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asanchez\Documents\2022\01.Auditorias\"/>
    </mc:Choice>
  </mc:AlternateContent>
  <xr:revisionPtr revIDLastSave="0" documentId="13_ncr:1_{22B80571-584C-41E5-AC24-D8112B753456}" xr6:coauthVersionLast="46" xr6:coauthVersionMax="46" xr10:uidLastSave="{00000000-0000-0000-0000-000000000000}"/>
  <bookViews>
    <workbookView xWindow="-120" yWindow="-120" windowWidth="29040" windowHeight="15840" tabRatio="500" firstSheet="1" activeTab="7" xr2:uid="{00000000-000D-0000-FFFF-FFFF00000000}"/>
  </bookViews>
  <sheets>
    <sheet name="Listas" sheetId="1" r:id="rId1"/>
    <sheet name="00_Universo" sheetId="2" r:id="rId2"/>
    <sheet name="01_Riesgos" sheetId="3" r:id="rId3"/>
    <sheet name="02_TiempoAI" sheetId="4" r:id="rId4"/>
    <sheet name="03_PlanEstrategico" sheetId="5" r:id="rId5"/>
    <sheet name="04_ResultadosA" sheetId="6" r:id="rId6"/>
    <sheet name="05_PptoAsociado" sheetId="7" r:id="rId7"/>
    <sheet name="Priorización" sheetId="8" r:id="rId8"/>
  </sheets>
  <definedNames>
    <definedName name="_xlnm._FilterDatabase" localSheetId="2" hidden="1">'01_Riesgos'!$A$1:$F$107</definedName>
    <definedName name="_xlnm._FilterDatabase" localSheetId="4" hidden="1">'03_PlanEstrategico'!$A$1:$D$280</definedName>
    <definedName name="_xlnm._FilterDatabase" localSheetId="5" hidden="1">'04_ResultadosA'!$A$1:$D$246</definedName>
    <definedName name="_xlnm._FilterDatabase" localSheetId="6" hidden="1">'05_PptoAsociado'!$A$1:$C$311</definedName>
    <definedName name="_xlnm._FilterDatabase" localSheetId="7" hidden="1">Priorización!$B$7:$AF$107</definedName>
    <definedName name="Justificacion">Listas!$AB$2:$AB$9</definedName>
    <definedName name="Selección">Listas!$AA$2:$AA$3</definedName>
    <definedName name="TiempoAI">Listas!$K$2:$L$4</definedName>
    <definedName name="TipoUnidad">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X107" i="8" l="1"/>
  <c r="Y107" i="8" s="1"/>
  <c r="Z107" i="8" s="1"/>
  <c r="V107" i="8"/>
  <c r="W107" i="8" s="1"/>
  <c r="T107" i="8"/>
  <c r="U107" i="8" s="1"/>
  <c r="R107" i="8"/>
  <c r="S107" i="8" s="1"/>
  <c r="P107" i="8"/>
  <c r="Q107" i="8" s="1"/>
  <c r="M107" i="8"/>
  <c r="N107" i="8" s="1"/>
  <c r="O107" i="8" s="1"/>
  <c r="L107" i="8"/>
  <c r="K107" i="8"/>
  <c r="J107" i="8"/>
  <c r="H107" i="8"/>
  <c r="I107" i="8" s="1"/>
  <c r="G107" i="8"/>
  <c r="C107" i="8"/>
  <c r="D107" i="8" s="1"/>
  <c r="E107" i="8" s="1"/>
  <c r="F107" i="8" s="1"/>
  <c r="X106" i="8"/>
  <c r="Y106" i="8" s="1"/>
  <c r="Z106" i="8" s="1"/>
  <c r="V106" i="8"/>
  <c r="W106" i="8" s="1"/>
  <c r="T106" i="8"/>
  <c r="U106" i="8" s="1"/>
  <c r="R106" i="8"/>
  <c r="S106" i="8" s="1"/>
  <c r="P106" i="8"/>
  <c r="Q106" i="8" s="1"/>
  <c r="M106" i="8"/>
  <c r="N106" i="8" s="1"/>
  <c r="O106" i="8" s="1"/>
  <c r="L106" i="8"/>
  <c r="K106" i="8"/>
  <c r="J106" i="8"/>
  <c r="H106" i="8"/>
  <c r="I106" i="8" s="1"/>
  <c r="G106" i="8"/>
  <c r="C106" i="8"/>
  <c r="D106" i="8" s="1"/>
  <c r="E106" i="8" s="1"/>
  <c r="F106" i="8" s="1"/>
  <c r="X105" i="8"/>
  <c r="Y105" i="8" s="1"/>
  <c r="Z105" i="8" s="1"/>
  <c r="V105" i="8"/>
  <c r="W105" i="8" s="1"/>
  <c r="T105" i="8"/>
  <c r="U105" i="8" s="1"/>
  <c r="R105" i="8"/>
  <c r="S105" i="8" s="1"/>
  <c r="P105" i="8"/>
  <c r="Q105" i="8" s="1"/>
  <c r="M105" i="8"/>
  <c r="N105" i="8" s="1"/>
  <c r="O105" i="8" s="1"/>
  <c r="L105" i="8"/>
  <c r="K105" i="8"/>
  <c r="J105" i="8"/>
  <c r="H105" i="8"/>
  <c r="I105" i="8" s="1"/>
  <c r="G105" i="8"/>
  <c r="C105" i="8"/>
  <c r="D105" i="8" s="1"/>
  <c r="E105" i="8" s="1"/>
  <c r="F105" i="8" s="1"/>
  <c r="X104" i="8"/>
  <c r="Y104" i="8" s="1"/>
  <c r="Z104" i="8" s="1"/>
  <c r="W104" i="8"/>
  <c r="V104" i="8"/>
  <c r="T104" i="8"/>
  <c r="U104" i="8" s="1"/>
  <c r="R104" i="8"/>
  <c r="S104" i="8" s="1"/>
  <c r="P104" i="8"/>
  <c r="Q104" i="8" s="1"/>
  <c r="M104" i="8"/>
  <c r="N104" i="8" s="1"/>
  <c r="O104" i="8" s="1"/>
  <c r="L104" i="8"/>
  <c r="K104" i="8"/>
  <c r="J104" i="8"/>
  <c r="H104" i="8"/>
  <c r="I104" i="8" s="1"/>
  <c r="G104" i="8"/>
  <c r="C104" i="8"/>
  <c r="D104" i="8" s="1"/>
  <c r="E104" i="8" s="1"/>
  <c r="F104" i="8" s="1"/>
  <c r="X103" i="8"/>
  <c r="Y103" i="8" s="1"/>
  <c r="Z103" i="8" s="1"/>
  <c r="V103" i="8"/>
  <c r="W103" i="8" s="1"/>
  <c r="T103" i="8"/>
  <c r="U103" i="8" s="1"/>
  <c r="R103" i="8"/>
  <c r="S103" i="8" s="1"/>
  <c r="P103" i="8"/>
  <c r="Q103" i="8" s="1"/>
  <c r="M103" i="8"/>
  <c r="N103" i="8" s="1"/>
  <c r="O103" i="8" s="1"/>
  <c r="L103" i="8"/>
  <c r="K103" i="8"/>
  <c r="J103" i="8"/>
  <c r="H103" i="8"/>
  <c r="I103" i="8" s="1"/>
  <c r="G103" i="8"/>
  <c r="C103" i="8"/>
  <c r="D103" i="8" s="1"/>
  <c r="E103" i="8" s="1"/>
  <c r="F103" i="8" s="1"/>
  <c r="X102" i="8"/>
  <c r="Y102" i="8" s="1"/>
  <c r="Z102" i="8" s="1"/>
  <c r="V102" i="8"/>
  <c r="W102" i="8" s="1"/>
  <c r="T102" i="8"/>
  <c r="U102" i="8" s="1"/>
  <c r="R102" i="8"/>
  <c r="S102" i="8" s="1"/>
  <c r="P102" i="8"/>
  <c r="Q102" i="8" s="1"/>
  <c r="M102" i="8"/>
  <c r="N102" i="8" s="1"/>
  <c r="O102" i="8" s="1"/>
  <c r="L102" i="8"/>
  <c r="K102" i="8"/>
  <c r="J102" i="8"/>
  <c r="H102" i="8"/>
  <c r="I102" i="8" s="1"/>
  <c r="G102" i="8"/>
  <c r="C102" i="8"/>
  <c r="D102" i="8" s="1"/>
  <c r="E102" i="8" s="1"/>
  <c r="F102" i="8" s="1"/>
  <c r="X101" i="8"/>
  <c r="Y101" i="8" s="1"/>
  <c r="Z101" i="8" s="1"/>
  <c r="V101" i="8"/>
  <c r="W101" i="8" s="1"/>
  <c r="T101" i="8"/>
  <c r="U101" i="8" s="1"/>
  <c r="R101" i="8"/>
  <c r="S101" i="8" s="1"/>
  <c r="P101" i="8"/>
  <c r="Q101" i="8" s="1"/>
  <c r="M101" i="8"/>
  <c r="N101" i="8" s="1"/>
  <c r="O101" i="8" s="1"/>
  <c r="L101" i="8"/>
  <c r="K101" i="8"/>
  <c r="J101" i="8"/>
  <c r="H101" i="8"/>
  <c r="I101" i="8" s="1"/>
  <c r="G101" i="8"/>
  <c r="C101" i="8"/>
  <c r="D101" i="8" s="1"/>
  <c r="E101" i="8" s="1"/>
  <c r="F101" i="8" s="1"/>
  <c r="X100" i="8"/>
  <c r="Y100" i="8" s="1"/>
  <c r="Z100" i="8" s="1"/>
  <c r="V100" i="8"/>
  <c r="W100" i="8" s="1"/>
  <c r="T100" i="8"/>
  <c r="U100" i="8" s="1"/>
  <c r="R100" i="8"/>
  <c r="S100" i="8" s="1"/>
  <c r="P100" i="8"/>
  <c r="Q100" i="8" s="1"/>
  <c r="M100" i="8"/>
  <c r="N100" i="8" s="1"/>
  <c r="O100" i="8" s="1"/>
  <c r="L100" i="8"/>
  <c r="K100" i="8"/>
  <c r="J100" i="8"/>
  <c r="H100" i="8"/>
  <c r="I100" i="8" s="1"/>
  <c r="G100" i="8"/>
  <c r="C100" i="8"/>
  <c r="D100" i="8" s="1"/>
  <c r="E100" i="8" s="1"/>
  <c r="F100" i="8" s="1"/>
  <c r="X99" i="8"/>
  <c r="Y99" i="8" s="1"/>
  <c r="Z99" i="8" s="1"/>
  <c r="V99" i="8"/>
  <c r="W99" i="8" s="1"/>
  <c r="T99" i="8"/>
  <c r="U99" i="8" s="1"/>
  <c r="S99" i="8"/>
  <c r="R99" i="8"/>
  <c r="P99" i="8"/>
  <c r="Q99" i="8" s="1"/>
  <c r="M99" i="8"/>
  <c r="N99" i="8" s="1"/>
  <c r="O99" i="8" s="1"/>
  <c r="L99" i="8"/>
  <c r="K99" i="8"/>
  <c r="J99" i="8"/>
  <c r="H99" i="8"/>
  <c r="I99" i="8" s="1"/>
  <c r="G99" i="8"/>
  <c r="C99" i="8"/>
  <c r="D99" i="8" s="1"/>
  <c r="E99" i="8" s="1"/>
  <c r="F99" i="8" s="1"/>
  <c r="X98" i="8"/>
  <c r="Y98" i="8" s="1"/>
  <c r="Z98" i="8" s="1"/>
  <c r="V98" i="8"/>
  <c r="W98" i="8" s="1"/>
  <c r="T98" i="8"/>
  <c r="U98" i="8" s="1"/>
  <c r="R98" i="8"/>
  <c r="S98" i="8" s="1"/>
  <c r="P98" i="8"/>
  <c r="Q98" i="8" s="1"/>
  <c r="M98" i="8"/>
  <c r="N98" i="8" s="1"/>
  <c r="O98" i="8" s="1"/>
  <c r="L98" i="8"/>
  <c r="K98" i="8"/>
  <c r="J98" i="8"/>
  <c r="H98" i="8"/>
  <c r="I98" i="8" s="1"/>
  <c r="G98" i="8"/>
  <c r="C98" i="8"/>
  <c r="D98" i="8" s="1"/>
  <c r="E98" i="8" s="1"/>
  <c r="F98" i="8" s="1"/>
  <c r="X97" i="8"/>
  <c r="Y97" i="8" s="1"/>
  <c r="Z97" i="8" s="1"/>
  <c r="V97" i="8"/>
  <c r="W97" i="8" s="1"/>
  <c r="T97" i="8"/>
  <c r="U97" i="8" s="1"/>
  <c r="R97" i="8"/>
  <c r="S97" i="8" s="1"/>
  <c r="P97" i="8"/>
  <c r="Q97" i="8" s="1"/>
  <c r="M97" i="8"/>
  <c r="N97" i="8" s="1"/>
  <c r="O97" i="8" s="1"/>
  <c r="L97" i="8"/>
  <c r="K97" i="8"/>
  <c r="J97" i="8"/>
  <c r="H97" i="8"/>
  <c r="I97" i="8" s="1"/>
  <c r="G97" i="8"/>
  <c r="C97" i="8"/>
  <c r="D97" i="8" s="1"/>
  <c r="E97" i="8" s="1"/>
  <c r="F97" i="8" s="1"/>
  <c r="X96" i="8"/>
  <c r="Y96" i="8" s="1"/>
  <c r="Z96" i="8" s="1"/>
  <c r="V96" i="8"/>
  <c r="W96" i="8" s="1"/>
  <c r="T96" i="8"/>
  <c r="U96" i="8" s="1"/>
  <c r="R96" i="8"/>
  <c r="S96" i="8" s="1"/>
  <c r="P96" i="8"/>
  <c r="Q96" i="8" s="1"/>
  <c r="M96" i="8"/>
  <c r="N96" i="8" s="1"/>
  <c r="O96" i="8" s="1"/>
  <c r="L96" i="8"/>
  <c r="K96" i="8"/>
  <c r="J96" i="8"/>
  <c r="H96" i="8"/>
  <c r="I96" i="8" s="1"/>
  <c r="G96" i="8"/>
  <c r="C96" i="8"/>
  <c r="D96" i="8" s="1"/>
  <c r="E96" i="8" s="1"/>
  <c r="F96" i="8" s="1"/>
  <c r="X95" i="8"/>
  <c r="Y95" i="8" s="1"/>
  <c r="Z95" i="8" s="1"/>
  <c r="AB95" i="8" s="1"/>
  <c r="V95" i="8"/>
  <c r="W95" i="8" s="1"/>
  <c r="T95" i="8"/>
  <c r="U95" i="8" s="1"/>
  <c r="R95" i="8"/>
  <c r="S95" i="8" s="1"/>
  <c r="P95" i="8"/>
  <c r="Q95" i="8" s="1"/>
  <c r="M95" i="8"/>
  <c r="N95" i="8" s="1"/>
  <c r="O95" i="8" s="1"/>
  <c r="L95" i="8"/>
  <c r="K95" i="8"/>
  <c r="J95" i="8"/>
  <c r="H95" i="8"/>
  <c r="I95" i="8" s="1"/>
  <c r="G95" i="8"/>
  <c r="C95" i="8"/>
  <c r="D95" i="8" s="1"/>
  <c r="E95" i="8" s="1"/>
  <c r="F95" i="8" s="1"/>
  <c r="X94" i="8"/>
  <c r="Y94" i="8" s="1"/>
  <c r="Z94" i="8" s="1"/>
  <c r="V94" i="8"/>
  <c r="W94" i="8" s="1"/>
  <c r="T94" i="8"/>
  <c r="U94" i="8" s="1"/>
  <c r="R94" i="8"/>
  <c r="S94" i="8" s="1"/>
  <c r="P94" i="8"/>
  <c r="Q94" i="8" s="1"/>
  <c r="M94" i="8"/>
  <c r="N94" i="8" s="1"/>
  <c r="O94" i="8" s="1"/>
  <c r="L94" i="8"/>
  <c r="K94" i="8"/>
  <c r="J94" i="8"/>
  <c r="H94" i="8"/>
  <c r="I94" i="8" s="1"/>
  <c r="G94" i="8"/>
  <c r="C94" i="8"/>
  <c r="D94" i="8" s="1"/>
  <c r="E94" i="8" s="1"/>
  <c r="F94" i="8" s="1"/>
  <c r="X93" i="8"/>
  <c r="Y93" i="8" s="1"/>
  <c r="Z93" i="8" s="1"/>
  <c r="AB93" i="8" s="1"/>
  <c r="V93" i="8"/>
  <c r="W93" i="8" s="1"/>
  <c r="T93" i="8"/>
  <c r="U93" i="8" s="1"/>
  <c r="R93" i="8"/>
  <c r="S93" i="8" s="1"/>
  <c r="P93" i="8"/>
  <c r="Q93" i="8" s="1"/>
  <c r="M93" i="8"/>
  <c r="N93" i="8" s="1"/>
  <c r="O93" i="8" s="1"/>
  <c r="L93" i="8"/>
  <c r="K93" i="8"/>
  <c r="J93" i="8"/>
  <c r="H93" i="8"/>
  <c r="I93" i="8" s="1"/>
  <c r="G93" i="8"/>
  <c r="C93" i="8"/>
  <c r="D93" i="8" s="1"/>
  <c r="E93" i="8" s="1"/>
  <c r="F93" i="8" s="1"/>
  <c r="X92" i="8"/>
  <c r="Y92" i="8" s="1"/>
  <c r="Z92" i="8" s="1"/>
  <c r="V92" i="8"/>
  <c r="W92" i="8" s="1"/>
  <c r="T92" i="8"/>
  <c r="U92" i="8" s="1"/>
  <c r="R92" i="8"/>
  <c r="S92" i="8" s="1"/>
  <c r="P92" i="8"/>
  <c r="Q92" i="8" s="1"/>
  <c r="M92" i="8"/>
  <c r="N92" i="8" s="1"/>
  <c r="O92" i="8" s="1"/>
  <c r="L92" i="8"/>
  <c r="K92" i="8"/>
  <c r="J92" i="8"/>
  <c r="H92" i="8"/>
  <c r="I92" i="8" s="1"/>
  <c r="G92" i="8"/>
  <c r="D92" i="8"/>
  <c r="E92" i="8" s="1"/>
  <c r="F92" i="8" s="1"/>
  <c r="C92" i="8"/>
  <c r="X91" i="8"/>
  <c r="Y91" i="8" s="1"/>
  <c r="Z91" i="8" s="1"/>
  <c r="V91" i="8"/>
  <c r="W91" i="8" s="1"/>
  <c r="T91" i="8"/>
  <c r="U91" i="8" s="1"/>
  <c r="R91" i="8"/>
  <c r="S91" i="8" s="1"/>
  <c r="P91" i="8"/>
  <c r="Q91" i="8" s="1"/>
  <c r="M91" i="8"/>
  <c r="N91" i="8" s="1"/>
  <c r="O91" i="8" s="1"/>
  <c r="L91" i="8"/>
  <c r="K91" i="8"/>
  <c r="J91" i="8"/>
  <c r="H91" i="8"/>
  <c r="I91" i="8" s="1"/>
  <c r="G91" i="8"/>
  <c r="C91" i="8"/>
  <c r="D91" i="8" s="1"/>
  <c r="E91" i="8" s="1"/>
  <c r="F91" i="8" s="1"/>
  <c r="X90" i="8"/>
  <c r="Y90" i="8" s="1"/>
  <c r="Z90" i="8" s="1"/>
  <c r="V90" i="8"/>
  <c r="W90" i="8" s="1"/>
  <c r="T90" i="8"/>
  <c r="U90" i="8" s="1"/>
  <c r="R90" i="8"/>
  <c r="S90" i="8" s="1"/>
  <c r="P90" i="8"/>
  <c r="Q90" i="8" s="1"/>
  <c r="M90" i="8"/>
  <c r="N90" i="8" s="1"/>
  <c r="O90" i="8" s="1"/>
  <c r="L90" i="8"/>
  <c r="K90" i="8"/>
  <c r="J90" i="8"/>
  <c r="H90" i="8"/>
  <c r="I90" i="8" s="1"/>
  <c r="G90" i="8"/>
  <c r="C90" i="8"/>
  <c r="D90" i="8" s="1"/>
  <c r="E90" i="8" s="1"/>
  <c r="F90" i="8" s="1"/>
  <c r="X89" i="8"/>
  <c r="Y89" i="8" s="1"/>
  <c r="Z89" i="8" s="1"/>
  <c r="AC89" i="8" s="1"/>
  <c r="V89" i="8"/>
  <c r="W89" i="8" s="1"/>
  <c r="T89" i="8"/>
  <c r="U89" i="8" s="1"/>
  <c r="R89" i="8"/>
  <c r="S89" i="8" s="1"/>
  <c r="P89" i="8"/>
  <c r="Q89" i="8" s="1"/>
  <c r="N89" i="8"/>
  <c r="O89" i="8" s="1"/>
  <c r="M89" i="8"/>
  <c r="L89" i="8"/>
  <c r="K89" i="8"/>
  <c r="J89" i="8"/>
  <c r="H89" i="8"/>
  <c r="I89" i="8" s="1"/>
  <c r="G89" i="8"/>
  <c r="C89" i="8"/>
  <c r="D89" i="8" s="1"/>
  <c r="E89" i="8" s="1"/>
  <c r="F89" i="8" s="1"/>
  <c r="X88" i="8"/>
  <c r="Y88" i="8" s="1"/>
  <c r="Z88" i="8" s="1"/>
  <c r="V88" i="8"/>
  <c r="W88" i="8" s="1"/>
  <c r="T88" i="8"/>
  <c r="U88" i="8" s="1"/>
  <c r="R88" i="8"/>
  <c r="S88" i="8" s="1"/>
  <c r="P88" i="8"/>
  <c r="Q88" i="8" s="1"/>
  <c r="M88" i="8"/>
  <c r="N88" i="8" s="1"/>
  <c r="O88" i="8" s="1"/>
  <c r="L88" i="8"/>
  <c r="K88" i="8"/>
  <c r="J88" i="8"/>
  <c r="H88" i="8"/>
  <c r="I88" i="8" s="1"/>
  <c r="G88" i="8"/>
  <c r="C88" i="8"/>
  <c r="D88" i="8" s="1"/>
  <c r="E88" i="8" s="1"/>
  <c r="F88" i="8" s="1"/>
  <c r="X87" i="8"/>
  <c r="Y87" i="8" s="1"/>
  <c r="Z87" i="8" s="1"/>
  <c r="V87" i="8"/>
  <c r="W87" i="8" s="1"/>
  <c r="T87" i="8"/>
  <c r="U87" i="8" s="1"/>
  <c r="R87" i="8"/>
  <c r="S87" i="8" s="1"/>
  <c r="P87" i="8"/>
  <c r="Q87" i="8" s="1"/>
  <c r="M87" i="8"/>
  <c r="N87" i="8" s="1"/>
  <c r="O87" i="8" s="1"/>
  <c r="L87" i="8"/>
  <c r="K87" i="8"/>
  <c r="J87" i="8"/>
  <c r="H87" i="8"/>
  <c r="I87" i="8" s="1"/>
  <c r="G87" i="8"/>
  <c r="C87" i="8"/>
  <c r="D87" i="8" s="1"/>
  <c r="E87" i="8" s="1"/>
  <c r="F87" i="8" s="1"/>
  <c r="X86" i="8"/>
  <c r="Y86" i="8" s="1"/>
  <c r="Z86" i="8" s="1"/>
  <c r="AC86" i="8" s="1"/>
  <c r="V86" i="8"/>
  <c r="W86" i="8" s="1"/>
  <c r="T86" i="8"/>
  <c r="U86" i="8" s="1"/>
  <c r="R86" i="8"/>
  <c r="S86" i="8" s="1"/>
  <c r="P86" i="8"/>
  <c r="Q86" i="8" s="1"/>
  <c r="M86" i="8"/>
  <c r="N86" i="8" s="1"/>
  <c r="O86" i="8" s="1"/>
  <c r="L86" i="8"/>
  <c r="K86" i="8"/>
  <c r="J86" i="8"/>
  <c r="H86" i="8"/>
  <c r="I86" i="8" s="1"/>
  <c r="G86" i="8"/>
  <c r="C86" i="8"/>
  <c r="D86" i="8" s="1"/>
  <c r="E86" i="8" s="1"/>
  <c r="F86" i="8" s="1"/>
  <c r="X85" i="8"/>
  <c r="Y85" i="8" s="1"/>
  <c r="Z85" i="8" s="1"/>
  <c r="V85" i="8"/>
  <c r="W85" i="8" s="1"/>
  <c r="T85" i="8"/>
  <c r="U85" i="8" s="1"/>
  <c r="R85" i="8"/>
  <c r="S85" i="8" s="1"/>
  <c r="P85" i="8"/>
  <c r="Q85" i="8" s="1"/>
  <c r="M85" i="8"/>
  <c r="N85" i="8" s="1"/>
  <c r="O85" i="8" s="1"/>
  <c r="L85" i="8"/>
  <c r="K85" i="8"/>
  <c r="J85" i="8"/>
  <c r="H85" i="8"/>
  <c r="I85" i="8" s="1"/>
  <c r="G85" i="8"/>
  <c r="C85" i="8"/>
  <c r="D85" i="8" s="1"/>
  <c r="E85" i="8" s="1"/>
  <c r="F85" i="8" s="1"/>
  <c r="X84" i="8"/>
  <c r="Y84" i="8" s="1"/>
  <c r="Z84" i="8" s="1"/>
  <c r="AC84" i="8" s="1"/>
  <c r="V84" i="8"/>
  <c r="W84" i="8" s="1"/>
  <c r="T84" i="8"/>
  <c r="U84" i="8" s="1"/>
  <c r="R84" i="8"/>
  <c r="S84" i="8" s="1"/>
  <c r="P84" i="8"/>
  <c r="Q84" i="8" s="1"/>
  <c r="M84" i="8"/>
  <c r="N84" i="8" s="1"/>
  <c r="O84" i="8" s="1"/>
  <c r="L84" i="8"/>
  <c r="K84" i="8"/>
  <c r="J84" i="8"/>
  <c r="H84" i="8"/>
  <c r="I84" i="8" s="1"/>
  <c r="G84" i="8"/>
  <c r="C84" i="8"/>
  <c r="D84" i="8" s="1"/>
  <c r="E84" i="8" s="1"/>
  <c r="F84" i="8" s="1"/>
  <c r="X83" i="8"/>
  <c r="Y83" i="8" s="1"/>
  <c r="Z83" i="8" s="1"/>
  <c r="V83" i="8"/>
  <c r="W83" i="8" s="1"/>
  <c r="T83" i="8"/>
  <c r="U83" i="8" s="1"/>
  <c r="R83" i="8"/>
  <c r="S83" i="8" s="1"/>
  <c r="P83" i="8"/>
  <c r="Q83" i="8" s="1"/>
  <c r="M83" i="8"/>
  <c r="N83" i="8" s="1"/>
  <c r="O83" i="8" s="1"/>
  <c r="L83" i="8"/>
  <c r="K83" i="8"/>
  <c r="J83" i="8"/>
  <c r="H83" i="8"/>
  <c r="I83" i="8" s="1"/>
  <c r="G83" i="8"/>
  <c r="D83" i="8"/>
  <c r="E83" i="8" s="1"/>
  <c r="F83" i="8" s="1"/>
  <c r="C83" i="8"/>
  <c r="X82" i="8"/>
  <c r="Y82" i="8" s="1"/>
  <c r="Z82" i="8" s="1"/>
  <c r="V82" i="8"/>
  <c r="W82" i="8" s="1"/>
  <c r="T82" i="8"/>
  <c r="U82" i="8" s="1"/>
  <c r="R82" i="8"/>
  <c r="S82" i="8" s="1"/>
  <c r="P82" i="8"/>
  <c r="Q82" i="8" s="1"/>
  <c r="M82" i="8"/>
  <c r="N82" i="8" s="1"/>
  <c r="O82" i="8" s="1"/>
  <c r="L82" i="8"/>
  <c r="K82" i="8"/>
  <c r="J82" i="8"/>
  <c r="H82" i="8"/>
  <c r="I82" i="8" s="1"/>
  <c r="G82" i="8"/>
  <c r="C82" i="8"/>
  <c r="D82" i="8" s="1"/>
  <c r="E82" i="8" s="1"/>
  <c r="F82" i="8" s="1"/>
  <c r="X81" i="8"/>
  <c r="Y81" i="8" s="1"/>
  <c r="Z81" i="8" s="1"/>
  <c r="V81" i="8"/>
  <c r="W81" i="8" s="1"/>
  <c r="T81" i="8"/>
  <c r="U81" i="8" s="1"/>
  <c r="R81" i="8"/>
  <c r="S81" i="8" s="1"/>
  <c r="P81" i="8"/>
  <c r="Q81" i="8" s="1"/>
  <c r="M81" i="8"/>
  <c r="N81" i="8" s="1"/>
  <c r="O81" i="8" s="1"/>
  <c r="L81" i="8"/>
  <c r="K81" i="8"/>
  <c r="J81" i="8"/>
  <c r="H81" i="8"/>
  <c r="I81" i="8" s="1"/>
  <c r="G81" i="8"/>
  <c r="C81" i="8"/>
  <c r="D81" i="8" s="1"/>
  <c r="E81" i="8" s="1"/>
  <c r="F81" i="8" s="1"/>
  <c r="X80" i="8"/>
  <c r="Y80" i="8" s="1"/>
  <c r="Z80" i="8" s="1"/>
  <c r="AC80" i="8" s="1"/>
  <c r="V80" i="8"/>
  <c r="W80" i="8" s="1"/>
  <c r="T80" i="8"/>
  <c r="U80" i="8" s="1"/>
  <c r="R80" i="8"/>
  <c r="S80" i="8" s="1"/>
  <c r="P80" i="8"/>
  <c r="Q80" i="8" s="1"/>
  <c r="M80" i="8"/>
  <c r="N80" i="8" s="1"/>
  <c r="O80" i="8" s="1"/>
  <c r="L80" i="8"/>
  <c r="K80" i="8"/>
  <c r="J80" i="8"/>
  <c r="H80" i="8"/>
  <c r="I80" i="8" s="1"/>
  <c r="G80" i="8"/>
  <c r="C80" i="8"/>
  <c r="D80" i="8" s="1"/>
  <c r="E80" i="8" s="1"/>
  <c r="F80" i="8" s="1"/>
  <c r="X79" i="8"/>
  <c r="Y79" i="8" s="1"/>
  <c r="Z79" i="8" s="1"/>
  <c r="V79" i="8"/>
  <c r="W79" i="8" s="1"/>
  <c r="T79" i="8"/>
  <c r="U79" i="8" s="1"/>
  <c r="R79" i="8"/>
  <c r="S79" i="8" s="1"/>
  <c r="P79" i="8"/>
  <c r="Q79" i="8" s="1"/>
  <c r="M79" i="8"/>
  <c r="N79" i="8" s="1"/>
  <c r="O79" i="8" s="1"/>
  <c r="L79" i="8"/>
  <c r="K79" i="8"/>
  <c r="J79" i="8"/>
  <c r="H79" i="8"/>
  <c r="I79" i="8" s="1"/>
  <c r="G79" i="8"/>
  <c r="C79" i="8"/>
  <c r="D79" i="8" s="1"/>
  <c r="E79" i="8" s="1"/>
  <c r="F79" i="8" s="1"/>
  <c r="X78" i="8"/>
  <c r="Y78" i="8" s="1"/>
  <c r="Z78" i="8" s="1"/>
  <c r="V78" i="8"/>
  <c r="W78" i="8" s="1"/>
  <c r="T78" i="8"/>
  <c r="U78" i="8" s="1"/>
  <c r="R78" i="8"/>
  <c r="S78" i="8" s="1"/>
  <c r="P78" i="8"/>
  <c r="Q78" i="8" s="1"/>
  <c r="M78" i="8"/>
  <c r="N78" i="8" s="1"/>
  <c r="O78" i="8" s="1"/>
  <c r="L78" i="8"/>
  <c r="K78" i="8"/>
  <c r="J78" i="8"/>
  <c r="H78" i="8"/>
  <c r="I78" i="8" s="1"/>
  <c r="G78" i="8"/>
  <c r="C78" i="8"/>
  <c r="D78" i="8" s="1"/>
  <c r="E78" i="8" s="1"/>
  <c r="F78" i="8" s="1"/>
  <c r="X77" i="8"/>
  <c r="Y77" i="8" s="1"/>
  <c r="Z77" i="8" s="1"/>
  <c r="V77" i="8"/>
  <c r="W77" i="8" s="1"/>
  <c r="T77" i="8"/>
  <c r="U77" i="8" s="1"/>
  <c r="R77" i="8"/>
  <c r="S77" i="8" s="1"/>
  <c r="P77" i="8"/>
  <c r="Q77" i="8" s="1"/>
  <c r="M77" i="8"/>
  <c r="N77" i="8" s="1"/>
  <c r="O77" i="8" s="1"/>
  <c r="L77" i="8"/>
  <c r="K77" i="8"/>
  <c r="J77" i="8"/>
  <c r="H77" i="8"/>
  <c r="I77" i="8" s="1"/>
  <c r="G77" i="8"/>
  <c r="C77" i="8"/>
  <c r="D77" i="8" s="1"/>
  <c r="E77" i="8" s="1"/>
  <c r="F77" i="8" s="1"/>
  <c r="X76" i="8"/>
  <c r="Y76" i="8" s="1"/>
  <c r="Z76" i="8" s="1"/>
  <c r="V76" i="8"/>
  <c r="W76" i="8" s="1"/>
  <c r="T76" i="8"/>
  <c r="U76" i="8" s="1"/>
  <c r="R76" i="8"/>
  <c r="S76" i="8" s="1"/>
  <c r="P76" i="8"/>
  <c r="Q76" i="8" s="1"/>
  <c r="M76" i="8"/>
  <c r="N76" i="8" s="1"/>
  <c r="O76" i="8" s="1"/>
  <c r="L76" i="8"/>
  <c r="K76" i="8"/>
  <c r="J76" i="8"/>
  <c r="H76" i="8"/>
  <c r="I76" i="8" s="1"/>
  <c r="G76" i="8"/>
  <c r="D76" i="8"/>
  <c r="E76" i="8" s="1"/>
  <c r="F76" i="8" s="1"/>
  <c r="C76" i="8"/>
  <c r="X75" i="8"/>
  <c r="Y75" i="8" s="1"/>
  <c r="Z75" i="8" s="1"/>
  <c r="W75" i="8"/>
  <c r="V75" i="8"/>
  <c r="T75" i="8"/>
  <c r="U75" i="8" s="1"/>
  <c r="S75" i="8"/>
  <c r="R75" i="8"/>
  <c r="P75" i="8"/>
  <c r="Q75" i="8" s="1"/>
  <c r="M75" i="8"/>
  <c r="N75" i="8" s="1"/>
  <c r="O75" i="8" s="1"/>
  <c r="L75" i="8"/>
  <c r="K75" i="8"/>
  <c r="J75" i="8"/>
  <c r="H75" i="8"/>
  <c r="I75" i="8" s="1"/>
  <c r="G75" i="8"/>
  <c r="C75" i="8"/>
  <c r="D75" i="8" s="1"/>
  <c r="E75" i="8" s="1"/>
  <c r="F75" i="8" s="1"/>
  <c r="X74" i="8"/>
  <c r="Y74" i="8" s="1"/>
  <c r="Z74" i="8" s="1"/>
  <c r="V74" i="8"/>
  <c r="W74" i="8" s="1"/>
  <c r="T74" i="8"/>
  <c r="U74" i="8" s="1"/>
  <c r="S74" i="8"/>
  <c r="R74" i="8"/>
  <c r="P74" i="8"/>
  <c r="Q74" i="8" s="1"/>
  <c r="M74" i="8"/>
  <c r="N74" i="8" s="1"/>
  <c r="O74" i="8" s="1"/>
  <c r="L74" i="8"/>
  <c r="K74" i="8"/>
  <c r="J74" i="8"/>
  <c r="H74" i="8"/>
  <c r="I74" i="8" s="1"/>
  <c r="G74" i="8"/>
  <c r="C74" i="8"/>
  <c r="D74" i="8" s="1"/>
  <c r="E74" i="8" s="1"/>
  <c r="F74" i="8" s="1"/>
  <c r="X73" i="8"/>
  <c r="Y73" i="8" s="1"/>
  <c r="Z73" i="8" s="1"/>
  <c r="AD73" i="8" s="1"/>
  <c r="V73" i="8"/>
  <c r="W73" i="8" s="1"/>
  <c r="T73" i="8"/>
  <c r="U73" i="8" s="1"/>
  <c r="R73" i="8"/>
  <c r="S73" i="8" s="1"/>
  <c r="P73" i="8"/>
  <c r="Q73" i="8" s="1"/>
  <c r="M73" i="8"/>
  <c r="N73" i="8" s="1"/>
  <c r="O73" i="8" s="1"/>
  <c r="L73" i="8"/>
  <c r="K73" i="8"/>
  <c r="J73" i="8"/>
  <c r="H73" i="8"/>
  <c r="I73" i="8" s="1"/>
  <c r="G73" i="8"/>
  <c r="C73" i="8"/>
  <c r="D73" i="8" s="1"/>
  <c r="E73" i="8" s="1"/>
  <c r="F73" i="8" s="1"/>
  <c r="X72" i="8"/>
  <c r="Y72" i="8" s="1"/>
  <c r="Z72" i="8" s="1"/>
  <c r="V72" i="8"/>
  <c r="W72" i="8" s="1"/>
  <c r="T72" i="8"/>
  <c r="U72" i="8" s="1"/>
  <c r="R72" i="8"/>
  <c r="S72" i="8" s="1"/>
  <c r="P72" i="8"/>
  <c r="Q72" i="8" s="1"/>
  <c r="M72" i="8"/>
  <c r="N72" i="8" s="1"/>
  <c r="O72" i="8" s="1"/>
  <c r="L72" i="8"/>
  <c r="K72" i="8"/>
  <c r="J72" i="8"/>
  <c r="H72" i="8"/>
  <c r="I72" i="8" s="1"/>
  <c r="G72" i="8"/>
  <c r="C72" i="8"/>
  <c r="D72" i="8" s="1"/>
  <c r="E72" i="8" s="1"/>
  <c r="F72" i="8" s="1"/>
  <c r="T71" i="8"/>
  <c r="R71" i="8"/>
  <c r="L71" i="8"/>
  <c r="K71" i="8"/>
  <c r="J71" i="8"/>
  <c r="C71" i="8"/>
  <c r="T70" i="8"/>
  <c r="R70" i="8"/>
  <c r="L70" i="8"/>
  <c r="K70" i="8"/>
  <c r="J70" i="8"/>
  <c r="C70" i="8"/>
  <c r="T69" i="8"/>
  <c r="R69" i="8"/>
  <c r="L69" i="8"/>
  <c r="K69" i="8"/>
  <c r="J69" i="8"/>
  <c r="C69" i="8"/>
  <c r="T68" i="8"/>
  <c r="R68" i="8"/>
  <c r="L68" i="8"/>
  <c r="K68" i="8"/>
  <c r="J68" i="8"/>
  <c r="C68" i="8"/>
  <c r="T67" i="8"/>
  <c r="R67" i="8"/>
  <c r="L67" i="8"/>
  <c r="K67" i="8"/>
  <c r="J67" i="8"/>
  <c r="C67" i="8"/>
  <c r="T66" i="8"/>
  <c r="R66" i="8"/>
  <c r="L66" i="8"/>
  <c r="K66" i="8"/>
  <c r="J66" i="8"/>
  <c r="C66" i="8"/>
  <c r="T65" i="8"/>
  <c r="R65" i="8"/>
  <c r="L65" i="8"/>
  <c r="K65" i="8"/>
  <c r="J65" i="8"/>
  <c r="M65" i="8" s="1"/>
  <c r="N65" i="8" s="1"/>
  <c r="O65" i="8" s="1"/>
  <c r="C65" i="8"/>
  <c r="T64" i="8"/>
  <c r="R64" i="8"/>
  <c r="L64" i="8"/>
  <c r="K64" i="8"/>
  <c r="J64" i="8"/>
  <c r="C64" i="8"/>
  <c r="T63" i="8"/>
  <c r="R63" i="8"/>
  <c r="L63" i="8"/>
  <c r="K63" i="8"/>
  <c r="J63" i="8"/>
  <c r="C63" i="8"/>
  <c r="D63" i="8" s="1"/>
  <c r="E63" i="8" s="1"/>
  <c r="T62" i="8"/>
  <c r="R62" i="8"/>
  <c r="L62" i="8"/>
  <c r="K62" i="8"/>
  <c r="J62" i="8"/>
  <c r="C62" i="8"/>
  <c r="D62" i="8" s="1"/>
  <c r="E62" i="8" s="1"/>
  <c r="F62" i="8" s="1"/>
  <c r="T61" i="8"/>
  <c r="R61" i="8"/>
  <c r="L61" i="8"/>
  <c r="K61" i="8"/>
  <c r="J61" i="8"/>
  <c r="C61" i="8"/>
  <c r="D61" i="8" s="1"/>
  <c r="E61" i="8" s="1"/>
  <c r="F61" i="8" s="1"/>
  <c r="G61" i="8" s="1"/>
  <c r="T60" i="8"/>
  <c r="R60" i="8"/>
  <c r="L60" i="8"/>
  <c r="K60" i="8"/>
  <c r="J60" i="8"/>
  <c r="C60" i="8"/>
  <c r="D60" i="8" s="1"/>
  <c r="T59" i="8"/>
  <c r="R59" i="8"/>
  <c r="L59" i="8"/>
  <c r="K59" i="8"/>
  <c r="J59" i="8"/>
  <c r="C59" i="8"/>
  <c r="T58" i="8"/>
  <c r="R58" i="8"/>
  <c r="L58" i="8"/>
  <c r="K58" i="8"/>
  <c r="J58" i="8"/>
  <c r="C58" i="8"/>
  <c r="T57" i="8"/>
  <c r="R57" i="8"/>
  <c r="L57" i="8"/>
  <c r="K57" i="8"/>
  <c r="J57" i="8"/>
  <c r="C57" i="8"/>
  <c r="T56" i="8"/>
  <c r="R56" i="8"/>
  <c r="L56" i="8"/>
  <c r="K56" i="8"/>
  <c r="J56" i="8"/>
  <c r="C56" i="8"/>
  <c r="T55" i="8"/>
  <c r="R55" i="8"/>
  <c r="L55" i="8"/>
  <c r="K55" i="8"/>
  <c r="J55" i="8"/>
  <c r="C55" i="8"/>
  <c r="T54" i="8"/>
  <c r="R54" i="8"/>
  <c r="L54" i="8"/>
  <c r="K54" i="8"/>
  <c r="J54" i="8"/>
  <c r="C54" i="8"/>
  <c r="T53" i="8"/>
  <c r="R53" i="8"/>
  <c r="L53" i="8"/>
  <c r="K53" i="8"/>
  <c r="J53" i="8"/>
  <c r="C53" i="8"/>
  <c r="D53" i="8" s="1"/>
  <c r="H53" i="8" s="1"/>
  <c r="I53" i="8" s="1"/>
  <c r="T52" i="8"/>
  <c r="R52" i="8"/>
  <c r="L52" i="8"/>
  <c r="K52" i="8"/>
  <c r="J52" i="8"/>
  <c r="D52" i="8"/>
  <c r="E52" i="8" s="1"/>
  <c r="F52" i="8" s="1"/>
  <c r="C52" i="8"/>
  <c r="T51" i="8"/>
  <c r="R51" i="8"/>
  <c r="L51" i="8"/>
  <c r="K51" i="8"/>
  <c r="J51" i="8"/>
  <c r="C51" i="8"/>
  <c r="D51" i="8" s="1"/>
  <c r="E51" i="8" s="1"/>
  <c r="F51" i="8" s="1"/>
  <c r="T50" i="8"/>
  <c r="R50" i="8"/>
  <c r="L50" i="8"/>
  <c r="K50" i="8"/>
  <c r="J50" i="8"/>
  <c r="C50" i="8"/>
  <c r="T49" i="8"/>
  <c r="R49" i="8"/>
  <c r="L49" i="8"/>
  <c r="K49" i="8"/>
  <c r="J49" i="8"/>
  <c r="C49" i="8"/>
  <c r="D49" i="8" s="1"/>
  <c r="E49" i="8" s="1"/>
  <c r="F49" i="8" s="1"/>
  <c r="T48" i="8"/>
  <c r="R48" i="8"/>
  <c r="L48" i="8"/>
  <c r="K48" i="8"/>
  <c r="J48" i="8"/>
  <c r="C48" i="8"/>
  <c r="T47" i="8"/>
  <c r="R47" i="8"/>
  <c r="L47" i="8"/>
  <c r="K47" i="8"/>
  <c r="J47" i="8"/>
  <c r="C47" i="8"/>
  <c r="D47" i="8" s="1"/>
  <c r="E47" i="8" s="1"/>
  <c r="F47" i="8" s="1"/>
  <c r="T46" i="8"/>
  <c r="R46" i="8"/>
  <c r="L46" i="8"/>
  <c r="K46" i="8"/>
  <c r="J46" i="8"/>
  <c r="C46" i="8"/>
  <c r="D46" i="8" s="1"/>
  <c r="E46" i="8" s="1"/>
  <c r="F46" i="8" s="1"/>
  <c r="T45" i="8"/>
  <c r="R45" i="8"/>
  <c r="L45" i="8"/>
  <c r="K45" i="8"/>
  <c r="J45" i="8"/>
  <c r="C45" i="8"/>
  <c r="T44" i="8"/>
  <c r="R44" i="8"/>
  <c r="L44" i="8"/>
  <c r="K44" i="8"/>
  <c r="J44" i="8"/>
  <c r="C44" i="8"/>
  <c r="T43" i="8"/>
  <c r="R43" i="8"/>
  <c r="L43" i="8"/>
  <c r="K43" i="8"/>
  <c r="J43" i="8"/>
  <c r="C43" i="8"/>
  <c r="T42" i="8"/>
  <c r="R42" i="8"/>
  <c r="L42" i="8"/>
  <c r="K42" i="8"/>
  <c r="J42" i="8"/>
  <c r="D42" i="8"/>
  <c r="C42" i="8"/>
  <c r="T41" i="8"/>
  <c r="R41" i="8"/>
  <c r="L41" i="8"/>
  <c r="K41" i="8"/>
  <c r="J41" i="8"/>
  <c r="C41" i="8"/>
  <c r="D41" i="8" s="1"/>
  <c r="E41" i="8" s="1"/>
  <c r="F41" i="8" s="1"/>
  <c r="T40" i="8"/>
  <c r="R40" i="8"/>
  <c r="L40" i="8"/>
  <c r="K40" i="8"/>
  <c r="J40" i="8"/>
  <c r="C40" i="8"/>
  <c r="D40" i="8" s="1"/>
  <c r="E40" i="8" s="1"/>
  <c r="F40" i="8" s="1"/>
  <c r="G40" i="8" s="1"/>
  <c r="T39" i="8"/>
  <c r="R39" i="8"/>
  <c r="L39" i="8"/>
  <c r="K39" i="8"/>
  <c r="J39" i="8"/>
  <c r="C39" i="8"/>
  <c r="D39" i="8" s="1"/>
  <c r="E39" i="8" s="1"/>
  <c r="F39" i="8" s="1"/>
  <c r="T38" i="8"/>
  <c r="R38" i="8"/>
  <c r="L38" i="8"/>
  <c r="K38" i="8"/>
  <c r="J38" i="8"/>
  <c r="C38" i="8"/>
  <c r="D38" i="8" s="1"/>
  <c r="T37" i="8"/>
  <c r="R37" i="8"/>
  <c r="L37" i="8"/>
  <c r="K37" i="8"/>
  <c r="J37" i="8"/>
  <c r="C37" i="8"/>
  <c r="D37" i="8" s="1"/>
  <c r="T36" i="8"/>
  <c r="R36" i="8"/>
  <c r="L36" i="8"/>
  <c r="K36" i="8"/>
  <c r="J36" i="8"/>
  <c r="C36" i="8"/>
  <c r="D36" i="8" s="1"/>
  <c r="E36" i="8" s="1"/>
  <c r="F36" i="8" s="1"/>
  <c r="T35" i="8"/>
  <c r="R35" i="8"/>
  <c r="L35" i="8"/>
  <c r="K35" i="8"/>
  <c r="J35" i="8"/>
  <c r="C35" i="8"/>
  <c r="T34" i="8"/>
  <c r="R34" i="8"/>
  <c r="L34" i="8"/>
  <c r="K34" i="8"/>
  <c r="J34" i="8"/>
  <c r="C34" i="8"/>
  <c r="D34" i="8" s="1"/>
  <c r="T33" i="8"/>
  <c r="R33" i="8"/>
  <c r="L33" i="8"/>
  <c r="K33" i="8"/>
  <c r="J33" i="8"/>
  <c r="C33" i="8"/>
  <c r="D33" i="8" s="1"/>
  <c r="E33" i="8" s="1"/>
  <c r="F33" i="8" s="1"/>
  <c r="T32" i="8"/>
  <c r="R32" i="8"/>
  <c r="L32" i="8"/>
  <c r="K32" i="8"/>
  <c r="J32" i="8"/>
  <c r="C32" i="8"/>
  <c r="D32" i="8" s="1"/>
  <c r="E32" i="8" s="1"/>
  <c r="F32" i="8" s="1"/>
  <c r="T31" i="8"/>
  <c r="R31" i="8"/>
  <c r="L31" i="8"/>
  <c r="K31" i="8"/>
  <c r="J31" i="8"/>
  <c r="C31" i="8"/>
  <c r="D31" i="8" s="1"/>
  <c r="E31" i="8" s="1"/>
  <c r="F31" i="8" s="1"/>
  <c r="T30" i="8"/>
  <c r="R30" i="8"/>
  <c r="L30" i="8"/>
  <c r="K30" i="8"/>
  <c r="J30" i="8"/>
  <c r="C30" i="8"/>
  <c r="T29" i="8"/>
  <c r="R29" i="8"/>
  <c r="L29" i="8"/>
  <c r="K29" i="8"/>
  <c r="J29" i="8"/>
  <c r="C29" i="8"/>
  <c r="T28" i="8"/>
  <c r="R28" i="8"/>
  <c r="L28" i="8"/>
  <c r="K28" i="8"/>
  <c r="J28" i="8"/>
  <c r="C28" i="8"/>
  <c r="D28" i="8" s="1"/>
  <c r="E28" i="8" s="1"/>
  <c r="F28" i="8" s="1"/>
  <c r="T27" i="8"/>
  <c r="R27" i="8"/>
  <c r="L27" i="8"/>
  <c r="K27" i="8"/>
  <c r="J27" i="8"/>
  <c r="C27" i="8"/>
  <c r="T26" i="8"/>
  <c r="R26" i="8"/>
  <c r="L26" i="8"/>
  <c r="K26" i="8"/>
  <c r="J26" i="8"/>
  <c r="C26" i="8"/>
  <c r="T25" i="8"/>
  <c r="R25" i="8"/>
  <c r="L25" i="8"/>
  <c r="K25" i="8"/>
  <c r="J25" i="8"/>
  <c r="C25" i="8"/>
  <c r="T24" i="8"/>
  <c r="R24" i="8"/>
  <c r="L24" i="8"/>
  <c r="K24" i="8"/>
  <c r="J24" i="8"/>
  <c r="C24" i="8"/>
  <c r="D24" i="8" s="1"/>
  <c r="E24" i="8" s="1"/>
  <c r="F24" i="8" s="1"/>
  <c r="T23" i="8"/>
  <c r="R23" i="8"/>
  <c r="L23" i="8"/>
  <c r="K23" i="8"/>
  <c r="J23" i="8"/>
  <c r="C23" i="8"/>
  <c r="D23" i="8" s="1"/>
  <c r="E23" i="8" s="1"/>
  <c r="F23" i="8" s="1"/>
  <c r="G23" i="8" s="1"/>
  <c r="T22" i="8"/>
  <c r="R22" i="8"/>
  <c r="L22" i="8"/>
  <c r="K22" i="8"/>
  <c r="J22" i="8"/>
  <c r="C22" i="8"/>
  <c r="T21" i="8"/>
  <c r="R21" i="8"/>
  <c r="L21" i="8"/>
  <c r="K21" i="8"/>
  <c r="J21" i="8"/>
  <c r="C21" i="8"/>
  <c r="D21" i="8" s="1"/>
  <c r="E21" i="8" s="1"/>
  <c r="F21" i="8" s="1"/>
  <c r="T20" i="8"/>
  <c r="R20" i="8"/>
  <c r="L20" i="8"/>
  <c r="K20" i="8"/>
  <c r="J20" i="8"/>
  <c r="C20" i="8"/>
  <c r="D20" i="8" s="1"/>
  <c r="E20" i="8" s="1"/>
  <c r="F20" i="8" s="1"/>
  <c r="G20" i="8" s="1"/>
  <c r="T19" i="8"/>
  <c r="R19" i="8"/>
  <c r="P19" i="8"/>
  <c r="Q19" i="8" s="1"/>
  <c r="L19" i="8"/>
  <c r="K19" i="8"/>
  <c r="J19" i="8"/>
  <c r="C19" i="8"/>
  <c r="H19" i="8" s="1"/>
  <c r="I19" i="8" s="1"/>
  <c r="V18" i="8"/>
  <c r="T18" i="8"/>
  <c r="R18" i="8"/>
  <c r="L18" i="8"/>
  <c r="K18" i="8"/>
  <c r="J18" i="8"/>
  <c r="C18" i="8"/>
  <c r="D18" i="8" s="1"/>
  <c r="H18" i="8" s="1"/>
  <c r="I18" i="8" s="1"/>
  <c r="T17" i="8"/>
  <c r="R17" i="8"/>
  <c r="L17" i="8"/>
  <c r="K17" i="8"/>
  <c r="J17" i="8"/>
  <c r="C17" i="8"/>
  <c r="H17" i="8" s="1"/>
  <c r="I17" i="8" s="1"/>
  <c r="T16" i="8"/>
  <c r="R16" i="8"/>
  <c r="L16" i="8"/>
  <c r="K16" i="8"/>
  <c r="J16" i="8"/>
  <c r="C16" i="8"/>
  <c r="D16" i="8" s="1"/>
  <c r="T15" i="8"/>
  <c r="R15" i="8"/>
  <c r="L15" i="8"/>
  <c r="K15" i="8"/>
  <c r="J15" i="8"/>
  <c r="C15" i="8"/>
  <c r="D15" i="8" s="1"/>
  <c r="T14" i="8"/>
  <c r="R14" i="8"/>
  <c r="L14" i="8"/>
  <c r="K14" i="8"/>
  <c r="J14" i="8"/>
  <c r="C14" i="8"/>
  <c r="D14" i="8" s="1"/>
  <c r="T13" i="8"/>
  <c r="R13" i="8"/>
  <c r="P13" i="8"/>
  <c r="Q13" i="8" s="1"/>
  <c r="L13" i="8"/>
  <c r="K13" i="8"/>
  <c r="J13" i="8"/>
  <c r="C13" i="8"/>
  <c r="D13" i="8" s="1"/>
  <c r="E13" i="8" s="1"/>
  <c r="F13" i="8" s="1"/>
  <c r="T12" i="8"/>
  <c r="R12" i="8"/>
  <c r="L12" i="8"/>
  <c r="K12" i="8"/>
  <c r="J12" i="8"/>
  <c r="C12" i="8"/>
  <c r="D12" i="8" s="1"/>
  <c r="H12" i="8" s="1"/>
  <c r="I12" i="8" s="1"/>
  <c r="T11" i="8"/>
  <c r="R11" i="8"/>
  <c r="P11" i="8"/>
  <c r="Q11" i="8" s="1"/>
  <c r="L11" i="8"/>
  <c r="K11" i="8"/>
  <c r="J11" i="8"/>
  <c r="C11" i="8"/>
  <c r="D11" i="8" s="1"/>
  <c r="T10" i="8"/>
  <c r="R10" i="8"/>
  <c r="L10" i="8"/>
  <c r="K10" i="8"/>
  <c r="J10" i="8"/>
  <c r="C10" i="8"/>
  <c r="D10" i="8" s="1"/>
  <c r="H10" i="8" s="1"/>
  <c r="I10" i="8" s="1"/>
  <c r="T9" i="8"/>
  <c r="R9" i="8"/>
  <c r="L9" i="8"/>
  <c r="K9" i="8"/>
  <c r="J9" i="8"/>
  <c r="M9" i="8" s="1"/>
  <c r="N9" i="8" s="1"/>
  <c r="O9" i="8" s="1"/>
  <c r="C9" i="8"/>
  <c r="D9" i="8" s="1"/>
  <c r="T8" i="8"/>
  <c r="R8" i="8"/>
  <c r="L8" i="8"/>
  <c r="K8" i="8"/>
  <c r="J8" i="8"/>
  <c r="C8" i="8"/>
  <c r="D8" i="8" s="1"/>
  <c r="H8" i="8" s="1"/>
  <c r="I8" i="8" s="1"/>
  <c r="D1" i="7"/>
  <c r="V37" i="8" s="1"/>
  <c r="D66" i="4"/>
  <c r="P71" i="8" s="1"/>
  <c r="Q71" i="8" s="1"/>
  <c r="D65" i="4"/>
  <c r="P70" i="8" s="1"/>
  <c r="Q70" i="8" s="1"/>
  <c r="D64" i="4"/>
  <c r="P69" i="8" s="1"/>
  <c r="Q69" i="8" s="1"/>
  <c r="D63" i="4"/>
  <c r="P68" i="8" s="1"/>
  <c r="Q68" i="8" s="1"/>
  <c r="D62" i="4"/>
  <c r="P67" i="8" s="1"/>
  <c r="Q67" i="8" s="1"/>
  <c r="D61" i="4"/>
  <c r="P66" i="8" s="1"/>
  <c r="Q66" i="8" s="1"/>
  <c r="D60" i="4"/>
  <c r="P65" i="8" s="1"/>
  <c r="Q65" i="8" s="1"/>
  <c r="D59" i="4"/>
  <c r="P64" i="8" s="1"/>
  <c r="Q64" i="8" s="1"/>
  <c r="D58" i="4"/>
  <c r="P63" i="8" s="1"/>
  <c r="Q63" i="8" s="1"/>
  <c r="D57" i="4"/>
  <c r="P62" i="8" s="1"/>
  <c r="Q62" i="8" s="1"/>
  <c r="D56" i="4"/>
  <c r="P61" i="8" s="1"/>
  <c r="Q61" i="8" s="1"/>
  <c r="D55" i="4"/>
  <c r="P60" i="8" s="1"/>
  <c r="Q60" i="8" s="1"/>
  <c r="D54" i="4"/>
  <c r="P59" i="8" s="1"/>
  <c r="Q59" i="8" s="1"/>
  <c r="D53" i="4"/>
  <c r="P58" i="8" s="1"/>
  <c r="Q58" i="8" s="1"/>
  <c r="D52" i="4"/>
  <c r="P57" i="8" s="1"/>
  <c r="Q57" i="8" s="1"/>
  <c r="D51" i="4"/>
  <c r="P56" i="8" s="1"/>
  <c r="Q56" i="8" s="1"/>
  <c r="D50" i="4"/>
  <c r="P55" i="8" s="1"/>
  <c r="Q55" i="8" s="1"/>
  <c r="D49" i="4"/>
  <c r="P54" i="8" s="1"/>
  <c r="Q54" i="8" s="1"/>
  <c r="D48" i="4"/>
  <c r="P53" i="8" s="1"/>
  <c r="Q53" i="8" s="1"/>
  <c r="D47" i="4"/>
  <c r="P52" i="8" s="1"/>
  <c r="Q52" i="8" s="1"/>
  <c r="D46" i="4"/>
  <c r="P51" i="8" s="1"/>
  <c r="Q51" i="8" s="1"/>
  <c r="D45" i="4"/>
  <c r="P50" i="8" s="1"/>
  <c r="Q50" i="8" s="1"/>
  <c r="D44" i="4"/>
  <c r="P49" i="8" s="1"/>
  <c r="Q49" i="8" s="1"/>
  <c r="D43" i="4"/>
  <c r="P48" i="8" s="1"/>
  <c r="Q48" i="8" s="1"/>
  <c r="D42" i="4"/>
  <c r="P47" i="8" s="1"/>
  <c r="Q47" i="8" s="1"/>
  <c r="D41" i="4"/>
  <c r="P46" i="8" s="1"/>
  <c r="Q46" i="8" s="1"/>
  <c r="D40" i="4"/>
  <c r="P45" i="8" s="1"/>
  <c r="Q45" i="8" s="1"/>
  <c r="D39" i="4"/>
  <c r="P44" i="8" s="1"/>
  <c r="Q44" i="8" s="1"/>
  <c r="D38" i="4"/>
  <c r="P43" i="8" s="1"/>
  <c r="Q43" i="8" s="1"/>
  <c r="D37" i="4"/>
  <c r="D36" i="4"/>
  <c r="P42" i="8" s="1"/>
  <c r="Q42" i="8" s="1"/>
  <c r="D35" i="4"/>
  <c r="P41" i="8" s="1"/>
  <c r="Q41" i="8" s="1"/>
  <c r="D34" i="4"/>
  <c r="P40" i="8" s="1"/>
  <c r="Q40" i="8" s="1"/>
  <c r="D33" i="4"/>
  <c r="P39" i="8" s="1"/>
  <c r="Q39" i="8" s="1"/>
  <c r="D32" i="4"/>
  <c r="P38" i="8" s="1"/>
  <c r="Q38" i="8" s="1"/>
  <c r="D31" i="4"/>
  <c r="P37" i="8" s="1"/>
  <c r="Q37" i="8" s="1"/>
  <c r="D30" i="4"/>
  <c r="P36" i="8" s="1"/>
  <c r="Q36" i="8" s="1"/>
  <c r="D29" i="4"/>
  <c r="P35" i="8" s="1"/>
  <c r="Q35" i="8" s="1"/>
  <c r="D28" i="4"/>
  <c r="P34" i="8" s="1"/>
  <c r="Q34" i="8" s="1"/>
  <c r="D27" i="4"/>
  <c r="P33" i="8" s="1"/>
  <c r="Q33" i="8" s="1"/>
  <c r="D26" i="4"/>
  <c r="P32" i="8" s="1"/>
  <c r="Q32" i="8" s="1"/>
  <c r="D25" i="4"/>
  <c r="P31" i="8" s="1"/>
  <c r="Q31" i="8" s="1"/>
  <c r="D24" i="4"/>
  <c r="P30" i="8" s="1"/>
  <c r="Q30" i="8" s="1"/>
  <c r="D23" i="4"/>
  <c r="P29" i="8" s="1"/>
  <c r="Q29" i="8" s="1"/>
  <c r="D22" i="4"/>
  <c r="P28" i="8" s="1"/>
  <c r="Q28" i="8" s="1"/>
  <c r="D21" i="4"/>
  <c r="P27" i="8" s="1"/>
  <c r="Q27" i="8" s="1"/>
  <c r="D20" i="4"/>
  <c r="P26" i="8" s="1"/>
  <c r="Q26" i="8" s="1"/>
  <c r="D19" i="4"/>
  <c r="P25" i="8" s="1"/>
  <c r="Q25" i="8" s="1"/>
  <c r="D18" i="4"/>
  <c r="P24" i="8" s="1"/>
  <c r="Q24" i="8" s="1"/>
  <c r="D17" i="4"/>
  <c r="P23" i="8" s="1"/>
  <c r="Q23" i="8" s="1"/>
  <c r="D16" i="4"/>
  <c r="P22" i="8" s="1"/>
  <c r="Q22" i="8" s="1"/>
  <c r="D15" i="4"/>
  <c r="P21" i="8" s="1"/>
  <c r="Q21" i="8" s="1"/>
  <c r="D14" i="4"/>
  <c r="P20" i="8" s="1"/>
  <c r="Q20" i="8" s="1"/>
  <c r="D13" i="4"/>
  <c r="D12" i="4"/>
  <c r="P18" i="8" s="1"/>
  <c r="Q18" i="8" s="1"/>
  <c r="D11" i="4"/>
  <c r="P17" i="8" s="1"/>
  <c r="Q17" i="8" s="1"/>
  <c r="D10" i="4"/>
  <c r="P16" i="8" s="1"/>
  <c r="Q16" i="8" s="1"/>
  <c r="D9" i="4"/>
  <c r="P15" i="8" s="1"/>
  <c r="Q15" i="8" s="1"/>
  <c r="D8" i="4"/>
  <c r="P14" i="8" s="1"/>
  <c r="Q14" i="8" s="1"/>
  <c r="D7" i="4"/>
  <c r="D6" i="4"/>
  <c r="P12" i="8" s="1"/>
  <c r="Q12" i="8" s="1"/>
  <c r="D5" i="4"/>
  <c r="D4" i="4"/>
  <c r="P10" i="8" s="1"/>
  <c r="Q10" i="8" s="1"/>
  <c r="D3" i="4"/>
  <c r="P9" i="8" s="1"/>
  <c r="Q9" i="8" s="1"/>
  <c r="D2" i="4"/>
  <c r="P8" i="8" s="1"/>
  <c r="Q8" i="8" s="1"/>
  <c r="M36" i="8" l="1"/>
  <c r="N36" i="8" s="1"/>
  <c r="O36" i="8" s="1"/>
  <c r="M27" i="8"/>
  <c r="N27" i="8" s="1"/>
  <c r="O27" i="8" s="1"/>
  <c r="M13" i="8"/>
  <c r="N13" i="8" s="1"/>
  <c r="O13" i="8" s="1"/>
  <c r="M51" i="8"/>
  <c r="N51" i="8" s="1"/>
  <c r="O51" i="8" s="1"/>
  <c r="M15" i="8"/>
  <c r="N15" i="8" s="1"/>
  <c r="O15" i="8" s="1"/>
  <c r="N2" i="1"/>
  <c r="S44" i="8" s="1"/>
  <c r="D17" i="8"/>
  <c r="E17" i="8" s="1"/>
  <c r="F17" i="8" s="1"/>
  <c r="M29" i="8"/>
  <c r="N29" i="8" s="1"/>
  <c r="O29" i="8" s="1"/>
  <c r="M33" i="8"/>
  <c r="N33" i="8" s="1"/>
  <c r="O33" i="8" s="1"/>
  <c r="M11" i="8"/>
  <c r="N11" i="8" s="1"/>
  <c r="O11" i="8" s="1"/>
  <c r="M12" i="8"/>
  <c r="N12" i="8" s="1"/>
  <c r="O12" i="8" s="1"/>
  <c r="H42" i="8"/>
  <c r="I42" i="8" s="1"/>
  <c r="D43" i="8"/>
  <c r="E43" i="8" s="1"/>
  <c r="M16" i="8"/>
  <c r="N16" i="8" s="1"/>
  <c r="O16" i="8" s="1"/>
  <c r="M18" i="8"/>
  <c r="N18" i="8" s="1"/>
  <c r="O18" i="8" s="1"/>
  <c r="M28" i="8"/>
  <c r="N28" i="8" s="1"/>
  <c r="O28" i="8" s="1"/>
  <c r="M61" i="8"/>
  <c r="N61" i="8" s="1"/>
  <c r="O61" i="8" s="1"/>
  <c r="M69" i="8"/>
  <c r="N69" i="8" s="1"/>
  <c r="O69" i="8" s="1"/>
  <c r="M22" i="8"/>
  <c r="N22" i="8" s="1"/>
  <c r="O22" i="8" s="1"/>
  <c r="H40" i="8"/>
  <c r="I40" i="8" s="1"/>
  <c r="H21" i="8"/>
  <c r="I21" i="8" s="1"/>
  <c r="M35" i="8"/>
  <c r="N35" i="8" s="1"/>
  <c r="O35" i="8" s="1"/>
  <c r="M45" i="8"/>
  <c r="N45" i="8" s="1"/>
  <c r="O45" i="8" s="1"/>
  <c r="M47" i="8"/>
  <c r="N47" i="8" s="1"/>
  <c r="O47" i="8" s="1"/>
  <c r="D58" i="8"/>
  <c r="E58" i="8" s="1"/>
  <c r="F58" i="8" s="1"/>
  <c r="AC77" i="8"/>
  <c r="AA77" i="8"/>
  <c r="Q2" i="1"/>
  <c r="U22" i="8" s="1"/>
  <c r="AD80" i="8"/>
  <c r="AD84" i="8"/>
  <c r="AC82" i="8"/>
  <c r="AD82" i="8"/>
  <c r="AC87" i="8"/>
  <c r="AD87" i="8"/>
  <c r="S11" i="8"/>
  <c r="M19" i="8"/>
  <c r="N19" i="8" s="1"/>
  <c r="O19" i="8" s="1"/>
  <c r="M23" i="8"/>
  <c r="N23" i="8" s="1"/>
  <c r="O23" i="8" s="1"/>
  <c r="M24" i="8"/>
  <c r="N24" i="8" s="1"/>
  <c r="O24" i="8" s="1"/>
  <c r="AD77" i="8"/>
  <c r="Q4" i="1"/>
  <c r="H13" i="8"/>
  <c r="I13" i="8" s="1"/>
  <c r="M20" i="8"/>
  <c r="N20" i="8" s="1"/>
  <c r="O20" i="8" s="1"/>
  <c r="M30" i="8"/>
  <c r="N30" i="8" s="1"/>
  <c r="O30" i="8" s="1"/>
  <c r="M37" i="8"/>
  <c r="N37" i="8" s="1"/>
  <c r="O37" i="8" s="1"/>
  <c r="M63" i="8"/>
  <c r="N63" i="8" s="1"/>
  <c r="O63" i="8" s="1"/>
  <c r="M55" i="8"/>
  <c r="N55" i="8" s="1"/>
  <c r="O55" i="8" s="1"/>
  <c r="M26" i="8"/>
  <c r="N26" i="8" s="1"/>
  <c r="O26" i="8" s="1"/>
  <c r="M34" i="8"/>
  <c r="N34" i="8" s="1"/>
  <c r="O34" i="8" s="1"/>
  <c r="H46" i="8"/>
  <c r="I46" i="8" s="1"/>
  <c r="D48" i="8"/>
  <c r="H48" i="8" s="1"/>
  <c r="I48" i="8" s="1"/>
  <c r="D50" i="8"/>
  <c r="E50" i="8" s="1"/>
  <c r="F50" i="8" s="1"/>
  <c r="D59" i="8"/>
  <c r="E59" i="8" s="1"/>
  <c r="F59" i="8" s="1"/>
  <c r="M67" i="8"/>
  <c r="N67" i="8" s="1"/>
  <c r="O67" i="8" s="1"/>
  <c r="M14" i="8"/>
  <c r="N14" i="8" s="1"/>
  <c r="O14" i="8" s="1"/>
  <c r="S22" i="8"/>
  <c r="H47" i="8"/>
  <c r="I47" i="8" s="1"/>
  <c r="M71" i="8"/>
  <c r="N71" i="8" s="1"/>
  <c r="O71" i="8" s="1"/>
  <c r="AA95" i="8"/>
  <c r="N4" i="1"/>
  <c r="M10" i="8"/>
  <c r="N10" i="8" s="1"/>
  <c r="O10" i="8" s="1"/>
  <c r="M8" i="8"/>
  <c r="N8" i="8" s="1"/>
  <c r="O8" i="8" s="1"/>
  <c r="M25" i="8"/>
  <c r="N25" i="8" s="1"/>
  <c r="O25" i="8" s="1"/>
  <c r="M39" i="8"/>
  <c r="N39" i="8" s="1"/>
  <c r="O39" i="8" s="1"/>
  <c r="M43" i="8"/>
  <c r="N43" i="8" s="1"/>
  <c r="O43" i="8" s="1"/>
  <c r="M49" i="8"/>
  <c r="N49" i="8" s="1"/>
  <c r="O49" i="8" s="1"/>
  <c r="M58" i="8"/>
  <c r="N58" i="8" s="1"/>
  <c r="O58" i="8" s="1"/>
  <c r="H61" i="8"/>
  <c r="I61" i="8" s="1"/>
  <c r="D64" i="8"/>
  <c r="E64" i="8" s="1"/>
  <c r="F64" i="8" s="1"/>
  <c r="G64" i="8" s="1"/>
  <c r="D65" i="8"/>
  <c r="E65" i="8" s="1"/>
  <c r="F65" i="8" s="1"/>
  <c r="M53" i="8"/>
  <c r="N53" i="8" s="1"/>
  <c r="O53" i="8" s="1"/>
  <c r="M60" i="8"/>
  <c r="N60" i="8" s="1"/>
  <c r="O60" i="8" s="1"/>
  <c r="H62" i="8"/>
  <c r="I62" i="8" s="1"/>
  <c r="H63" i="8"/>
  <c r="I63" i="8" s="1"/>
  <c r="AB77" i="8"/>
  <c r="E15" i="8"/>
  <c r="F15" i="8" s="1"/>
  <c r="H9" i="8"/>
  <c r="I9" i="8" s="1"/>
  <c r="E9" i="8"/>
  <c r="F9" i="8" s="1"/>
  <c r="E16" i="8"/>
  <c r="F16" i="8" s="1"/>
  <c r="H16" i="8"/>
  <c r="I16" i="8" s="1"/>
  <c r="E11" i="8"/>
  <c r="F11" i="8" s="1"/>
  <c r="H11" i="8"/>
  <c r="I11" i="8" s="1"/>
  <c r="V19" i="8"/>
  <c r="D26" i="8"/>
  <c r="E26" i="8" s="1"/>
  <c r="F26" i="8" s="1"/>
  <c r="S26" i="8"/>
  <c r="V27" i="8"/>
  <c r="V35" i="8"/>
  <c r="V38" i="8"/>
  <c r="S42" i="8"/>
  <c r="E18" i="8"/>
  <c r="F18" i="8" s="1"/>
  <c r="D19" i="8"/>
  <c r="E19" i="8" s="1"/>
  <c r="F19" i="8" s="1"/>
  <c r="S25" i="8"/>
  <c r="V29" i="8"/>
  <c r="S30" i="8"/>
  <c r="S33" i="8"/>
  <c r="E38" i="8"/>
  <c r="F38" i="8" s="1"/>
  <c r="N5" i="1"/>
  <c r="V11" i="8"/>
  <c r="V13" i="8"/>
  <c r="S28" i="8"/>
  <c r="Q5" i="1"/>
  <c r="G9" i="8"/>
  <c r="G13" i="8"/>
  <c r="M21" i="8"/>
  <c r="N21" i="8" s="1"/>
  <c r="O21" i="8" s="1"/>
  <c r="V22" i="8"/>
  <c r="V24" i="8"/>
  <c r="M32" i="8"/>
  <c r="N32" i="8" s="1"/>
  <c r="O32" i="8" s="1"/>
  <c r="H33" i="8"/>
  <c r="I33" i="8" s="1"/>
  <c r="S36" i="8"/>
  <c r="G39" i="8"/>
  <c r="S39" i="8"/>
  <c r="V25" i="8"/>
  <c r="D30" i="8"/>
  <c r="E30" i="8" s="1"/>
  <c r="F30" i="8" s="1"/>
  <c r="H30" i="8"/>
  <c r="I30" i="8" s="1"/>
  <c r="S40" i="8"/>
  <c r="S43" i="8"/>
  <c r="S20" i="8"/>
  <c r="Q3" i="1"/>
  <c r="N6" i="1"/>
  <c r="E8" i="8"/>
  <c r="F8" i="8" s="1"/>
  <c r="E10" i="8"/>
  <c r="F10" i="8" s="1"/>
  <c r="E12" i="8"/>
  <c r="F12" i="8" s="1"/>
  <c r="E14" i="8"/>
  <c r="F14" i="8" s="1"/>
  <c r="V21" i="8"/>
  <c r="D22" i="8"/>
  <c r="E22" i="8" s="1"/>
  <c r="F22" i="8" s="1"/>
  <c r="H23" i="8"/>
  <c r="I23" i="8" s="1"/>
  <c r="S34" i="8"/>
  <c r="S37" i="8"/>
  <c r="H39" i="8"/>
  <c r="I39" i="8" s="1"/>
  <c r="V9" i="8"/>
  <c r="N3" i="1"/>
  <c r="S13" i="8" s="1"/>
  <c r="Q6" i="1"/>
  <c r="V10" i="8"/>
  <c r="V12" i="8"/>
  <c r="V14" i="8"/>
  <c r="M17" i="8"/>
  <c r="N17" i="8" s="1"/>
  <c r="O17" i="8" s="1"/>
  <c r="S23" i="8"/>
  <c r="H24" i="8"/>
  <c r="I24" i="8" s="1"/>
  <c r="G24" i="8"/>
  <c r="V40" i="8"/>
  <c r="F43" i="8"/>
  <c r="G43" i="8" s="1"/>
  <c r="S65" i="8"/>
  <c r="S64" i="8"/>
  <c r="S49" i="8"/>
  <c r="S67" i="8"/>
  <c r="S70" i="8"/>
  <c r="S55" i="8"/>
  <c r="S54" i="8"/>
  <c r="S66" i="8"/>
  <c r="S60" i="8"/>
  <c r="S57" i="8"/>
  <c r="S51" i="8"/>
  <c r="S50" i="8"/>
  <c r="S32" i="8"/>
  <c r="S31" i="8"/>
  <c r="S59" i="8"/>
  <c r="S41" i="8"/>
  <c r="V8" i="8"/>
  <c r="G14" i="8"/>
  <c r="V15" i="8"/>
  <c r="U16" i="8"/>
  <c r="V20" i="8"/>
  <c r="S27" i="8"/>
  <c r="H34" i="8"/>
  <c r="I34" i="8" s="1"/>
  <c r="E34" i="8"/>
  <c r="F34" i="8" s="1"/>
  <c r="S35" i="8"/>
  <c r="E37" i="8"/>
  <c r="F37" i="8" s="1"/>
  <c r="S38" i="8"/>
  <c r="S45" i="8"/>
  <c r="V64" i="8"/>
  <c r="V63" i="8"/>
  <c r="V48" i="8"/>
  <c r="V47" i="8"/>
  <c r="V60" i="8"/>
  <c r="V59" i="8"/>
  <c r="V58" i="8"/>
  <c r="V57" i="8"/>
  <c r="V42" i="8"/>
  <c r="V71" i="8"/>
  <c r="V68" i="8"/>
  <c r="V67" i="8"/>
  <c r="V61" i="8"/>
  <c r="V55" i="8"/>
  <c r="V46" i="8"/>
  <c r="V44" i="8"/>
  <c r="V70" i="8"/>
  <c r="V56" i="8"/>
  <c r="V54" i="8"/>
  <c r="V53" i="8"/>
  <c r="V66" i="8"/>
  <c r="V52" i="8"/>
  <c r="V51" i="8"/>
  <c r="V45" i="8"/>
  <c r="V41" i="8"/>
  <c r="V65" i="8"/>
  <c r="V62" i="8"/>
  <c r="V50" i="8"/>
  <c r="V69" i="8"/>
  <c r="V34" i="8"/>
  <c r="V33" i="8"/>
  <c r="V32" i="8"/>
  <c r="V31" i="8"/>
  <c r="V30" i="8"/>
  <c r="V43" i="8"/>
  <c r="V39" i="8"/>
  <c r="V36" i="8"/>
  <c r="V49" i="8"/>
  <c r="V28" i="8"/>
  <c r="V26" i="8"/>
  <c r="C311" i="7"/>
  <c r="V23" i="8" s="1"/>
  <c r="V16" i="8"/>
  <c r="V17" i="8"/>
  <c r="H20" i="8"/>
  <c r="I20" i="8" s="1"/>
  <c r="G21" i="8"/>
  <c r="S29" i="8"/>
  <c r="U32" i="8"/>
  <c r="H37" i="8"/>
  <c r="I37" i="8" s="1"/>
  <c r="D45" i="8"/>
  <c r="E45" i="8" s="1"/>
  <c r="F45" i="8" s="1"/>
  <c r="G31" i="8"/>
  <c r="U36" i="8"/>
  <c r="G28" i="8"/>
  <c r="H31" i="8"/>
  <c r="G32" i="8"/>
  <c r="G33" i="8"/>
  <c r="G41" i="8"/>
  <c r="M42" i="8"/>
  <c r="N42" i="8" s="1"/>
  <c r="O42" i="8" s="1"/>
  <c r="M44" i="8"/>
  <c r="N44" i="8" s="1"/>
  <c r="O44" i="8" s="1"/>
  <c r="G49" i="8"/>
  <c r="D25" i="8"/>
  <c r="H25" i="8" s="1"/>
  <c r="I25" i="8" s="1"/>
  <c r="D27" i="8"/>
  <c r="H28" i="8"/>
  <c r="I28" i="8" s="1"/>
  <c r="D29" i="8"/>
  <c r="H29" i="8" s="1"/>
  <c r="I29" i="8" s="1"/>
  <c r="H32" i="8"/>
  <c r="H41" i="8"/>
  <c r="I41" i="8" s="1"/>
  <c r="E48" i="8"/>
  <c r="F48" i="8" s="1"/>
  <c r="S48" i="8"/>
  <c r="M31" i="8"/>
  <c r="N31" i="8" s="1"/>
  <c r="O31" i="8" s="1"/>
  <c r="G36" i="8"/>
  <c r="M38" i="8"/>
  <c r="N38" i="8" s="1"/>
  <c r="O38" i="8" s="1"/>
  <c r="M41" i="8"/>
  <c r="N41" i="8" s="1"/>
  <c r="O41" i="8" s="1"/>
  <c r="G47" i="8"/>
  <c r="S61" i="8"/>
  <c r="U33" i="8"/>
  <c r="E42" i="8"/>
  <c r="F42" i="8" s="1"/>
  <c r="S46" i="8"/>
  <c r="S56" i="8"/>
  <c r="E60" i="8"/>
  <c r="F60" i="8" s="1"/>
  <c r="G60" i="8" s="1"/>
  <c r="H60" i="8"/>
  <c r="I60" i="8" s="1"/>
  <c r="D35" i="8"/>
  <c r="H36" i="8"/>
  <c r="I36" i="8" s="1"/>
  <c r="M40" i="8"/>
  <c r="N40" i="8" s="1"/>
  <c r="O40" i="8" s="1"/>
  <c r="D44" i="8"/>
  <c r="H44" i="8" s="1"/>
  <c r="I44" i="8" s="1"/>
  <c r="M50" i="8"/>
  <c r="N50" i="8" s="1"/>
  <c r="O50" i="8" s="1"/>
  <c r="S58" i="8"/>
  <c r="U59" i="8"/>
  <c r="F63" i="8"/>
  <c r="G63" i="8" s="1"/>
  <c r="G65" i="8"/>
  <c r="D66" i="8"/>
  <c r="E66" i="8" s="1"/>
  <c r="F66" i="8" s="1"/>
  <c r="AC74" i="8"/>
  <c r="AD74" i="8"/>
  <c r="AB74" i="8"/>
  <c r="AA74" i="8"/>
  <c r="AC78" i="8"/>
  <c r="AA78" i="8"/>
  <c r="AD78" i="8"/>
  <c r="AB78" i="8"/>
  <c r="AC79" i="8"/>
  <c r="AA79" i="8"/>
  <c r="AD79" i="8"/>
  <c r="AB79" i="8"/>
  <c r="H49" i="8"/>
  <c r="I49" i="8" s="1"/>
  <c r="H52" i="8"/>
  <c r="I52" i="8" s="1"/>
  <c r="G52" i="8"/>
  <c r="M59" i="8"/>
  <c r="N59" i="8" s="1"/>
  <c r="O59" i="8" s="1"/>
  <c r="S63" i="8"/>
  <c r="S52" i="8"/>
  <c r="S53" i="8"/>
  <c r="D57" i="8"/>
  <c r="D67" i="8"/>
  <c r="E67" i="8" s="1"/>
  <c r="F67" i="8" s="1"/>
  <c r="D71" i="8"/>
  <c r="E71" i="8" s="1"/>
  <c r="F71" i="8" s="1"/>
  <c r="AC72" i="8"/>
  <c r="AD72" i="8"/>
  <c r="AB72" i="8"/>
  <c r="AA72" i="8"/>
  <c r="G46" i="8"/>
  <c r="U48" i="8"/>
  <c r="E53" i="8"/>
  <c r="F53" i="8" s="1"/>
  <c r="D54" i="8"/>
  <c r="D55" i="8"/>
  <c r="H55" i="8" s="1"/>
  <c r="I55" i="8" s="1"/>
  <c r="D56" i="8"/>
  <c r="M66" i="8"/>
  <c r="N66" i="8" s="1"/>
  <c r="O66" i="8" s="1"/>
  <c r="H50" i="8"/>
  <c r="I50" i="8" s="1"/>
  <c r="U54" i="8"/>
  <c r="AC85" i="8"/>
  <c r="AB85" i="8"/>
  <c r="AD85" i="8"/>
  <c r="AA85" i="8"/>
  <c r="M54" i="8"/>
  <c r="N54" i="8" s="1"/>
  <c r="O54" i="8" s="1"/>
  <c r="M57" i="8"/>
  <c r="N57" i="8" s="1"/>
  <c r="O57" i="8" s="1"/>
  <c r="D68" i="8"/>
  <c r="E68" i="8" s="1"/>
  <c r="F68" i="8" s="1"/>
  <c r="S68" i="8"/>
  <c r="D69" i="8"/>
  <c r="E69" i="8" s="1"/>
  <c r="F69" i="8" s="1"/>
  <c r="S69" i="8"/>
  <c r="D70" i="8"/>
  <c r="E70" i="8" s="1"/>
  <c r="F70" i="8" s="1"/>
  <c r="S47" i="8"/>
  <c r="H51" i="8"/>
  <c r="I51" i="8" s="1"/>
  <c r="G51" i="8"/>
  <c r="M56" i="8"/>
  <c r="N56" i="8" s="1"/>
  <c r="O56" i="8" s="1"/>
  <c r="G62" i="8"/>
  <c r="U68" i="8"/>
  <c r="M70" i="8"/>
  <c r="N70" i="8" s="1"/>
  <c r="O70" i="8" s="1"/>
  <c r="S62" i="8"/>
  <c r="S71" i="8"/>
  <c r="AD75" i="8"/>
  <c r="AC75" i="8"/>
  <c r="AB75" i="8"/>
  <c r="AA75" i="8"/>
  <c r="AC76" i="8"/>
  <c r="AD76" i="8"/>
  <c r="AB76" i="8"/>
  <c r="AA76" i="8"/>
  <c r="AC83" i="8"/>
  <c r="AD83" i="8"/>
  <c r="AB83" i="8"/>
  <c r="AA83" i="8"/>
  <c r="AC81" i="8"/>
  <c r="AB81" i="8"/>
  <c r="AC88" i="8"/>
  <c r="AA88" i="8"/>
  <c r="AB88" i="8"/>
  <c r="AA73" i="8"/>
  <c r="AA81" i="8"/>
  <c r="AA86" i="8"/>
  <c r="AD88" i="8"/>
  <c r="AB73" i="8"/>
  <c r="AD81" i="8"/>
  <c r="AB86" i="8"/>
  <c r="AA89" i="8"/>
  <c r="AC73" i="8"/>
  <c r="AA80" i="8"/>
  <c r="AD86" i="8"/>
  <c r="AB89" i="8"/>
  <c r="U44" i="8"/>
  <c r="M46" i="8"/>
  <c r="N46" i="8" s="1"/>
  <c r="O46" i="8" s="1"/>
  <c r="M62" i="8"/>
  <c r="N62" i="8" s="1"/>
  <c r="O62" i="8" s="1"/>
  <c r="AB80" i="8"/>
  <c r="AD89" i="8"/>
  <c r="U46" i="8"/>
  <c r="M48" i="8"/>
  <c r="N48" i="8" s="1"/>
  <c r="O48" i="8" s="1"/>
  <c r="U62" i="8"/>
  <c r="M64" i="8"/>
  <c r="N64" i="8" s="1"/>
  <c r="O64" i="8" s="1"/>
  <c r="AD90" i="8"/>
  <c r="AC90" i="8"/>
  <c r="AA90" i="8"/>
  <c r="AD91" i="8"/>
  <c r="AC91" i="8"/>
  <c r="AB91" i="8"/>
  <c r="AA91" i="8"/>
  <c r="AA82" i="8"/>
  <c r="AA84" i="8"/>
  <c r="AA87" i="8"/>
  <c r="AB90" i="8"/>
  <c r="M52" i="8"/>
  <c r="N52" i="8" s="1"/>
  <c r="O52" i="8" s="1"/>
  <c r="M68" i="8"/>
  <c r="N68" i="8" s="1"/>
  <c r="O68" i="8" s="1"/>
  <c r="AB82" i="8"/>
  <c r="AB84" i="8"/>
  <c r="AB87" i="8"/>
  <c r="AD94" i="8"/>
  <c r="AC94" i="8"/>
  <c r="AB94" i="8"/>
  <c r="AA94" i="8"/>
  <c r="AD97" i="8"/>
  <c r="AC97" i="8"/>
  <c r="AA97" i="8"/>
  <c r="AD99" i="8"/>
  <c r="AC99" i="8"/>
  <c r="AA99" i="8"/>
  <c r="AD101" i="8"/>
  <c r="AC101" i="8"/>
  <c r="AA101" i="8"/>
  <c r="AD103" i="8"/>
  <c r="AC103" i="8"/>
  <c r="AA103" i="8"/>
  <c r="AD105" i="8"/>
  <c r="AC105" i="8"/>
  <c r="AA105" i="8"/>
  <c r="AD96" i="8"/>
  <c r="AC96" i="8"/>
  <c r="AB96" i="8"/>
  <c r="AA96" i="8"/>
  <c r="AB97" i="8"/>
  <c r="AD98" i="8"/>
  <c r="AC98" i="8"/>
  <c r="AB98" i="8"/>
  <c r="AA98" i="8"/>
  <c r="AB99" i="8"/>
  <c r="AD100" i="8"/>
  <c r="AC100" i="8"/>
  <c r="AB100" i="8"/>
  <c r="AA100" i="8"/>
  <c r="AB101" i="8"/>
  <c r="AD102" i="8"/>
  <c r="AC102" i="8"/>
  <c r="AB102" i="8"/>
  <c r="AA102" i="8"/>
  <c r="AB103" i="8"/>
  <c r="AD104" i="8"/>
  <c r="AC104" i="8"/>
  <c r="AB104" i="8"/>
  <c r="AA104" i="8"/>
  <c r="AB105" i="8"/>
  <c r="AD106" i="8"/>
  <c r="AC106" i="8"/>
  <c r="AB106" i="8"/>
  <c r="AA106" i="8"/>
  <c r="AD92" i="8"/>
  <c r="AC92" i="8"/>
  <c r="AA92" i="8"/>
  <c r="AD93" i="8"/>
  <c r="AC93" i="8"/>
  <c r="AB92" i="8"/>
  <c r="AA93" i="8"/>
  <c r="AD95" i="8"/>
  <c r="AC95" i="8"/>
  <c r="AD107" i="8"/>
  <c r="AC107" i="8"/>
  <c r="AB107" i="8"/>
  <c r="AA107" i="8"/>
  <c r="G34" i="8" l="1"/>
  <c r="S10" i="8"/>
  <c r="H66" i="8"/>
  <c r="I66" i="8" s="1"/>
  <c r="S12" i="8"/>
  <c r="S24" i="8"/>
  <c r="U45" i="8"/>
  <c r="U67" i="8"/>
  <c r="U50" i="8"/>
  <c r="U64" i="8"/>
  <c r="U65" i="8"/>
  <c r="G11" i="8"/>
  <c r="U19" i="8"/>
  <c r="U55" i="8"/>
  <c r="U58" i="8"/>
  <c r="U38" i="8"/>
  <c r="U47" i="8"/>
  <c r="U39" i="8"/>
  <c r="U35" i="8"/>
  <c r="U60" i="8"/>
  <c r="U70" i="8"/>
  <c r="U71" i="8"/>
  <c r="U40" i="8"/>
  <c r="U41" i="8"/>
  <c r="U15" i="8"/>
  <c r="U26" i="8"/>
  <c r="U51" i="8"/>
  <c r="U20" i="8"/>
  <c r="U18" i="8"/>
  <c r="U56" i="8"/>
  <c r="U52" i="8"/>
  <c r="U34" i="8"/>
  <c r="U17" i="8"/>
  <c r="U37" i="8"/>
  <c r="U28" i="8"/>
  <c r="U63" i="8"/>
  <c r="U53" i="8"/>
  <c r="U66" i="8"/>
  <c r="U49" i="8"/>
  <c r="U43" i="8"/>
  <c r="U69" i="8"/>
  <c r="U42" i="8"/>
  <c r="U31" i="8"/>
  <c r="U57" i="8"/>
  <c r="S9" i="8"/>
  <c r="U11" i="8"/>
  <c r="U10" i="8"/>
  <c r="U14" i="8"/>
  <c r="G8" i="8"/>
  <c r="U30" i="8"/>
  <c r="U25" i="8"/>
  <c r="G67" i="8"/>
  <c r="H67" i="8"/>
  <c r="I67" i="8" s="1"/>
  <c r="G22" i="8"/>
  <c r="U27" i="8"/>
  <c r="U61" i="8"/>
  <c r="G17" i="8"/>
  <c r="H58" i="8"/>
  <c r="I58" i="8" s="1"/>
  <c r="H43" i="8"/>
  <c r="I43" i="8" s="1"/>
  <c r="G18" i="8"/>
  <c r="G10" i="8"/>
  <c r="G58" i="8"/>
  <c r="H26" i="8"/>
  <c r="I26" i="8" s="1"/>
  <c r="U13" i="8"/>
  <c r="U12" i="8"/>
  <c r="U9" i="8"/>
  <c r="S14" i="8"/>
  <c r="S8" i="8"/>
  <c r="H14" i="8"/>
  <c r="I14" i="8" s="1"/>
  <c r="H65" i="8"/>
  <c r="I65" i="8" s="1"/>
  <c r="U29" i="8"/>
  <c r="H69" i="8"/>
  <c r="I69" i="8" s="1"/>
  <c r="G16" i="8"/>
  <c r="S15" i="8"/>
  <c r="G53" i="8"/>
  <c r="H15" i="8"/>
  <c r="I15" i="8" s="1"/>
  <c r="H59" i="8"/>
  <c r="I59" i="8" s="1"/>
  <c r="S18" i="8"/>
  <c r="G59" i="8"/>
  <c r="G50" i="8"/>
  <c r="H71" i="8"/>
  <c r="I71" i="8" s="1"/>
  <c r="G45" i="8"/>
  <c r="G37" i="8"/>
  <c r="H64" i="8"/>
  <c r="I64" i="8" s="1"/>
  <c r="E57" i="8"/>
  <c r="F57" i="8" s="1"/>
  <c r="H57" i="8"/>
  <c r="I57" i="8" s="1"/>
  <c r="U24" i="8"/>
  <c r="G19" i="8"/>
  <c r="G30" i="8"/>
  <c r="G26" i="8"/>
  <c r="H70" i="8"/>
  <c r="I70" i="8" s="1"/>
  <c r="I32" i="8"/>
  <c r="H45" i="8"/>
  <c r="I45" i="8" s="1"/>
  <c r="E56" i="8"/>
  <c r="F56" i="8" s="1"/>
  <c r="G66" i="8"/>
  <c r="G38" i="8"/>
  <c r="S17" i="8"/>
  <c r="E44" i="8"/>
  <c r="F44" i="8" s="1"/>
  <c r="G69" i="8"/>
  <c r="H56" i="8"/>
  <c r="I56" i="8" s="1"/>
  <c r="E29" i="8"/>
  <c r="F29" i="8" s="1"/>
  <c r="G68" i="8"/>
  <c r="E55" i="8"/>
  <c r="F55" i="8" s="1"/>
  <c r="G12" i="8"/>
  <c r="U8" i="8"/>
  <c r="H38" i="8"/>
  <c r="S16" i="8"/>
  <c r="G15" i="8"/>
  <c r="G70" i="8"/>
  <c r="E54" i="8"/>
  <c r="F54" i="8" s="1"/>
  <c r="H54" i="8"/>
  <c r="I54" i="8" s="1"/>
  <c r="H68" i="8"/>
  <c r="I68" i="8" s="1"/>
  <c r="E27" i="8"/>
  <c r="F27" i="8" s="1"/>
  <c r="G71" i="8"/>
  <c r="H35" i="8"/>
  <c r="I35" i="8" s="1"/>
  <c r="E35" i="8"/>
  <c r="G42" i="8"/>
  <c r="E25" i="8"/>
  <c r="F25" i="8" s="1"/>
  <c r="I31" i="8"/>
  <c r="S19" i="8"/>
  <c r="T6" i="1"/>
  <c r="T3" i="1"/>
  <c r="T5" i="1"/>
  <c r="T2" i="1"/>
  <c r="W68" i="8" s="1"/>
  <c r="T4" i="1"/>
  <c r="H22" i="8"/>
  <c r="I22" i="8" s="1"/>
  <c r="U21" i="8"/>
  <c r="G48" i="8"/>
  <c r="H27" i="8"/>
  <c r="I27" i="8" s="1"/>
  <c r="U23" i="8"/>
  <c r="S21" i="8"/>
  <c r="W60" i="8" l="1"/>
  <c r="X60" i="8" s="1"/>
  <c r="Y60" i="8" s="1"/>
  <c r="Z60" i="8" s="1"/>
  <c r="AC60" i="8" s="1"/>
  <c r="W34" i="8"/>
  <c r="X34" i="8" s="1"/>
  <c r="Y34" i="8" s="1"/>
  <c r="Z34" i="8" s="1"/>
  <c r="AA34" i="8" s="1"/>
  <c r="W10" i="8"/>
  <c r="X10" i="8" s="1"/>
  <c r="Y10" i="8" s="1"/>
  <c r="Z10" i="8" s="1"/>
  <c r="AD10" i="8" s="1"/>
  <c r="W12" i="8"/>
  <c r="X12" i="8" s="1"/>
  <c r="Y12" i="8" s="1"/>
  <c r="Z12" i="8" s="1"/>
  <c r="AC12" i="8" s="1"/>
  <c r="W61" i="8"/>
  <c r="X61" i="8" s="1"/>
  <c r="Y61" i="8" s="1"/>
  <c r="Z61" i="8" s="1"/>
  <c r="AD61" i="8" s="1"/>
  <c r="W58" i="8"/>
  <c r="X58" i="8" s="1"/>
  <c r="Y58" i="8" s="1"/>
  <c r="Z58" i="8" s="1"/>
  <c r="AD58" i="8" s="1"/>
  <c r="W45" i="8"/>
  <c r="W24" i="8"/>
  <c r="X24" i="8" s="1"/>
  <c r="Y24" i="8" s="1"/>
  <c r="Z24" i="8" s="1"/>
  <c r="AC24" i="8" s="1"/>
  <c r="W47" i="8"/>
  <c r="X47" i="8" s="1"/>
  <c r="Y47" i="8" s="1"/>
  <c r="Z47" i="8" s="1"/>
  <c r="AB47" i="8" s="1"/>
  <c r="W25" i="8"/>
  <c r="X25" i="8" s="1"/>
  <c r="Y25" i="8" s="1"/>
  <c r="Z25" i="8" s="1"/>
  <c r="AD25" i="8" s="1"/>
  <c r="W67" i="8"/>
  <c r="X67" i="8" s="1"/>
  <c r="Y67" i="8" s="1"/>
  <c r="Z67" i="8" s="1"/>
  <c r="AA67" i="8" s="1"/>
  <c r="W14" i="8"/>
  <c r="X14" i="8" s="1"/>
  <c r="Y14" i="8" s="1"/>
  <c r="Z14" i="8" s="1"/>
  <c r="AD14" i="8" s="1"/>
  <c r="W11" i="8"/>
  <c r="X11" i="8" s="1"/>
  <c r="Y11" i="8" s="1"/>
  <c r="Z11" i="8" s="1"/>
  <c r="AB11" i="8" s="1"/>
  <c r="AC58" i="8"/>
  <c r="G55" i="8"/>
  <c r="W57" i="8"/>
  <c r="X57" i="8" s="1"/>
  <c r="Y57" i="8" s="1"/>
  <c r="Z57" i="8" s="1"/>
  <c r="G56" i="8"/>
  <c r="W13" i="8"/>
  <c r="X13" i="8" s="1"/>
  <c r="Y13" i="8" s="1"/>
  <c r="Z13" i="8" s="1"/>
  <c r="W62" i="8"/>
  <c r="X62" i="8" s="1"/>
  <c r="Y62" i="8" s="1"/>
  <c r="Z62" i="8" s="1"/>
  <c r="AA10" i="8"/>
  <c r="G25" i="8"/>
  <c r="W43" i="8"/>
  <c r="X43" i="8" s="1"/>
  <c r="Y43" i="8" s="1"/>
  <c r="Z43" i="8" s="1"/>
  <c r="W26" i="8"/>
  <c r="X26" i="8" s="1"/>
  <c r="Y26" i="8" s="1"/>
  <c r="Z26" i="8" s="1"/>
  <c r="W30" i="8"/>
  <c r="X30" i="8" s="1"/>
  <c r="Y30" i="8" s="1"/>
  <c r="Z30" i="8" s="1"/>
  <c r="W29" i="8"/>
  <c r="X29" i="8" s="1"/>
  <c r="Y29" i="8" s="1"/>
  <c r="Z29" i="8" s="1"/>
  <c r="G54" i="8"/>
  <c r="G44" i="8"/>
  <c r="W66" i="8"/>
  <c r="X66" i="8" s="1"/>
  <c r="Y66" i="8" s="1"/>
  <c r="Z66" i="8" s="1"/>
  <c r="AD12" i="8"/>
  <c r="AA12" i="8"/>
  <c r="F35" i="8"/>
  <c r="G35" i="8" s="1"/>
  <c r="W59" i="8"/>
  <c r="X59" i="8" s="1"/>
  <c r="Y59" i="8" s="1"/>
  <c r="Z59" i="8" s="1"/>
  <c r="W46" i="8"/>
  <c r="X46" i="8" s="1"/>
  <c r="Y46" i="8" s="1"/>
  <c r="Z46" i="8" s="1"/>
  <c r="W9" i="8"/>
  <c r="X9" i="8" s="1"/>
  <c r="Y9" i="8" s="1"/>
  <c r="Z9" i="8" s="1"/>
  <c r="W52" i="8"/>
  <c r="X52" i="8" s="1"/>
  <c r="Y52" i="8" s="1"/>
  <c r="Z52" i="8" s="1"/>
  <c r="W49" i="8"/>
  <c r="X49" i="8" s="1"/>
  <c r="Y49" i="8" s="1"/>
  <c r="Z49" i="8" s="1"/>
  <c r="W64" i="8"/>
  <c r="X64" i="8" s="1"/>
  <c r="Y64" i="8" s="1"/>
  <c r="Z64" i="8" s="1"/>
  <c r="X45" i="8"/>
  <c r="Y45" i="8" s="1"/>
  <c r="Z45" i="8" s="1"/>
  <c r="W15" i="8"/>
  <c r="X15" i="8" s="1"/>
  <c r="Y15" i="8" s="1"/>
  <c r="Z15" i="8" s="1"/>
  <c r="W48" i="8"/>
  <c r="X48" i="8" s="1"/>
  <c r="Y48" i="8" s="1"/>
  <c r="Z48" i="8" s="1"/>
  <c r="W23" i="8"/>
  <c r="X23" i="8" s="1"/>
  <c r="Y23" i="8" s="1"/>
  <c r="Z23" i="8" s="1"/>
  <c r="W70" i="8"/>
  <c r="X70" i="8" s="1"/>
  <c r="Y70" i="8" s="1"/>
  <c r="Z70" i="8" s="1"/>
  <c r="W65" i="8"/>
  <c r="X65" i="8" s="1"/>
  <c r="Y65" i="8" s="1"/>
  <c r="Z65" i="8" s="1"/>
  <c r="W63" i="8"/>
  <c r="X63" i="8" s="1"/>
  <c r="Y63" i="8" s="1"/>
  <c r="Z63" i="8" s="1"/>
  <c r="AA61" i="8"/>
  <c r="G27" i="8"/>
  <c r="G57" i="8"/>
  <c r="W37" i="8"/>
  <c r="X37" i="8" s="1"/>
  <c r="Y37" i="8" s="1"/>
  <c r="Z37" i="8" s="1"/>
  <c r="W18" i="8"/>
  <c r="X18" i="8" s="1"/>
  <c r="Y18" i="8" s="1"/>
  <c r="Z18" i="8" s="1"/>
  <c r="X68" i="8"/>
  <c r="Y68" i="8" s="1"/>
  <c r="Z68" i="8" s="1"/>
  <c r="W44" i="8"/>
  <c r="X44" i="8" s="1"/>
  <c r="Y44" i="8" s="1"/>
  <c r="Z44" i="8" s="1"/>
  <c r="W53" i="8"/>
  <c r="X53" i="8" s="1"/>
  <c r="Y53" i="8" s="1"/>
  <c r="Z53" i="8" s="1"/>
  <c r="W35" i="8"/>
  <c r="X35" i="8" s="1"/>
  <c r="Y35" i="8" s="1"/>
  <c r="Z35" i="8" s="1"/>
  <c r="W69" i="8"/>
  <c r="X69" i="8" s="1"/>
  <c r="Y69" i="8" s="1"/>
  <c r="Z69" i="8" s="1"/>
  <c r="W51" i="8"/>
  <c r="X51" i="8" s="1"/>
  <c r="Y51" i="8" s="1"/>
  <c r="Z51" i="8" s="1"/>
  <c r="W32" i="8"/>
  <c r="X32" i="8" s="1"/>
  <c r="Y32" i="8" s="1"/>
  <c r="Z32" i="8" s="1"/>
  <c r="W42" i="8"/>
  <c r="X42" i="8" s="1"/>
  <c r="Y42" i="8" s="1"/>
  <c r="Z42" i="8" s="1"/>
  <c r="W16" i="8"/>
  <c r="X16" i="8" s="1"/>
  <c r="Y16" i="8" s="1"/>
  <c r="Z16" i="8" s="1"/>
  <c r="W21" i="8"/>
  <c r="X21" i="8" s="1"/>
  <c r="Y21" i="8" s="1"/>
  <c r="Z21" i="8" s="1"/>
  <c r="W50" i="8"/>
  <c r="X50" i="8" s="1"/>
  <c r="Y50" i="8" s="1"/>
  <c r="Z50" i="8" s="1"/>
  <c r="W36" i="8"/>
  <c r="X36" i="8" s="1"/>
  <c r="Y36" i="8" s="1"/>
  <c r="Z36" i="8" s="1"/>
  <c r="W33" i="8"/>
  <c r="X33" i="8" s="1"/>
  <c r="Y33" i="8" s="1"/>
  <c r="Z33" i="8" s="1"/>
  <c r="W41" i="8"/>
  <c r="X41" i="8" s="1"/>
  <c r="Y41" i="8" s="1"/>
  <c r="Z41" i="8" s="1"/>
  <c r="W27" i="8"/>
  <c r="X27" i="8" s="1"/>
  <c r="Y27" i="8" s="1"/>
  <c r="Z27" i="8" s="1"/>
  <c r="W39" i="8"/>
  <c r="X39" i="8" s="1"/>
  <c r="Y39" i="8" s="1"/>
  <c r="Z39" i="8" s="1"/>
  <c r="W22" i="8"/>
  <c r="X22" i="8" s="1"/>
  <c r="Y22" i="8" s="1"/>
  <c r="Z22" i="8" s="1"/>
  <c r="W20" i="8"/>
  <c r="X20" i="8" s="1"/>
  <c r="Y20" i="8" s="1"/>
  <c r="Z20" i="8" s="1"/>
  <c r="W19" i="8"/>
  <c r="X19" i="8" s="1"/>
  <c r="Y19" i="8" s="1"/>
  <c r="Z19" i="8" s="1"/>
  <c r="W28" i="8"/>
  <c r="X28" i="8" s="1"/>
  <c r="Y28" i="8" s="1"/>
  <c r="Z28" i="8" s="1"/>
  <c r="W17" i="8"/>
  <c r="X17" i="8" s="1"/>
  <c r="Y17" i="8" s="1"/>
  <c r="Z17" i="8" s="1"/>
  <c r="W8" i="8"/>
  <c r="X8" i="8" s="1"/>
  <c r="Y8" i="8" s="1"/>
  <c r="Z8" i="8" s="1"/>
  <c r="W55" i="8"/>
  <c r="X55" i="8" s="1"/>
  <c r="Y55" i="8" s="1"/>
  <c r="Z55" i="8" s="1"/>
  <c r="W38" i="8"/>
  <c r="I38" i="8"/>
  <c r="G29" i="8"/>
  <c r="W56" i="8"/>
  <c r="X56" i="8" s="1"/>
  <c r="Y56" i="8" s="1"/>
  <c r="Z56" i="8" s="1"/>
  <c r="W40" i="8"/>
  <c r="X40" i="8" s="1"/>
  <c r="Y40" i="8" s="1"/>
  <c r="Z40" i="8" s="1"/>
  <c r="W31" i="8"/>
  <c r="X31" i="8" s="1"/>
  <c r="Y31" i="8" s="1"/>
  <c r="Z31" i="8" s="1"/>
  <c r="W71" i="8"/>
  <c r="X71" i="8" s="1"/>
  <c r="Y71" i="8" s="1"/>
  <c r="Z71" i="8" s="1"/>
  <c r="W54" i="8"/>
  <c r="X54" i="8" s="1"/>
  <c r="Y54" i="8" s="1"/>
  <c r="Z54" i="8" s="1"/>
  <c r="AB61" i="8" l="1"/>
  <c r="AA25" i="8"/>
  <c r="AC61" i="8"/>
  <c r="AB12" i="8"/>
  <c r="AD47" i="8"/>
  <c r="AB10" i="8"/>
  <c r="AD34" i="8"/>
  <c r="AB34" i="8"/>
  <c r="AC34" i="8"/>
  <c r="AB60" i="8"/>
  <c r="AA60" i="8"/>
  <c r="AC10" i="8"/>
  <c r="AC25" i="8"/>
  <c r="AD60" i="8"/>
  <c r="AA47" i="8"/>
  <c r="AC47" i="8"/>
  <c r="AC67" i="8"/>
  <c r="AB24" i="8"/>
  <c r="AA58" i="8"/>
  <c r="AB67" i="8"/>
  <c r="AD24" i="8"/>
  <c r="AB25" i="8"/>
  <c r="AB58" i="8"/>
  <c r="AD67" i="8"/>
  <c r="AA24" i="8"/>
  <c r="AA14" i="8"/>
  <c r="AB14" i="8"/>
  <c r="AC14" i="8"/>
  <c r="AD11" i="8"/>
  <c r="AA11" i="8"/>
  <c r="AC11" i="8"/>
  <c r="AC31" i="8"/>
  <c r="AB31" i="8"/>
  <c r="AA31" i="8"/>
  <c r="AD31" i="8"/>
  <c r="AC70" i="8"/>
  <c r="AA70" i="8"/>
  <c r="AB70" i="8"/>
  <c r="AD70" i="8"/>
  <c r="AC17" i="8"/>
  <c r="AD17" i="8"/>
  <c r="AB17" i="8"/>
  <c r="AA17" i="8"/>
  <c r="AD8" i="8"/>
  <c r="AB8" i="8"/>
  <c r="AC8" i="8"/>
  <c r="AA8" i="8"/>
  <c r="AD35" i="8"/>
  <c r="AC35" i="8"/>
  <c r="AB35" i="8"/>
  <c r="AA35" i="8"/>
  <c r="AC19" i="8"/>
  <c r="AB19" i="8"/>
  <c r="AD19" i="8"/>
  <c r="AA19" i="8"/>
  <c r="AD32" i="8"/>
  <c r="AB32" i="8"/>
  <c r="AA32" i="8"/>
  <c r="AC32" i="8"/>
  <c r="AC21" i="8"/>
  <c r="AB21" i="8"/>
  <c r="AD21" i="8"/>
  <c r="AA21" i="8"/>
  <c r="AC56" i="8"/>
  <c r="AD56" i="8"/>
  <c r="AB56" i="8"/>
  <c r="AA56" i="8"/>
  <c r="AD16" i="8"/>
  <c r="AC16" i="8"/>
  <c r="AB16" i="8"/>
  <c r="AA16" i="8"/>
  <c r="AC54" i="8"/>
  <c r="AA54" i="8"/>
  <c r="AD54" i="8"/>
  <c r="AB54" i="8"/>
  <c r="AC51" i="8"/>
  <c r="AA51" i="8"/>
  <c r="AD51" i="8"/>
  <c r="AB51" i="8"/>
  <c r="AC27" i="8"/>
  <c r="AB27" i="8"/>
  <c r="AA27" i="8"/>
  <c r="AD27" i="8"/>
  <c r="AB69" i="8"/>
  <c r="AA69" i="8"/>
  <c r="AD69" i="8"/>
  <c r="AC69" i="8"/>
  <c r="AC23" i="8"/>
  <c r="AB23" i="8"/>
  <c r="AA23" i="8"/>
  <c r="AD23" i="8"/>
  <c r="AB53" i="8"/>
  <c r="AD53" i="8"/>
  <c r="AC53" i="8"/>
  <c r="AA53" i="8"/>
  <c r="AC22" i="8"/>
  <c r="AB22" i="8"/>
  <c r="AA22" i="8"/>
  <c r="AD22" i="8"/>
  <c r="AD41" i="8"/>
  <c r="AC41" i="8"/>
  <c r="AB41" i="8"/>
  <c r="AA41" i="8"/>
  <c r="AC52" i="8"/>
  <c r="AB52" i="8"/>
  <c r="AD52" i="8"/>
  <c r="AA52" i="8"/>
  <c r="AC33" i="8"/>
  <c r="AD33" i="8"/>
  <c r="AA33" i="8"/>
  <c r="AB33" i="8"/>
  <c r="X38" i="8"/>
  <c r="Y38" i="8" s="1"/>
  <c r="Z38" i="8" s="1"/>
  <c r="AB28" i="8"/>
  <c r="AA28" i="8"/>
  <c r="AD28" i="8"/>
  <c r="AC28" i="8"/>
  <c r="AC36" i="8"/>
  <c r="AB36" i="8"/>
  <c r="AA36" i="8"/>
  <c r="AD36" i="8"/>
  <c r="AC48" i="8"/>
  <c r="AB48" i="8"/>
  <c r="AA48" i="8"/>
  <c r="AD48" i="8"/>
  <c r="AB9" i="8"/>
  <c r="AC9" i="8"/>
  <c r="AA9" i="8"/>
  <c r="AD9" i="8"/>
  <c r="AC15" i="8"/>
  <c r="AD15" i="8"/>
  <c r="AB15" i="8"/>
  <c r="AA15" i="8"/>
  <c r="AA57" i="8"/>
  <c r="AD57" i="8"/>
  <c r="AC57" i="8"/>
  <c r="AB57" i="8"/>
  <c r="AC29" i="8"/>
  <c r="AD29" i="8"/>
  <c r="AB29" i="8"/>
  <c r="AA29" i="8"/>
  <c r="AD59" i="8"/>
  <c r="AC59" i="8"/>
  <c r="AB59" i="8"/>
  <c r="AA59" i="8"/>
  <c r="AC30" i="8"/>
  <c r="AB30" i="8"/>
  <c r="AA30" i="8"/>
  <c r="AD30" i="8"/>
  <c r="AC50" i="8"/>
  <c r="AD50" i="8"/>
  <c r="AA50" i="8"/>
  <c r="AB50" i="8"/>
  <c r="AD20" i="8"/>
  <c r="AC20" i="8"/>
  <c r="AB20" i="8"/>
  <c r="AA20" i="8"/>
  <c r="AC44" i="8"/>
  <c r="AD44" i="8"/>
  <c r="AB44" i="8"/>
  <c r="AA44" i="8"/>
  <c r="AC45" i="8"/>
  <c r="AA45" i="8"/>
  <c r="AB45" i="8"/>
  <c r="AD45" i="8"/>
  <c r="AC66" i="8"/>
  <c r="AD66" i="8"/>
  <c r="AA66" i="8"/>
  <c r="AB66" i="8"/>
  <c r="AA71" i="8"/>
  <c r="AD71" i="8"/>
  <c r="AC71" i="8"/>
  <c r="AB71" i="8"/>
  <c r="AA55" i="8"/>
  <c r="AD55" i="8"/>
  <c r="AC55" i="8"/>
  <c r="AB55" i="8"/>
  <c r="AC68" i="8"/>
  <c r="AB68" i="8"/>
  <c r="AD68" i="8"/>
  <c r="AA68" i="8"/>
  <c r="AC64" i="8"/>
  <c r="AB64" i="8"/>
  <c r="AA64" i="8"/>
  <c r="AD64" i="8"/>
  <c r="AB26" i="8"/>
  <c r="AA26" i="8"/>
  <c r="AD26" i="8"/>
  <c r="AC26" i="8"/>
  <c r="AD43" i="8"/>
  <c r="AB43" i="8"/>
  <c r="AC43" i="8"/>
  <c r="AA43" i="8"/>
  <c r="AC46" i="8"/>
  <c r="AD46" i="8"/>
  <c r="AB46" i="8"/>
  <c r="AA46" i="8"/>
  <c r="AB39" i="8"/>
  <c r="AA39" i="8"/>
  <c r="AD39" i="8"/>
  <c r="AC39" i="8"/>
  <c r="AC42" i="8"/>
  <c r="AD42" i="8"/>
  <c r="AA42" i="8"/>
  <c r="AB42" i="8"/>
  <c r="AD18" i="8"/>
  <c r="AC18" i="8"/>
  <c r="AB18" i="8"/>
  <c r="AA18" i="8"/>
  <c r="AC63" i="8"/>
  <c r="AB63" i="8"/>
  <c r="AA63" i="8"/>
  <c r="AD63" i="8"/>
  <c r="AD49" i="8"/>
  <c r="AB49" i="8"/>
  <c r="AA49" i="8"/>
  <c r="AC49" i="8"/>
  <c r="AC40" i="8"/>
  <c r="AD40" i="8"/>
  <c r="AA40" i="8"/>
  <c r="AB40" i="8"/>
  <c r="AD37" i="8"/>
  <c r="AB37" i="8"/>
  <c r="AA37" i="8"/>
  <c r="AC37" i="8"/>
  <c r="AD65" i="8"/>
  <c r="AB65" i="8"/>
  <c r="AA65" i="8"/>
  <c r="AC65" i="8"/>
  <c r="AC62" i="8"/>
  <c r="AD62" i="8"/>
  <c r="AB62" i="8"/>
  <c r="AA62" i="8"/>
  <c r="AB13" i="8"/>
  <c r="AC13" i="8"/>
  <c r="AA13" i="8"/>
  <c r="AD13" i="8"/>
  <c r="AC38" i="8" l="1"/>
  <c r="AD38" i="8"/>
  <c r="AB38" i="8"/>
  <c r="AA38" i="8"/>
</calcChain>
</file>

<file path=xl/sharedStrings.xml><?xml version="1.0" encoding="utf-8"?>
<sst xmlns="http://schemas.openxmlformats.org/spreadsheetml/2006/main" count="2562" uniqueCount="498">
  <si>
    <t>TipoUnidad</t>
  </si>
  <si>
    <t>ID_Proceso</t>
  </si>
  <si>
    <t>Proceso</t>
  </si>
  <si>
    <t>ID_TipoRiesgo</t>
  </si>
  <si>
    <t>TipoRiesgo</t>
  </si>
  <si>
    <t>ID_Valoración</t>
  </si>
  <si>
    <t>Valoración</t>
  </si>
  <si>
    <t>TiempoAI</t>
  </si>
  <si>
    <t>ID_Tiempo</t>
  </si>
  <si>
    <t>ParticipaciónPE</t>
  </si>
  <si>
    <t>Calif_PE</t>
  </si>
  <si>
    <t>ResultadosAuditorias</t>
  </si>
  <si>
    <t>Calif_RA</t>
  </si>
  <si>
    <t>ParticipaciónPpto</t>
  </si>
  <si>
    <t>Calif_Ppto</t>
  </si>
  <si>
    <t>Calif_Criticidad</t>
  </si>
  <si>
    <t>NivelCriticidad</t>
  </si>
  <si>
    <t>Ciclo</t>
  </si>
  <si>
    <t>Selección</t>
  </si>
  <si>
    <t>JustificaciónSelección</t>
  </si>
  <si>
    <t>Direccionamiento Estratégico y Articulación Gerencial</t>
  </si>
  <si>
    <t>Gestión</t>
  </si>
  <si>
    <t>Baja</t>
  </si>
  <si>
    <t>Menos de un año</t>
  </si>
  <si>
    <t>Bajo</t>
  </si>
  <si>
    <t>No auditar</t>
  </si>
  <si>
    <t>Si</t>
  </si>
  <si>
    <t>Decisión directiva jefe OCI</t>
  </si>
  <si>
    <t>Proyecto</t>
  </si>
  <si>
    <t>Planificación del Desarrollo Institucional</t>
  </si>
  <si>
    <t>Corrupción</t>
  </si>
  <si>
    <t>Moderada</t>
  </si>
  <si>
    <t>Entre uno y dos años</t>
  </si>
  <si>
    <t>Bajo (Priorizado)</t>
  </si>
  <si>
    <t>Cada 4 años</t>
  </si>
  <si>
    <t>No</t>
  </si>
  <si>
    <t>Por priorización</t>
  </si>
  <si>
    <t>Procedimiento</t>
  </si>
  <si>
    <t>Integración Regional</t>
  </si>
  <si>
    <t>NA</t>
  </si>
  <si>
    <t>Alta</t>
  </si>
  <si>
    <t>Mas de dos años</t>
  </si>
  <si>
    <t>Moderado</t>
  </si>
  <si>
    <t>Cada 3 años</t>
  </si>
  <si>
    <t>Requisito normativo</t>
  </si>
  <si>
    <t>Area funcional</t>
  </si>
  <si>
    <t>Comunicaciones</t>
  </si>
  <si>
    <t>Extrema</t>
  </si>
  <si>
    <t>Alto</t>
  </si>
  <si>
    <t>Cada 2 años</t>
  </si>
  <si>
    <t>Por solicitud del CICCI</t>
  </si>
  <si>
    <t>Unidad de negocio</t>
  </si>
  <si>
    <t>Asistencia Técnica</t>
  </si>
  <si>
    <t>Extremo</t>
  </si>
  <si>
    <t>Cada año</t>
  </si>
  <si>
    <t>Por solicitud del gobernador</t>
  </si>
  <si>
    <t>Unidad desconcentrada</t>
  </si>
  <si>
    <t>Promoción de la Ciencia, Tecnología e Innovación</t>
  </si>
  <si>
    <t>Ya fue auditada</t>
  </si>
  <si>
    <t>Plan</t>
  </si>
  <si>
    <t>Promoción del Desarrollo Social</t>
  </si>
  <si>
    <t>Programar en próxima vigencia</t>
  </si>
  <si>
    <t>Programa</t>
  </si>
  <si>
    <t>Promoción del Transporte y la Movilidad</t>
  </si>
  <si>
    <t>Sistema de Gestión o de control</t>
  </si>
  <si>
    <t>Fortalecimiento Territorial</t>
  </si>
  <si>
    <t>Aspectos de TIC</t>
  </si>
  <si>
    <t>Promoción del Desarrollo Educativo</t>
  </si>
  <si>
    <t>Otras Temáticas</t>
  </si>
  <si>
    <t>Promoción de la Competitividad y Desarrollo Económico Sostenible</t>
  </si>
  <si>
    <t>Promoción del Desarrollo de Salud</t>
  </si>
  <si>
    <t>Atención al Usuario</t>
  </si>
  <si>
    <t>Gestión Tecnológica</t>
  </si>
  <si>
    <t>Gestión de la Seguridad y Salud en el Trabajo</t>
  </si>
  <si>
    <t>Gestión Contractual</t>
  </si>
  <si>
    <t>Gestión Financiera</t>
  </si>
  <si>
    <t>Gestión de Asuntos Internacionales</t>
  </si>
  <si>
    <t>Gestión del Bienestar y Desempeño del Talento Humano</t>
  </si>
  <si>
    <t>Gestión Jurídica</t>
  </si>
  <si>
    <t>Gestión de los Ingresos</t>
  </si>
  <si>
    <t>Gestión Documental</t>
  </si>
  <si>
    <t>Gestión de Recursos Físicos</t>
  </si>
  <si>
    <t>Gestión Ambiental</t>
  </si>
  <si>
    <t>Gestión de Seguridad de la Información</t>
  </si>
  <si>
    <t>Evaluación y Seguimiento</t>
  </si>
  <si>
    <t>Tipo</t>
  </si>
  <si>
    <t>Unidad Auditable</t>
  </si>
  <si>
    <t>Informe de Anual FURAG II</t>
  </si>
  <si>
    <t>Informe de control Interno Contable</t>
  </si>
  <si>
    <t>Informe de evaluación de ejecución del plan anticorrupción y atención al ciudadano</t>
  </si>
  <si>
    <t>Informe de evaluación de rendición de cuentas</t>
  </si>
  <si>
    <t>Informe de seguimiento a cajas menores</t>
  </si>
  <si>
    <t>Informe de seguimiento a la actualización del SIGEP</t>
  </si>
  <si>
    <t>Informe de seguimiento a la austeridad del gasto</t>
  </si>
  <si>
    <t>Informes de seguimiento a la publicación de la contratación</t>
  </si>
  <si>
    <t>Informe de seguimiento a los derechos de autor</t>
  </si>
  <si>
    <t>Informe semestral del sistema de control interno</t>
  </si>
  <si>
    <t>Informes de evaluación a la ejecución de planes de mejoramiento externos</t>
  </si>
  <si>
    <t>Informes de evaluación a la ejecución de planes de mejoramiento internos</t>
  </si>
  <si>
    <t>Informes de evaluación a trámite de PQRS</t>
  </si>
  <si>
    <t>Informe de evaluación de la gestión por dependencias</t>
  </si>
  <si>
    <t>Informe de Seguimiento a la Transparencia y Acceso a la Información (Ley 1712 de 2014)</t>
  </si>
  <si>
    <t>Informe de Seguimiento de la Seguridad de la Información</t>
  </si>
  <si>
    <t>Informe de Seguimiento a los recursos del SGR</t>
  </si>
  <si>
    <t>Informe de Seguimiento a los recursos del SGP</t>
  </si>
  <si>
    <t>Informe de Evaluación y Seguimiento extraordinario</t>
  </si>
  <si>
    <t>Informes de evaluación de controles de los mapas de riesgos comunicados</t>
  </si>
  <si>
    <t>Informes de evaluación de materialización de riesgos comunicados</t>
  </si>
  <si>
    <t>Acompañamiento y asesoría en la formulación de planes de mejoramiento</t>
  </si>
  <si>
    <t>Acompañamiento y asesoría en la formulación o ajuste del plan de lucha contra la corrupción y de atención al ciudadano</t>
  </si>
  <si>
    <t>Acompañamiento y asesoría en la formulación o actualización del mapa de riesgos</t>
  </si>
  <si>
    <t>Actividades de fomento de la cultura de control</t>
  </si>
  <si>
    <t>Informe de comité de archivo</t>
  </si>
  <si>
    <t>Informe de comité de atención al ciudadano</t>
  </si>
  <si>
    <t>Informe de comité de bajas</t>
  </si>
  <si>
    <t>Informe de comité de conciliación</t>
  </si>
  <si>
    <t>Informe de comité de contratación</t>
  </si>
  <si>
    <t>Informe de comité de Gestión y Desempeño</t>
  </si>
  <si>
    <t>Informe de comité de seguridad de la información</t>
  </si>
  <si>
    <t>Informe de comité de sostenibilidad contable</t>
  </si>
  <si>
    <t>Informe de comité de tutelas</t>
  </si>
  <si>
    <t>Acompañamiento a la respuesta de requerimientos de información de entes externos de control</t>
  </si>
  <si>
    <t>Acompañamiento a la atención de Auditorias Externas</t>
  </si>
  <si>
    <t>Alertas de plazos de informes a entes externos de control (según inventario de alertas)</t>
  </si>
  <si>
    <t>Informe Comité Institucional de Coordinación de control interno y MIPG</t>
  </si>
  <si>
    <t>ID_Riesgo</t>
  </si>
  <si>
    <t>Riesgo</t>
  </si>
  <si>
    <t>ID_Inherente</t>
  </si>
  <si>
    <t>ID_Residual</t>
  </si>
  <si>
    <t>Posibilidad de afectación a la reputación por Incumplimiento de los objetivos y metas del plan de desarrollo departamental debido deficiencias en la etapa de seguimiento al Plan de Desarrollo Departamental.</t>
  </si>
  <si>
    <t>Posibilidad de afectación a la reputación por la toma de decisiones inadecuadas por la alta dirección debido a información insuficiente sobre ejecución del plan de desarrollo.</t>
  </si>
  <si>
    <t>Posibilidad de afectación económica y reputacional por formulación de políticas públicas sin integralidad, coherencia y legitimidad debido a la falta de aplicación de los métodos para establecidos para tal fin.</t>
  </si>
  <si>
    <t>Posibilidad de afectación económica y reputacional por la implementación de políticas públicas que no contribuyan al desarrollo integral del Departamento debido a la ejecución parcial y seguimiento sesgado a las mismas.</t>
  </si>
  <si>
    <t>Posibilidad de afectación económica y reputacional  por perdida de capacidad para ejecutar recursos del sistema general de regalías debido a baja calificación en el índice de gestión de proyectos</t>
  </si>
  <si>
    <t>Posibilidad de afectación económica y reputacional por generación de informes con información financiera y fiscal inexacta debido a errores o inoportunidad en la captura de los datos</t>
  </si>
  <si>
    <t>Posibilidad de afectación económica y reputacional por emisión de lineamientos y directrices de planificación territorial que vayan en detrimento del desarrollo equilibrado del territorio debido a la aplicación de normas desactualizadas.</t>
  </si>
  <si>
    <t>Posibilidad de afectación económica y reputacional por Fuga de capital intelectual debido a ausencia de   inventarios del conocimiento tácito y explícito  de la entidad.</t>
  </si>
  <si>
    <t>Posibilidad de afectación económica y reputacional por interrupción de aplicaciones  web   que apoyan a las diferentes secretarias en la generación, captura y difusión de información geográfica y estadística debido a falta de soporte técnico y humano</t>
  </si>
  <si>
    <t>Posibilidad de recibir cualquier dádiva o beneficio a nombre propio o de terceros para omitir o alterar información en el proceso de rendición de cuentas.</t>
  </si>
  <si>
    <t>Posibilidad de pedida reputacional de la Gobernación  por falencia en la ejecución de las directrices de gestión ,debido a un bajo  desempeño del SIGC afectando el  mejoramiento institucional</t>
  </si>
  <si>
    <t>Posibilidad de pérdida reputacional por la falta de participación de entes territoriales y  actores públicos o privados  en los procesos de integración regional, debido al bajo reconocimiento de los entes territoriales sobre las ventajas y beneficios de los procesos de integración regional y a la baja articulación entre los actores públicos y privados, para identificar proyectos y acciones conjuntas en temas de integración regional .</t>
  </si>
  <si>
    <t xml:space="preserve">Posibilidad de afectación reputacional generada de la imagen desfavorable institucional por parte de usuarios internos y grupos de interés, con motivo de la falta de articulación entre las áreas de la Gobernación de Cundinamarca en la aplicación de las directrices vigentes que pueden generar afectaciones a la imagen corporativa de la entidad. </t>
  </si>
  <si>
    <t>Posibilidad de afectación reputacional al presentarse perdida de confianza y credibilidad en la información socializada por la Gobernación de Cundinamarca a las diferentes partes interesadas externas y medios de comunicación, por falta de claridad, veracidad y oportunidad en la divulgación de la información que puede conllevar afectaciones a la participación de la comunidad y el control ciudadano.</t>
  </si>
  <si>
    <t xml:space="preserve">Posibilidad de afectación  reputacional por la prestación de asistencias técnicas que no satisfagan las  necesidades y la prestación del apoyo necesario para el fortalecimiento de las capacidades de los beneficiados, debido a falencias en las metodologías y flujos de información del proceso </t>
  </si>
  <si>
    <t>Posibilidad de afectación  reputacional por  asistencias técnicas no prestadas en el tiempo, situación o medio que el usuario lo requiera debido a falencias en la articulación y cordinación en la ejecución del PAT.</t>
  </si>
  <si>
    <t>Posibilidad de recibir cualquier dádiva o beneficio a nombre propio o de terceros por la prestación del servicio de la asistencia técnica</t>
  </si>
  <si>
    <t>Posibilidad  de afectación  económica y reputacional por  atrasos en la ejecución de  las actividades definidas en los proyectos, por Incumplimiento del plan operativo del proyecto, demoras en tramites administrativos internos y externos e  insuficiente  frecuencia en el seguimiento del avance financiero  y físico del proyecto.</t>
  </si>
  <si>
    <t>Posibilidad de afectación reputacional  y percepción negativa de los usuarios debido a que las necesidades focalizadas de la población objetivo no se satisfagan con la calidad y oportunidad esperadas.</t>
  </si>
  <si>
    <t>Posibilidad de afectación reputacional debido al desconocimiento por parte de  los usuarios sobre los beneficios en los tramites ofertados,  por falta de promoción de los servicios que brinda la STMC</t>
  </si>
  <si>
    <t>Posibilidad de afectación reputacional por entrega de información fuera de termino de parte de las concesiones debido a la dificultad en los canales de comunicación entre las sedes operativas y el nivel central de la Secretaría de Transporte y Movilidad</t>
  </si>
  <si>
    <t>Posibilidad de recibir cualquier dádiva o beneficio a nombre propio o de terceros para efectuar de manera irregular o agilizar, trámites, servicios administrativos y/o procesos por infracciones a las normas de tránsito.</t>
  </si>
  <si>
    <t>Posibilidad de afectación reputacional y económica por el desborde en la comisión  de especialidad por el incremento de delitos en el territorio. Esto debido a errores en la planeación para el seguimiento de los Convenios interadministrativos.</t>
  </si>
  <si>
    <t xml:space="preserve">Posibilidad de afectación reputacional y economica por no aplicar los instrumentos y acciones del Plan Departamental de Gestion de Riesgos PDGRD que permiten una adecuada Gestion del Riesgo de desastres. Esto debido a una inadecuada planeción.  </t>
  </si>
  <si>
    <t>Posibilidad de afectacion reputacional por fallas de la prestacion del servicico de llamadas por la falta de mantenimiento preventivo y correctivo de la planta telefonica de la prestacion del servicio de la linea de emergencias</t>
  </si>
  <si>
    <t xml:space="preserve">Posibilidad de recibir cualquier dádiva o beneficio a nombre propio o de terceros, para desviar las entregas de ayuda humanitaria. </t>
  </si>
  <si>
    <t>Posibilidad  de interrupción en la prestación del servicio educativo en las Instituciones Educativas, debido a proyecciones de recursos no acordes con la realidad, implicando una baja asignación, insufienciencia o demora en la asignación de recursos a la SEC.</t>
  </si>
  <si>
    <t>Posibilidad de que la  infraestructura física  sea insuficiente o inadecuada para la prestación del servicio educativo,  por  falta de recurso humano,  mantenimiento adecuado e insuficiente presupuesto; generando que no se cuente con un plan que contenga la totalidad de los inventarios actualizados de la infraestructura educativa, para su control, administración, intervención y debida planeación.</t>
  </si>
  <si>
    <t>Posibilidad de baja transición de los egresados de las instituciones educativas oficiales y privadas a la educaciòn superior,  de acuerdo con las proyecciones,  debido  a las dificultades económicas para los desplazamientos y sostenimiento, así como  la falta de difusión  de los programas y del procedimiento para el acceso a la  educación superior por parte de las entidades con las cuales se sucriben los convenios y por la SEC. Esto ocasiona desconocimiento de los programas existentes para el acceso y permanencia a la educaciòn superior.</t>
  </si>
  <si>
    <t>Posibilidad de no garantizar el acceso a las IED para los estudiantes del Departamento, debido a información errada o incompleta por parte de las IED para la proyección de cupos; fallas en los controles por parte de la SEC al momento de realizar la aprobación de las proyecciones y  fallas en la aplicación del procedimiento (M-PDE-C-PR-002 ) generando errores en la planificación de los cupos.</t>
  </si>
  <si>
    <t>Posibilidad de de tener  baja cobertura  del servicio de inspección,  vigilancia y control, debido a falta de seguimiento a los compromisos establecidos en las visitas a causa de  personal insuficiente.</t>
  </si>
  <si>
    <t>Posibilidad de demora o baja  calidad en las respuestas de PQRS,  por fallas en la revisión diaria de bandejas de mercurio y SAC,  porque existen dificultades para ubicar  la información  y los documentos requeridos</t>
  </si>
  <si>
    <t>Posibilidad  de interrupción o desmejora en la prestación del servicio educativo en las Instituciones Educativas,  debido a protestas y movimientos del personal, condición de amenazas a docentes en el ejercicio de sus funciones, falta de provisión oportuna de vacantes  o por  COVID 19 u otras emergencias sanitarias.</t>
  </si>
  <si>
    <t>Posibilidad de afectación económica y reputacional debido a la demora en la entega de las actividades asiganadas, por parte de los funcionarios y contratistas nuevos en sus cargos, porque no hay una correcta trasferencia de información, ni iducción de las plataformas utilizadas.</t>
  </si>
  <si>
    <t>Posibilidad de impacto económico y reputacional porque  los recursos  podrían llegar a cundinamarqueses que no son priorizados debido a que la población seleccionada no es la apropiada para aplicar a las convocatorias porque no se cuenta con la totalidad de la informacion de las personas que aplicarian a estos servicios.</t>
  </si>
  <si>
    <t>Posibilidad de afectación económica y reputacional por demoras e inconsistencias en el pago de facturación presentada por los prestadores de servicios de salud, debido a la falta de herramientas tecnológicas que permitan articular la información para garantizar radicación,verificación,control y pago de la facturación radicada.</t>
  </si>
  <si>
    <t>Posibilidad de afectación económica y reputacional evidenciada en inapropiada gestión del proceso de remisión, fallas en el  sistema de información, desarticulación de la unidad de gestión del Riesgo debido la  inoportuna e inadecuada coordinación de la gestión integral de riesgos y la respuesta en salud durante las situaciones de Urgencias, Emergencias y Desastres.</t>
  </si>
  <si>
    <t>Posibilidad de afeactación económica y reputacional por la no disponibilidad de móviles de traslado operativo de pacientes debido a fallas en logística y disponibilidad en el personal de tripulación.</t>
  </si>
  <si>
    <t xml:space="preserve">Posibilidad de afectacion reputacional por la dificultad en el control del avance en la implementacion de las 14 regiones de salud contempladas en el Programa de Rediseño, Reorganización y Modernización de la Red Pública (PTRRM), debido a la falta de implementación de la ruta metodologíca para el monitoreo y seguimiento del proceso, lo que puede generar que no se brinde la asesoría y asistencia técncia requerida en cumplimiento del plan de trabajo, para los componentes de "calidad y redes" para la  implementación del  mismo Programa, conllevando a eventuales derechos de petición, PQRS y Sanciones   
</t>
  </si>
  <si>
    <t>Posibilidad de afectación reputacional por interpretación no adecuada de la nueva organización de la Red de Prestación de Servicios, debido al desconocimiento técnico y falta de  homologación de criterios al interior del equipo lo que puede generar que se emitan conceptos de viabilidad de proyectos de infraestructura y dotación de la Red de Prestación de Servicios no acordes al Programa, de Rediseño, Reorganización y Modernización de la Red de Prestación de Servicios y el Plan Bienal de Inversiones públicas en salud, lo que conlleva a reprocesos y no pertinencia en el uso de los recurso</t>
  </si>
  <si>
    <t>Posibilidad de afectación reputacional  y economica por la reprocesos  de las acciones de inspección, vigilancia y control por
   Déficit de conocimientos en los lineamientos normativos a la  no aplicación de las directrices impartidas en las reuniones de homologación de conceptos y seguimientos a los compromisos 
  en el desarrollo de la 
de las visitas realizadas a sujetos objetos de vigilancia en el marco del SGSSS</t>
  </si>
  <si>
    <t xml:space="preserve">Posibilidad de afectación reputacional  y económica por caducidad de trámites administrativos debido a Talento Humano insuficiente, Demora en la realización de las actuaciones asignadas por reparto, revisión inadecuada en cada actuación y error  en el proceso de sustanciación no acorde a los lineamientos impartidos en las reuniones de homologación de conceptos de acuerdo a la normativa vigente relacionada con prestadores de servicios de salud y establecimientos farmacéuticos y tiendas naturistas </t>
  </si>
  <si>
    <t xml:space="preserve">Posibilidad de afectacion reputacional por sanciones interpuestas debido a la imposibilidad de adelantar proceso de distribucion de PQRSD y alarmas de respuesta en oportunidad a los competentes de respuesta.     </t>
  </si>
  <si>
    <t xml:space="preserve">Posibilidad de la afectación reputacional por la falta de continuidad en la ejecución de las acciones de salud pública,  reflejando un aumento en la morbi-mortalidad del departamento ,  debido a  inadecuada formulación de estrategias y seguimiento a acciones realizadas  de eventos de interés en salud pública.   </t>
  </si>
  <si>
    <t xml:space="preserve">Posibilidad de afectación reputacional por fallas presentadas en el desempeño del Laboratorio debido a la inoportunidad de disponibilidad de recursos para la cumplir con la misionalidad del laboratorio </t>
  </si>
  <si>
    <t xml:space="preserve">Posibilidad de afectación reputacional por  fallas en el desempeño del Laboratorio debido a Incumplimientos de los procedimientos y cambios en la infraestructura del laboratorio que afectan el aseguramiento de la validez de los resultados </t>
  </si>
  <si>
    <t xml:space="preserve">Posibilidad de afectación reputacional por  entrega de resultados sin cumplir el  tiempo establecido en la norma técnica debido a presiones indebidas al personal del laboratorio que afectan la validez  del  resultado   </t>
  </si>
  <si>
    <t>Posibilidad de solicitar cualquier dadiva o beneficio a nombre propio o de terceros por acelarar o dilatar el trámite en forma indebida en términos  de ley y derecho  de turno.</t>
  </si>
  <si>
    <t>Posibilidad de recibir cualquier dádiva o beneficio a nombre propio o de terceros para realizar la radicación y direccionamiento  de las comunicaciones externas recibidas, sin el cumplimiento de los requisitos establecidos para la recepción de las mismas</t>
  </si>
  <si>
    <t>Posibilidad de afectación reputacional y económica  por usuarios insatisfechos por la atención recibida  debido al desconocimiento  de los procedimientos por parte del personal y su aplicación.</t>
  </si>
  <si>
    <t>Posible afectación reputacional, económica y demandas jurídicas, o acciones de tutela por la no contestación de las PQRSDF dentro de los tiempos de respuesta establecidos por la ley (ley 1755 y decreto 491 2020)</t>
  </si>
  <si>
    <t>Posible afectación reputacional por que los canales dispuestos para la atención de los usuarios no cubren la demanda de los ciudadanos para poder realizar sus trámites o solicitudes sin tener que desplazarse al punto presencial de atención dispuesto en la Gobernación de Cundinamarca. y no se brinda una atención consistente ni de buena calidad.</t>
  </si>
  <si>
    <t>Posible afectacion económica y reputacional debido a la  radicacion errada de las comunicaciones oficiales externas recibidas, lo que ocasiona reprocesos y demoras en la contestacion de las PQRSDF y demás comunicaciones,</t>
  </si>
  <si>
    <t>Posibilidad de afectación economica y reputacional por inexactitud del valor ordenado para el pago y/o giro en la Dirección Financiera de Tesorería, debido a que la información reportada por la entidades no cumple con los estándares exigidos para el pago e inconsistencia en la digitación de los datos del beneficiario.</t>
  </si>
  <si>
    <t>Posibilidad de afectación económica y reputacional por reprocesos, demora y sanciones de índole fiscal debido  a que la información enviada a la Secretaría de Hacienda por partes de la entidades responsables del sector central y entidades que agregan información al Departamento que no cumple con los standares exigidos por el ente de regulador para la presentación de reportes financieros y contables.</t>
  </si>
  <si>
    <t>Posibilidad de afectación económica y reputacional por manejo inadecuado, subutilización y control ineficaz de la herramienta tecnológica contable, originada en la limitada administración en el manejo integral de la herramienta SAP del módulo contable por parte de la Dirección de Contaduría, que pueda generar inexactitud en la información producida.</t>
  </si>
  <si>
    <t>Posibilidad de afectación económica, por reprocesos, demoras y sanciones de tipo fiscal por pérdida de recursos, al presentarse diferencia en la informacion  contable y presupuestal que registra las instituciones educativas no certificadas del Departamento.</t>
  </si>
  <si>
    <t>Posibilidad de afectación reputacional por reprocesos, información desactualizada y diferencias en la ejecución presupuestal en caso de llegarse a presentar duplicidad en la expedición de certificados de disponibilidad y resgistros presupuestales, afectando la ejecución presupuestal.</t>
  </si>
  <si>
    <t>Posibilidad de recibir cualquier dádiva o beneficio, a nombre propio o de terceros, para que al distribuir el recaudo se haga una destinación específica diferente, con fines de favorecer otros sectores.</t>
  </si>
  <si>
    <t>Posibilidad de recibir cualquier dádiva o beneficio, a nombre propio o de terceros, para favorecer a una entidad bancaria con la apertura de cuentas o inversiones.</t>
  </si>
  <si>
    <t xml:space="preserve">Posibilidad de afectación reputacional e impacto negativo de la Secretaría de Asuntos Internacionales al no poder fortalecer la internacionalizacion del departamento con las acciones desarrolladas en el tejido empresarial. </t>
  </si>
  <si>
    <t>Posibilidad de afectación económica y reputacional por el Desistimiento  de alguna de las partes en apoyar la demanda de cooperación del Departamento de Cundinamarca debido a la formulación erronea de proyectos o la presentación de proyectos no susceptibles de cooperación.</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</si>
  <si>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</si>
  <si>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Posibilidad de pérdida reputacional por la presentación de quejas del grupo de valor interno debido a la desarticulación entre la identificación de necesidades y el plan de actividades desarrolladas en el programa de bienestar y/o el plan de capacitación que se traduzca en la perdida de compromiso y productividad de los servidores públicos.</t>
  </si>
  <si>
    <t>Puede suceder que se genere perdidas reputacionales debido a la difusión de información relacionada con la vinculación a la entidad de personal que no cumple con los requisitos exigidos para el cargo dada la presentación de documentación académica y/o laboral  y/o presuntamente falsificada y/o adulterada.</t>
  </si>
  <si>
    <t>Posibilidad de perdida reputacional  por que no se de contestación dentro del término de la etapa correspondiente en el proceso disciplinario, no se soliciten las pruebas dentro del término.</t>
  </si>
  <si>
    <t>Posibilidad de perdida reputacional porque no se contesten los derechos de petición y acciones de tutela relacionadas con el proceso disciplinario dentro del termino de Ley.</t>
  </si>
  <si>
    <t xml:space="preserve">Posibilidad de afectación económica y reputacional,                                                       por fallos condenatarios en contra de la entidad, debido al incumplimiento de los términos establecidos en la ley, por la inoportuna o falta de entrega de las pruebas, por parte de las respectivas dependencias, ocasionando una indebida defensa. </t>
  </si>
  <si>
    <t>Posibilidad de afectación económica y reputacional,  por sanciones disciplinarias, fiscales, administrativas y penales para la entidad  y los funcionarios de las dependencias a cargo, por desacato de las ordenes judiciales impartidas por el operador judicial.</t>
  </si>
  <si>
    <t>Posibilidad de recibir cualquier dádiva o beneficio a nombre propio o de terceros, u omitir actuacions procesales, para favorecer a la contraparte.</t>
  </si>
  <si>
    <t>Posibilidad de afectación económica porque no se  consigan los recursos financieros suficientes para la óptima operación de la Gobernación, debido a la falta de cultura tributaria que conlleva al no pago de la obligación por la escasa información sobre los canales virtuales dispuestos por la entidad para el recaudo de los tributos departamentales, además,  omisión de la verificación del pago del impuesto por parte de entidades externas que deben validar el pago del impuesto para proceder a realizar el correspondiente registro (Cámaras de Comercio- Oficinas de Instrumentos Públicos).</t>
  </si>
  <si>
    <t>Posibilidad de afectación económica y reputacional por la limitación en el seguimiento de los procesos administrativos debido al excesivo volumen de información y fallas en la unificación de expedientes</t>
  </si>
  <si>
    <t>Posibilidad de afectación económica y reputacional al no cumplir con los requerimientos de las solicitudes de análisis de los clientes internos y externos del laboratorio por falta de lineamientos e idoneidad  para los peritajes técnicos del laboratorio de rentas de Cundinamarca</t>
  </si>
  <si>
    <t>Posibilidad de recibir cualquier dádiva o beneficio a nombre propio o de terceros para permitir la evasión de las obligaciones tributarias y de las sanciones o multas impuestas</t>
  </si>
  <si>
    <t>Posibilidad de sanciones económicas y reputacionales por reprocesos administrativos, sanciones disciplinarias y pecuniarias debido a la perdida de información que se encuentre bajo custodia y administración en los archivos de gestión y archivo central.</t>
  </si>
  <si>
    <t>Falencias en la planeación en cuanto a las solicitudes y asignaciones de vehículos</t>
  </si>
  <si>
    <t xml:space="preserve">Que no exista una programación oportuna de la comisión </t>
  </si>
  <si>
    <t xml:space="preserve">Sanciones, multas o intereses realizadas por las diferentes entidades, derivados de bienes inmuebles </t>
  </si>
  <si>
    <t>No se atienden a tiempo las solicitudes realizas en cuanto a mantenimiento de infraestructura</t>
  </si>
  <si>
    <t>Afectación de la póliza</t>
  </si>
  <si>
    <t>Riesgos operativos</t>
  </si>
  <si>
    <t xml:space="preserve">Posibilidad de perdida reputacional de la por la no renovación del certificado del SG-SST bajo los criterios de la norma ISO 45001 a raiz de la falta de apropiación en terminos de conocimientos roles y responsabilidades de los lideres de los procesos en cuanto a la articulación de los ejes del sistema de Gestión de Seguridad y Salud en el Trabajo </t>
  </si>
  <si>
    <t>Posibilidad de perdida reputacional de la Gobernación de Cundinamarca por el aumento en los casos de enfermedad y ausentismo laboral por causa de la pandemía del nuevo Coronavirus COVID-19 que impacta la salud mental de los servidores públicos.</t>
  </si>
  <si>
    <t>Posibilidad de perdida reputacional y economica por el aumento en los casos de accidentalidad laboral en la sede de la Gobernación asi como el aumento de accidentalidad por trabajo en casa.</t>
  </si>
  <si>
    <t xml:space="preserve">Posibilidad de afectación reputacional por publicación de procesos contractuales sin adecuada planeación de los equipos estructuradores que puede llevar a celebrar contratos que no respondan a la necesidad de bienes o servicios detectada por la entidad. </t>
  </si>
  <si>
    <t>Posibilidad de afectación económica y reputacional por fallas en el seguimiento a la ejecución de contratos y convenios por parte de los supervisores/interventores debido a debilidades en el seguimiento de la ejecución contractual.</t>
  </si>
  <si>
    <t>Posibilidad de recibir o solicitar cualquier dádiva a nombre propio o de un tercero, para favorecer a un proponente en la adjudicación de un contrato</t>
  </si>
  <si>
    <t xml:space="preserve">Posibilidad de recibir o solicitar cualquier dádiva a nombre propio o de terceros, para favorecer al contratista frente a la omisión o retraso en las obligaciones contractuales o poscontractuales. </t>
  </si>
  <si>
    <t>Posibilidad de afectación económica y reputacional por no existir una estrategia de implementación del PETIC debido a falta de personal especializado para abordar el tema</t>
  </si>
  <si>
    <t>Posibilidad de afectación económica y reputacional por no implementar la política de Gobierno Digital en la Gobernación debido a baja apropiación institucional y no disponibilidad de servicios ciudadanos digitales.</t>
  </si>
  <si>
    <t>Posibilidad de afectación económica y reputacional al definir y ejecutar proyectos que no están alineados al PETIC debido a su desconocimiento y falta de habilidades para la estructuración de proyectos con componentes de tecnología</t>
  </si>
  <si>
    <t>Posibilidad de afectación económica y reputacional por presentarse interrupción en los servicios que soportan los sistemas de información o servicios corporativos debido a que no existen los suficientes profesionales con las competencias técnicas y la obsolescencia de los sistemas y servicios corporativos</t>
  </si>
  <si>
    <t>Posibilidad de afectación económica y reputacional  por que el hardware y   software base presenten fallas o inconvenientes que no permitan su correcto funcionamiento debido a la capacidad de procesamiento, almacenamiento limitada y falta de planes de continuidad del negocio.</t>
  </si>
  <si>
    <t>Posibilidad de afectación económica a nivel de sanciones por parte de los fabricantes por no controlar el licenciamiento de sistema operativo, ofimático y de usuario final debido a adquisiciones de infraestructura de usuario final sin el concepto técnico de las Secretaría de TIC o instalación de software no controlado.</t>
  </si>
  <si>
    <t>Posibilidad de afectación reputacional por que no se brinde adecuadamente el servicio de conectividad en los municipios a través de las soluciones de la Autopista Digital Cundinamarca ADC debido a Falta de continuidad en los servicios de mantenimiento y soporte de la ADC y terceros.</t>
  </si>
  <si>
    <t>Posibilidad de perdida de confianza en el proceso de Evaluación y Seguimiento por brindar un falso aseguramiento del Sistema de Control Interno debido al incumplimiento de las actividades,  errores en los informes y análisis que no tengan o no se ajustan a criterios de evaluación, evaluaciones inoportunas o sin profuncidad, falta de información de la gestión de los procesos evaluados, o inadecuadas metodologías de evaluación y seguimiento</t>
  </si>
  <si>
    <t>Posibilidad de prestar servicios de consultoría que no generan valor a las partes interesadas por conceptos o análisis erroneos debido a desconocimiento del proceso o dependencia asesorada, de las directrices emitidas por la Jefe de Oficina de Control Interno, del SCI o MIPG, o del tema sobre el cual se está consultando</t>
  </si>
  <si>
    <t>Posibilidad de recibir o solicitar cualquier dádiva para entregar resultados de evaluaciones independientes que no se ajusten  a la realidad del proceso o secretaría evaluadas.</t>
  </si>
  <si>
    <t>(Dirección de Finanzas Públicas)
Posibilidad de afectación económica y reputacional por generación de informes con información financiera y fiscal inexacta debido a errores o inoportunidad en la captura de los datos</t>
  </si>
  <si>
    <t>ND</t>
  </si>
  <si>
    <t>(Dirección de Gestión de la Inversión)
Posibilidad de afectación económica y reputacional  por perdida de capacidad para ejecutar recursos del sistema general de regalías debido a baja calificación en el índice de gestión de proyectos</t>
  </si>
  <si>
    <t>UnidadAuditable</t>
  </si>
  <si>
    <t>Tiempo</t>
  </si>
  <si>
    <t>Informe de seguimiento al SUIT</t>
  </si>
  <si>
    <t>Línea Estratégica</t>
  </si>
  <si>
    <t>Objetivo</t>
  </si>
  <si>
    <t>Meta</t>
  </si>
  <si>
    <t>MÁS BIENESTAR</t>
  </si>
  <si>
    <t>Propiciar la creación, estabilización y fortalecimiento de entornos de bienestar en el territorio, a través de políticas, planes y proyectos en pro del desarrollo integral y sostenible de las condiciones de vida digna de la población de Cundinamarca.</t>
  </si>
  <si>
    <t>MÁS COMPETITIVIDAD</t>
  </si>
  <si>
    <t>Consolidar modelos de aglomeración y especialización productiva que permitan avanzar de forma sólida y sostenible hacia el mejoramiento de la productividad, la competitividad y la internacionalización de la economía, mediante el refuerzo de las capacidades endógenas del departamento y el reconocimiento de la heterogeneidad del territorio, para contribuir efectivamente a la reducción de las brechas competitivas.</t>
  </si>
  <si>
    <t>MÁS SOSTENIBILIDAD</t>
  </si>
  <si>
    <t>Consolidar un territorio basado en la conservación, preservación y rehabilitación del medio ambiente, articulando el ordenamiento y el uso del territorio, para el desarrollo sostenible y el bienestar de los cundinamarqueses, bajo un enfoque de mitigación del riesgo y adaptación al cambio climático.</t>
  </si>
  <si>
    <t>MÁS INTEGRACIÓN</t>
  </si>
  <si>
    <t xml:space="preserve">Fortalecer el desarrollo de Cundinamarca con soluciones prácticas basadas en la generación de confianza institucional y territorial, mediante de la gestión y organización de las relaciones que se dan entre el departamento y su entorno, desde un enfoque prospectivo donde todos aportamos y todos nos beneficiamos. </t>
  </si>
  <si>
    <t>MÁS GOBERNANZA</t>
  </si>
  <si>
    <t>Aumentar la eficacia, eficiencia y efectividad de las instituciones públicas del departamento con el fortalecimiento de capacidades administrativas, financieras, tecnológicas y jurídicas que permitan aumentar los niveles de confianza de la comunidad en el sector público.</t>
  </si>
  <si>
    <t>ID_EnteControl</t>
  </si>
  <si>
    <t>ID_Hallazgos</t>
  </si>
  <si>
    <t>Hallazgo</t>
  </si>
  <si>
    <t xml:space="preserve">En este sentido se encuentra la motivación justificable de establecer una observación de cara a prevenir una mala ejecución de las obligaciones contractuales o un posible incumplimiento. Circunstancia presentada como una posibilidad por la supervisora ​​del contrato y en consecuencia se deberá hacer seguimiento en un próximo proceso auditor, del resultado de la ejecución de este contrato interadministrativo a fin de determinar una vez liquidado, el grado de desempeño y cumplimiento de FONDECUN como gerente del proyecto. Evaluando además el nivel de eficacia de la inversión contratada. Seguimiento que se hace sin perjuicio de las acciones administrativas a las que haya un lugar por parte de la secretaría de ambiente a fin de lograr el cumplimiento efectivo de las obligaciones contratadas con FONDECUN. Criterio: Articulo 98 y 99 de la Constitución Política de Colombia. Causa: Deficiencias en la ejecución de las actividades contractuales que corresponden al contratista (FONDECUN) como gerente de proyecto contratado por la Secretaría de Ambiente. Esta última, como se evidencia en el expediente contractual, ha manifestado reiterativamente su preocupación por el riesgo de incumplimiento de las obligaciones o del cronograma establecido para el contrato. 
Efecto: Advierte la necesidad de hacer seguimiento a la ejecución de recursos invertida en el contrato interadministrativo SA-CI-065 DE 2020 dado que se evidencia un desarrollo de actividades que no cumple con el cronograma y con los parámetros de calidad en el servicio que ha contratado la Secretaría de Ambiente del Departamento de Cundinamarca. (Página 35) Deficiencias en la ejecución de las actividades contractuales que correspondan al contratista (FONDECUN) como gerente de proyecto contratado por la Secretaría de Ambiente. Esta última, como se evidencia en el expediente contractual, ha manifestado reiterativamente su preocupación por el riesgo de incumplimiento de las obligaciones o del cronograma establecido para el contrato. 
</t>
  </si>
  <si>
    <t>RIGUROSIDAD EN LA SUPERVISIÓN DE LOS CONTRATOS
Condición: De la revisión de contratos seleccionados en la muestra se reconocen avances en la implementación de procesos y procedimientos de calidad en las actividades de supervisión de los contratos celebrados por la Secretaría de Ambiente, como resultado de observaciones administrativas previamente establecidas por parte de este Ente de Control que resultaron en la implementación de planes de mejoramiento. A manera general los informes de supervisión, en especial la relación de actividades que presentan los contratistas junto con la cuenta de cobro no describe en profundidad en que consiste el aporte técnico o profesional que hacen algunos de ellos al proyecto de inversión al que apunta el objeto contractual, más allá de relacionar el cumplimiento de actividades netamente operativas como asistir a reuniones o comités. Se entiende que existen circunstancias exógenas originadas por la pandemia que han virtualizado muchos procesos, pero esto no debe significar que la mayoría de los Informes relacionen actividades de este tipo, que no permiten evaluar la efectividad de la inversión que se hace en estos profesionales ya que los Informes de supervisión no denotan un desarrollo amplio de las actividades adelantadas en profundidad. 
Criterio: Ley 80 de 1993, Ley 1150 de 2007, Manual de contratación adoptado mediante el Decreto 472 del 28 de diciembre de 2018. 
Causa: Falta de rigurosidad en la exigencia a los contratistas en la presentación de sus informes de actividades objeto de supervisión. Debilidad en la supervisión que se traducen en la consolidación del expediente en el archivo contractual con documentos faltantes o incompletos. 
Efecto: Ejecución de recursos realizada en el marco de una supervisión contractual con debilidades que pueden producir efectos contraproducentes frente a la gestión fiscal del sujeto de control. 
(Página 39)</t>
  </si>
  <si>
    <t>DEBILIDAD EN EL ARCHIVO
Condición: Frente al cumplimiento de la ley de archivo se identificó dentro de los contratos seleccionados en la muestra, un escenario generalizado en el archivo de los contratos relacionado con la confirmación del expediente contractual físico y los documentos electrónicos que hacen parte de este. Por mencionar algunos, los contratos; SA-CPS-022 DE 2020, SA-CPS-001 DE 2020, SA-CPS-003 DE 2020, SA-CPS-010 DE 2020, SA-CMC-69 DE 2020 en lo relacionado con la obligación de construir el archivo incluyendo dentro de los anexos del expediente físico, aquellos soportes de la oportuna publicación en la plataforma SECOP no solo de la etapa precontractual, sino que debe incluir al término del contrato, aquellos soportes, documentos y anexos que comprenden las etapas de ejecución, Supervisión y liquidación/terminación de los contratos que por su naturaleza existen exclusivamente dentro del archivo electrónico de la entidad y que por lo tanto no reposan en la carpeta física. En este sentido no se desconocen las disposiciones que facultan al sujeto de control a tener un archivo compuesto de documentos electrónicos como es el caso de aquellos contratos celebrados directamente por la plataforma SECOP II, pero si se establece la necesidad de relacionar los contenidos del expediente hibrido de cara a facilitar su consulta garantizando la unidad archivística entre los documentos análogos y electrónicos que componen el expediente contractual. 
Los contratos analizados en la muestra (como en el caso del contrato que no presenta las pólizas de aseguramiento en el expediente físico) no incumple con la obligatoriedad de exigir, garantías toda vez que como se pudo constatar en el expediente electrónico de la plataforma SECOP se constituyeron las pólizas a las que había lugar. No obstante, dicha verificación se hizo por iniciativa del grupo auditor que decidió consultar en los medos digitales, la existencia de dichos soportes, mas no porque el expediente físico lo sugiriera u orientara de algún modo su búsqueda como parte de una sola unidad documental indistintamente de su naturaleza digital o análoga en los términos que desarrolla el Archivo General de la Nación en este Acuerdo 002 de 2014 para el manejo y gestión de este tipo de expedientes híbridos. 
Lo anterior sirve de ejemplo ilustrativo de una situación que se repite en circunstancias similares en otros contratos donde aquellas actuaciones que se atinan en la plataforma SECOP si bien eximen de generar una copia física de dichos documentos, su tratamiento hibrido al hacer parte de un mismo expediente contractual compuesto por documentos análogos y digitales requiere que se garantice el vínculo archivístico entre el expediente físico y el digital propendiendo por la unidad documental dentro de la gestión del archivo. Como puede ser el caso del proceso SA-CMC-69 DE 2020, donde los soportes de aceptación y aprobación del otro si No. 1 se realizaron a través de la plataforma SECOP II o en el caso relacionado con la aprobación de pólizas que se encuentran exclusivamente en la plataforma digital, más en el archivo físico solo se encuentra el aval del supervisor sobre las garantías constituidas sin evidenciar alguna mención que permita reconocer la unidad archivística entre lo que reposa como documento físico y como documento digital dentro del archivo de la entidad. Situaciones que se detallan en el cuerpo de este Informe. 
Criterio: Ley 594 del 2000 (Ley general de Archivo). Acuerdo 002 de 2014 del Archivo General de la Nación. 
Causa: Fallas en la operatividad de la gestión contractual y de los mecanismos de control de este proceso interno de la entidad, asi como de la supervisión de los contratos, llevan a no cumplir a cabalidad con la custodia y presentación de todos los documentos que deben hacer parte integral de los expedientes contractuales en todas sus etapas. 
Efecto: Expedientes contractuales pierden confiabilidad en la información que reposa en su Interior. 
(Página 45)</t>
  </si>
  <si>
    <t>RENDICIÓN DE LA CUENTA 
Condición: De acuerdo a la verificación realizada a los formatos de rendición de cuenta como a los anexos por parte de la Secretaria de Ambiente, una vez se examinaron los formatos del SIA Contraloría y SIA Observa se establecen inconsistencias en la información rendida. 
"Formato F08_agr los actos administrativos modificatorios al presupuesto se establece que los contra créditos son mayores que el crédito con una diferencia de $-3.391.014.758, cifra que no coincide con el presupuesto aportado correspondiente a la suma de $-2.114.669.797 de lo inicialmente apropiado. Recursos dispuestos para atender gastos funcionamiento y de inversión. 
Criterio: Resolución 097 del 29 de enero de 2016, Guía para la rendición de formatos SIA Contraloría y SIA Observa 
Causa: Inconsistencias en la rendición de la información rendida en los formatos. 
Efecto: Posibilidad de incumplimiento para la entidad en su compromiso de rendir la información con lo exigido en la norma. 
(Página 56)</t>
  </si>
  <si>
    <t xml:space="preserve">INFORMES DE SUPERVISIÓN E INTERVENTORÍA: 
Condición: En algunos contratos de prestación de servicios, aunque reposan los informes mensuales de los contratistas, las certificaciones de cumplimiento del objeto por parte del supervisor, sin embargo, no reposa el informe final donde se plasme el beneficio obtenido, para efectos de facilitar el control y su seguimiento a la satisfacción de la necesidad que originó la gestión contractual.
Criterio: Estatuto de contratación Acuerdo 011 de 2014, Resolución 128 de 2017. Artículo 10. Ley 1474 de 2011. Artículos 83, inciso segundo. 
Causa: Debilidades en la estructuración de los estudios previos, fallas en la planeación y delegación de la supervisión.
Efecto: Riesgo en la gestión contractual
</t>
  </si>
  <si>
    <t>PRESUPUESTO
Actos Administrativos 
Acto Administrativo Adición Crédito Contracrèdito
Decreto 184 1.449.191.668,00 
Decreto 363 8’736.410.012,00 8’736,410.012,00
Decreto 222 700.000.000,00 
Decreto 462 1.963.000.000,00 
Decreto 558 341.421.014,00 341.421.014,00
Decreto 597 1.410.589.142,00
TOTAL 1.449.191.668,00 11.740.831.026,00 10.488.420.168,00
Condición: Durante la vigencia 2020 la secretaria de desarrollo e inclusión social se efectuaron modificaciones al presupuesto las cuales no se rindieron todos los actos administrativos que lo modificaron. Se establecen inconsistencias en la información rendida.
Criterio: Resolución 045 del 29 de Enero de 2019, Guía para la rendición de formatos SIA CONTRALORIA Y SIA OBSERVA.
Causa: Inconsistencias en la rendición de la información rendida en los formatos.
Efecto: Posibilidad de incumplimiento para la entidad en su compromiso de rendir la información con lo exigido en la norma.</t>
  </si>
  <si>
    <t>EFICACIA DEL PRESPUESTO DE GASTOS 
Condición:
Total Giros 4.038.766.094
---------------------------- X 100 = ------------------- X 100= 44.6%
Total Compromisos 9.060.284.373
Este indicador nos muestra falta de eficacia en el pago de obligaciones y compromisos de la entidad a 31 de diciembre de 2020, ya que se giró solo el 44.6% del total comprometido.
- Efectividad del Presupuesto de Gastos 
Total Giros 4.038.766.094
---------------------------- X 100 = ------------------ X 100 =31.9%
Total Presupuesto Definitivo 12.654.277.028
Este indicador nos muestra que no hubo una efectividad del presupuesto de gastos, de los giros respecto al presupuesto definitivo se ejecutó en un 31.9%. 
Los resultados de los anteriores indicadores permiten ver deficiencias en la planeación en la ejecución de los recursos del presupuesto de gastos de la Secretaria de acuerdo al programa de planificación de metas a cumplir dentro del Plan de Acción para la vigencia auditada.
Criterio: Decreto 111 de 1996
Causa: Inadecuada planeación en la ejecución del presupuesto
Efecto: Riesgo de incumplimiento de sus obligaciones</t>
  </si>
  <si>
    <t xml:space="preserve">CONTRATOS SIN LIQUIDAR
En la Entidad a la fecha de este proceso auditor algunos contratos ejecutados se encuentran sin liquidar.
Condición: En el aplicativo SIA CONTRALORIA se relacionan 20 contratos sin liquidar de la vigencia 2020. 
Criterio: Articulo 60 Ley 80 de 1993 Estatuto de Contratación Pública
Causa: Falta de Control y gestión del Supervisor del contrato para que se liquiden los contratos cumpliendo con lo establecido en la norma.
Efecto: Riesgo para la Entidad de detrimento patrimonial por posibles procesos judiciales por la no liquidación de contratos.
</t>
  </si>
  <si>
    <t xml:space="preserve">RENDICIÓN EN LA CONTRATACIÓN
Formato: F20, SIA Contralorías y SIA Observa 2020.
Al revisar la información relacionada con la Contratación se encontró diferencias en la Rendición del Aplicativo SIA de la Contraloría Departamental, con lo informado por la Secretaria de Desarrollo e Inclusión Social en SIA Observa desde el 1 de enero a 31 de diciembre de 2020, así:
Cantidad de Contratos rendidos Cantidad Diferencia Valor Diferencia valor
SIA Contralorías Cuenta 201913 98 y 116 Conv. 1 
$ 6,719,809,374 
$ 221,149,984 
SIA Observa 214 $ 6,940,959,358 
Criterio: Resolución 097 del 29 de Enero de 2016
Causa: Desconocimiento de la norma y deficiente control en diligenciamiento y rendición de los formatos establecidos 
Efecto: Falta de confiabilidad y veracidad en la información reportada. Se puede presentar la omisión de disposiciones de orden legal que conlleva a incurrir en faltas disciplinarias. 
</t>
  </si>
  <si>
    <t>REVISIÓN DE LA CUENTA
FORMATO 11 — EJECUCION DE CUENTAS POR PAGAR 
Condición: Analizada la ejecución presupuestal de gastos en el formato 7 del SIA CONTRALORIAS, y el Anexo reportado como Plan Operativo Anual de Inversiones en los cuales se reflejan los saldos apropiados, comprometidos, obligados y pagados, se observa que la Secretaría de Integración Regional, registra saldos o cuentas por pagar, derivados estos de la diferencia entre las obligaciones (facturado) y los pagos, en valor de $ 118,075,000. Si bien la Secretaría de Integración Regional manifiesta que para la vigencia 2019 no se constituyeron cuentas por pagar, por tanto, no diligenció el Formato 11 — Ejecución de Cuentas por Pagar, la guía solicita anexar el acto administrativo de constitución de las cuentas por pagar al cierre de la vigencia 2020, este anexo no fue rendido por la Secretaria, bien sea que esta información se encuentre dentro del Acto Administrativo a través del cual el Departamento de Cundinamarca constituye las cuentas por pagar del nivel central para la vigencia 2020, dentro de las cuales se entendería deben estar incluidas las de la Secretaría. 
Criterio: Resolución 097 de 2016 para las cuentas mensuales 2020, la Resolución 045 de 2021 para la cuenta anual 202013 y la Guía para rendición de Formatos de la plataforma SIA CONTRALORIAS 
Causa: Debilidades en los controles establecidos para la verificación y conciliación de la información externa que rinde la entidad. 
Efecto: Riesgo de Incumplimiento para la entidad en su deber de realizar el reporte de información que cumpla con los requisitos de calidad y coherencia conforme lo determina la norma.</t>
  </si>
  <si>
    <t>FORMATO 12 A CONVENIOS INTERADMINISTRATIVOS
Condición: En desarrollo del proceso auditor se solicita certificación de los convenios interadministrativos realizados y la Secretaría en su respuesta relaciona solamente el Contrato con FONDECUN, es decir no informa sobre el Convenio de asociación con Cámara de Comercio, de igual forma en este misma respuesta indica que únicamente cuenta con dos convenios sin liquidar, estos son el SIR-CDCTI-027-2019 suscrito con la Empresa Inmobiliaria y de Servicios Logísticos de Cundinamarca y el SIR-CDCTI-019-2020 suscrito con FONDECUN, estos dos no se encuentran en los reportes del Formato 12 A, por tanto se concluye que lo reportado no guarda coherencia con la respuesta dada en el proceso auditor, en este sentido el formato diligenciado no atiende lo solicitado para la rendición de la cuenta anual. 
Criterio: Resolución 097 de 2016 para las cuentas mensuales 2020, la Resolución 045 de 2021 para la cuenta anual 202013 y la Guía para rendición de Formatos de la plataforma SIA CONTRALORIAS 
Causa: Debilidades en los controles establecidos para la verificación y conciliación de la información externa que rinde la entidad. 
Efecto: Riesgo de Incumplimiento para la entidad en su deber de realizar el reporte de información que cumpla con los requisitos de calidad y coherencia conforme lo determina la norma. 
Página 24</t>
  </si>
  <si>
    <t>LIQUIDACION DEL CONTRATO SIR-CDCTI-027-2019 
Condición: Uno de los contratos reportados sin liquidar por la Secretaria de Integración Regional, corresponde al suscrito entre El Departamento de Cundinamarca - Secretaría de Integración Regional, Región Administrativa de Planificación Especial — RAPE y la Empresa Inmobiliaria y de Servicios Logísticos de Cundinamarca, con el objeto de efectuar la "prestación de servidos de logística integral para realizar la segunda versión de cambio verde para fortalecer la adaptación y mitigación al cambio y variabilidad climática", este contrato interadministrativo fue suscrito el 25 de junio de 2019 por valor de $ 226.921.000 y un plazo de 4 meses, es decir que su término inicial fue el 25 de Octubre de 2019. 
Los aportes de la Secretaría de Integración Regional para el contrato fueron de $ 206,921,000 y de la RAPE fueron de $ 20,000,000. El informe final de cumplimiento del contrato sobre los aportes de la Secretaria se encuentra fechado del 18 de diciembre de 2019 y suscrito por el Director Operativo de Coordinación Regional, actuando como supervisor del mismo. 
Se evidencian diferentes requerimientos de trámite del acto de liquidación del contrato durante toda la vigencia 2020, sin que a la fecha este proceso haya sido debidamente culminado por las partes: Secretaría de Integración Regional, RAPE y Empresa Inmobiliaria y de Servicios Logísticos de Cundinamarca, esta última allega dentro del proceso auditor, copla de la devolución de los rendimientos financieros y la cancelación de la cuenta del convenio, requisitos estos para proceder a su liquidación. La Región Administrativa de Planeación Especial - RAPE- mediante radicado 20202100610 del 25 de agosto de 2020 remite el informe final de supervisión del RAPE e Informe Técnico. Página 21 
Si bien se han generado acciones para liquidar este Contrato dentro del término legal, las mismas no han sido eficaces, denotando debilidades en el proceso y falta de celeridad, gestión y colaboración entre las entidades Intervinientes, para que de forma oportuna se realice el balance financiero y técnico del contrato, así como la liberación de recursos si es el caso o el reintegro de los rendimientos financieros a que haya lugar. Criterio: Ley 80 de 1993 y sus decretos reglamentarios y modificatorios. 
Causa: Debilidades en la gestión administrativa para realizar la liquidación definitiva de los convenios y/o contratos finalizados y entregados de tal manera que se salvaguarden los recursos invertidos por la Secretaria, estableciendo claramente las condiciones financieras, técnicas y jurídicas de terminación de los mismos. 
Efecto: Riesgo caducidad del medio de control de controversias contractuales, exponiendo a las entidades intervinientes a perder el derecho a exigir su cumplimiento si hay situaciones que presuman una falla o deficiencia respecto al objeto contratado y los recursos invertidos, ya que finalizado el tiempo otorgado por la ley para dirimir cualquier diferencia, implícitamente se autorizan a retener lo que se ha dado o pagado en razón a ellas
Página 27</t>
  </si>
  <si>
    <t>MACROPROCESO GESTIÓN FINANCIERA
La Unidad Administrativa para la Gestión del Riesgo y Desastres no esta cumpliendo con lo establecido en el articulo 53 de la ordenanza 437 de septiembre de 2020, que literalmente expresa lo siguiente en sus numerales 30 y 40. "ARTICULO 53. Administración Financiera. Corresponde a la Unidad Administrativa Especial para la Gestión del Riesgo de Desastres, en relación con la administración financiera del fondo: 
Numeral 30 "Llevar la contabilidad financiera y efectuar los registros presupuestales de los ingresos y gastos con cargo a los recursos del fondo cuenta". 
Numeral 40 "Presentar los informes financieros, contables y presupuestales que se le requieran por parte del fondo cuenta. 
CRITERIO: Articulo 53 ordenanza 437 de 2020. 
CAUSA: Incumplimiento del artículo 53 de la ordenanza 437 de septiembre 2020 
EFECTO: No cumplimiento en lo establecido del articulo 53 de la ordenanza 437 de septiembre de 2020, por parte de la Unidad del Riesgo. 
Ver pagina 14</t>
  </si>
  <si>
    <t>MACROPROCESO GESTIÓN PRESUPUESTAL
Liquidación de Convenios y/o Contratos 
Condición: La Unidad suscribió 177 contratos entre los cuales 113 convenios interadministrativos con los Municipios a la fecha de la auditoria no se encuentran liquidados por un valor de $ 17.569.172.011, lo que genera incertidumbre para el grupo auditor de la correcta ejecución de los convenios. 
Criterio: Falta de Gestión en cuanto a la liquidación de los convenios celebrados con los diferentes municipios de Cundinamarca dentro de los términos establecidos por la ley y la recuperación de los saldos originados en la liquidación financiera del contrato. 
Causa: No realizar las liquidaciones de los convenios dentro de los términos establecidos por la ley. 
Efecto: Posible pérdida de los recursos originados de las liquidaciones de los convenios o contratos. 
Ver página 46</t>
  </si>
  <si>
    <t>Evaluación Rendición de la Cuenta Cuenta Anual 202013 
Condición: La UNIDAD ADMINISTRATIVA ESPECIAL PARA LA GESTIÓN DEL RIESGO DE DESASTRES, realizó la rendición de esta cuenta de manera extemporánea a fecha para la rendición era el 15 de febrero de 2021 y la rindieron de manera extemporánea el día 25 mediante habilitación No. 049 de 2021. 
Criterio: Resolución 045 del 28 de enero de 2021 
Causa: Inadecuado seguimiento, control y supervisión en la rendición de cuentas y falta de compromiso al momento de realizar el reporte de la información. 
Efecto: Riesgo de apertura de un proceso sancionatorio 
Ver página 57</t>
  </si>
  <si>
    <t>Rendición de la Cuenta SIA OBSERVA 
Condición: Revisada la información reportada en el Sistema Integral de Auditorías- SÍA OBSERV, por la Unidad Administrativa Especial para la Gestión del Riesgo de Desastres, vigencia 2020 se evidenció lo siguiente:
Al revisar la información relacionada con la Contratación se encontró que existen diferencias en la Rendición del Aplicativo SíA de la Contraloría Departamental, con lo informado por la UNIDAD ADMINISTRATIVA ESPECIAL PARA LA GESTIÓN DEL RIESGO DE DESASTRES en SIA Observa desde el 1 de enero a 31 de diciembre de 2019, así: 
Cantidad de contratos rendidos; Cantidad; Diferencia cantidad; Valor Diferencia 
SIA contraloría cuenta 202013; 177; 0; $29.336.994.147; $201301.466 
SIA OBSERVA; 177; 0; $29.135.492.681
Criterio: Resolución 045 del 28 de enero de 2021 
Causa: Inadecuado seguimiento, control y supervisión en la rendición de cuentas al momento de realizar el reporte de la Información. 
Efecto: Debilidad en la calidad de la información reportada a través de los Aplicativos Sia Contralorias y SIA Observa 
Ver página 59</t>
  </si>
  <si>
    <t>Contratación. Plan Anual de Adquisiciones
Condición: El grupo auditor al realizar la respectiva verificación en la página web de la Gobernación de Cundinamarca- Secretaría de Competitividad y Desarrollo Económico, advirtió que se omitió la publicación del Plan Anual de Adquisiciones de la vigencia 2020.
Criterio: Decreto No.1082 de 2015 "Decreto Unico Reglamentario, Artículo 2.2.1.1.1.4.3
Causa: Falta de seguimiento y gestión para el cumplimiento de la norma
Efecto: Posible materialización de riesgos en la gestión contractual y gestión presupuestal
Ver página de la 22 a 25</t>
  </si>
  <si>
    <t>Actas de Liquidación
Condición: .Se observó por el grupo auditor, incorreciones en los siguientes contratos:
*En el convenio Asociativo SCDE-CD-CASO-154 2020, cuya ejecución venció el 30 de
diciembre de 2020, se tiene que en el expediente físico, contiene un proyecto o minuta
de acta de liquidación; en razón a que carece de las firmas de las partes; en los
documentos publicados en el SECOP II, cargaron un Acta de liquidación de un proceso
contractual diferente (Licitación pública No. LP 007 2018, suscrito .entre Corporación
Autónoma Regional del Sur de Bolívar y la fundación Yarumo).
Consecuentemente se colige por parte del grupo auditor que la liquidación del convenio
no se ha efectuado, incumpliendo lo dispuesto en la cláusula DECIMO SEGUNDA del
citado Convenio, que indica que debía realizarse dentro de los cuatro (4} meses
posteriores al vencimiento de la ejecución.
*El convenio SCDE-CD-161- 2020 cuya ejecución venció el 28 de febrero de 2020, la
liquidación del convenio no se ha efectuado incumpliendo en lo dispuesto en la
liquidación del convenio, cláusula DÉCIMA PRIMERA LIQUIDACIÓN del convenio que
indica que debía realizarse dentro de los cuatro (4) meses posteriores al vencimiento
de la ejecución, de igual forma no se observó publicado en el SECÓP II.
Criterio: Ley 1150 de 2007; Articulo 11.
Causa: Debilidad en el control y seguimiento a los procesos pos contractuales.
Efecto: Materialización de riesgos administrativos y de corrupción.</t>
  </si>
  <si>
    <t>Cumplimiento de la Ley 594 de 2000 frente a los Expedientes contractuales
Condición:
Respecto al convenio SCDE-CDCVI-117-2020 se observó una incoherencia cronológica y
falta de organización de los expedientes, que lleva a la dificultad de entender el proceso
adelantado por la supervisión.
En el convenio SCDE-CD-178-2020 se identificó que al inicio del proceso se realizó
invitación a 4 empresas para presentar cotizaciones para la elaboración del estudio de
prefactibilidad de la construcción y puesta en operación de una planta de compostaje en el
departamento de Cundinamarca, documentos que no se incorporaron en el expediente
contractual. Mediante solicitud de Información, la SCDE las allegó al grupo auditor.
En los contentivos contractuales de los convenios SCDE-CD-154 y SCDE-CD-178, no se
identificaron los actos administrativos mediante los que se justifica la contratación directa,
el grupo auditor solicitó estos documentos a la SCDE y fueron allegados inmediatamente
indicando que estaban archivados en carpeta de la oficina jurídica. En cumplimiento de las
normas archivísticas, estos documentos deben estar legajados y foliados debidamente en
los expedientes contractuales.
Criterio: Acuerdo 002 de 2014, artículo 4, del Archivo General de la Nación y ley 594 de 2000, Ley
General de Archivo.
Causa: Falta de control y seguimiento en los documentos que se desprenden de los procesos
contractual.
Efecto: Posible materialización de riesgos administrativos y de corrupción, en los procesos
contractuales.</t>
  </si>
  <si>
    <t>Indebida supervisión de la ejecución contractual. Contrato interadministrativo No.
SCDE-CD-108-2020
Objeto Del Contrato: Gerencia integral de un proyecto de apoyo a mipymes y esquemas
asociativos, como estrategia de reactivación económica en el departamento de
Cundinamarca.
Contratista: FONDO DE DESARROLLO DE PROYECTOS DE CUNDINAMARCA /
FONDECÚN.
Condición: Al verificar las actas de entrega de los productos que se otorgaron a través de las alcaldías
municipales integradas en este contrato, a los beneficiarios (población vulnerable
priorizada) y que posteriormente fueron allegadas a la supervisión del contrato, algunas .se
observaron sin firmas o huella del beneficiario, actas ubicadas entre folios 867 al 927, así
mismo algunas actas archivadas en el contentivo contractual entre los folios 930 al 965 no
contaban con e. l nombre del municipio al que correspondía , situaciones que debieron haber sido
advertidas por el supervisor- en cumplimiento de las responsabilidades y competencias
funcionales legales.
Criterio: Decreto 472 de 2018 Manual de Contratación y Manual de Vigilancia y Control de Ejecución
Contractual .de la Gobernación de Cundinamarca.
Causa: Debilidades en el control y seguimiento de la supervisión.
Efecto: Posible materialización de riesgos administrativos y de corrupción en los procesos
contractuales.</t>
  </si>
  <si>
    <t>Número Del Contrato: SCDE-CD-161-2020
OBJETO DEL CONTRATO: Aunar esfuerzos técnicos, administrativos y financieros entre el
Departamento de Cundinamarca - Secretaría de Competitividad y Desarrollo Económico y el
Municipio de Cajicá para la implementación de acciones de recuperación económica a favor de
establecimientos de comercio y microempresarios que se han visto afectados por las
consecuencias de la pandemia del covid-19.
Contratista: Municipio de Cajicá.
Condición: Se denota la indebida supervisión del contrato, puesto que, en el ejercicio de esta
importante responsabilidad, solo dos meses y doce días después del inicio (20/11/2020) de
la ejecución contractual y veintiséis días antes del vencimiento de este término, la
supervisión inició el seguimiento; esto sin tener en cuenta que, en el término inicial u
original de ejecución, que vencía el 30/12/2020, no realizó acciones de seguimiento.
Ahora bien, como consecuencia que el contrato en estudio se prorrogó por dos meses,
siendo la fecha límite de ejecución el 28 de febrero de 2021, se tiene que, la Supervisión
solo hasta el 02 de febrero de 2021 solicitó al contratista le informara sobre el cumplimento
de las obligaciones contractuales pactadas en la cláusula cuarta del convenio; sin observar
que a esa fecha ya se había incumplido con una de ellas y que revestía gran importancia
porque precisamente consistía en la planificación de la ejecución como lo era "El
municipio debe hacer entrega de un cronograma de ejecución de las actividades que
componen el presente convenio dentro de los 10 días posteriores a la firma del acta de
inicio ...". Se estableció que el municipio de Cajicá entregó-a la supervisión del contrato 4
informes así: 1°. Informe del 25 de febrero de 2021 (3días antes al vencimiento del término
de ejecución), reportando las actividades desarrolladas por el periodo comprendido entre
26/11/2020 al 30/12/2020; 2°. Informe 25 de marzo de 2021 (25 días después del
vencimiento del término de ejecución), reportando actividades desarrolladas por, un
periodo comprendido entre el 01/02/2021 al 28/02/2021; 3°. Informe final consolidado, el 10
de mayo de 2021 (2 meses y 10 días después del vencimiento del término de ejecución); y
4°. Informe de seguimiento a los recursos entregados 29 de junio de 2021 (4 meses
después del vencimiento del término de ejecución). Frente a estos, la supervisión se limitó
a indicar que &amp;quot;Verificado el informe técnico y los soportes presentados por el municipio de
Cajicá, se evidencia que ha venido cumpliendo con la cláusula cuarta Obligaciones
Generales del Convenio Interadministrativo que se rinde" y que "Verificado el informe
Técnico y financiero y los soportes presentados por el municipio de Cajicá, se evidencia
que ha venido cumpliendo con una correcta ejecución del convenio interadministrativo que
se rinde"
Criterio: Ley 1474 de 2011, artículos 83 y siguientes; Ley 734 de 2002, artículo 34
(numerales 1, 2, 10 y 15) y 35 (numeral 1.) y Decreto 472 de 2018 Manual de Contratación
y Manual de vigilancia y Control de Ejecución Contractual de· la Gobernación de
Cundinamarca, Capitulo II. De los interventores y supervisores. Numeral 6. Obligaciones
Generales.
Causa: Ineficiente cumplimiento de las obligaciones y deberes de supervisión.
Efecto: Posible materialización de riesgos administrativos y de Corrupción, en los procesos
contractuales.</t>
  </si>
  <si>
    <t>Número Del Convenio: SCDE-CDCASO-154-2020
Objeto Del Convenio: Aunar esfuerzos técnicos, administrativos y financieros para el
mejoramiento de la competitividad a través de la intervención de unidades productivas
agropecuarias en el Departamento de Cundinamarca.
Contratista: Fundación Yarumo Jardín Botánico Foresta!- FUNYARUMO JBF.
Condición: La Secretaría de Competitividad y Desarrollo Económico en la celebración convenio con la
Fundación Yarumo, en el que se establecieron unos compromisos o requisitos para girar el
primer desembolso, tos que no fueron cumplidos en su totalidad; situación está que no
observó el supervisor del convenio, quien solo se limitó a avalar lo informado por el
contratista o ejecutor, sin efectuar el pertinente análisis.
En la verificación de los compromisos pactados, la comisión auditora pudo establecer que
Fundación Yarumo acreditó el cumplimiento parcial de los mismos; sin embargo, de
manera indebida se procedió al primer desembolso, al verificar el grupo auditor la totalidad
de los beneficiarios, se encuentra respecto al fomento de cacao solo 29 de 40 requeridos,
sostenimiento de sagú, 44 de 64 requeridos; y para sostenimiento de nutrición vegetal 100
de 253 requeridos. Tenemos en términos de cuantía, lo siguiente:
• Unidades para fomento del cacao, C/U $1.642.400 x 11= 18.066. 400.
• Sostenimiento del sagú C/B $5.598.277 x 20= 111.965.540, de la Gobernación de
Cundinamarca, Capitulo II. De los interventores y supervisores. Numeral 6. Obligaciones
Generales.
• Sostenimiento de nutrición vegetal C/B $531.000 x 153= $8L243.000
TOTAL, DIFERENCIA EN CUANTÍA = $211.274.940
Criterio: Ley 1474 de 2011, artículos 84; y Ley 734 de 2002, artículo 34 (numerales 1, 2,
10 y 15) y 35 (numeral l.) y Decreto 472 de 2018 Manual de Contratación y Manual de
vigilancia y Control de Ejecución Contractual de la Gobernación de Cundinamarca,
Capitulo II. De los interventores y supervisores. Numeral 6. Obligaciones Generales.
Causa: Ineficiente cumplimiento de las obligaciones y deberes de supervisión.
Efecto: Posible materialización de riesgos administrativos y de corrupción, en los procesos
contractuales.</t>
  </si>
  <si>
    <t>Contrato: SCDE-CD-178-2020
Objeto del Contrato: Estudio de pre factibilidad para la construcción y puesta en operación
de una planta de compostaje en el Departamento de Cundinamarca
Contratista: Empresa Inmobiliaria de Servicios Logísticos de Cundinamarca.
Condición: Se evidenció que los estudios previos elaborados para este convenio, tal y como fueron
reportados al STA observa, no cuentan con la firma de ninguno de los funcionarios
responsables; sin embargo en el expediente físico (folios 15 al. 28), revisado en la
ejecución de auditoría, se apreció curiosamente que cuentan con la firma del profesional
financiero, Dr. HAXEL DE LA PAVA, faltando la firma de profesional técnico, Dr. FABIAN
CUESTA C. y el profesional jurídico, Oc. JHON JAIRO GUERRERO. Este documento es
fundamental en el proceso contractual, pero al no estar signado por los responsables.
Criterio: Decreto 1082 de 2015. Artículo 2.2.1.1.2.1.1, Decreto 472 de 2018 Manual de
Contratación y Manual de vigilancia y Control de
Ejecución Contractual de la Gobernación de Cundinamarca.
Causa: Debilidades en la herramienta utilizada para la gestión de los procesos
contractuales.
Efecto: Posible materialización de riesgos administrativos.</t>
  </si>
  <si>
    <t>Contrato: SCDE-CD-178-2020
Objeto del Contrato: Estudio de pre factibilidad para la construcción y puesta en operación de una planta de compostaje en el Departamento de Cundinamarca
Contratista: Empresa Inmobiliaria de Servicios Logísticos de Cundinamarca.
Condición: Se evidenció que los estudios previos elaborados para este convenio, tal y como fueron reportados al STA observa, no cuentan con la firma de ninguno de los funcionarios responsables; sin embargo en el expediente físico (folios 15 al. 28), revisado en la ejecución de auditoría, se apreció curiosamente que cuentan con la firma del profesional financiero, Dr. HAXEL DE LA PAVA, faltando la firma de profesional técnico, Dr. FABIAN CUESTA C. y el profesional jurídico, Oc. JHON JAIRO GUERRERO. Este documento es fundamental en el proceso contractual, pero al no estar signado por los responsables.
Criterio: Decreto 1082 de 2015. Artículo 2.2.1.1.2.1.1, Decreto 472 de 2018 Manual deContratación y Manual de vigilancia y Control de
Ejecución Contractual de la Gobernación de Cundinamarca.
Causa: Debilidades en la herramienta utilizada para la gestión de los procesos
contractuales.
Efecto: Posible materialización de riesgos administrativos.</t>
  </si>
  <si>
    <t>Información presupuestal - Registros Presupuestales
Condición: Al realizar verificación de la información con el valor contratado rendido en el SIA Observa y el Consecutivos de RP se evidencia que persiste la diferencia &amp;#39;&amp;quot; el valor reportado de compromisos para diferentes fuentes de información como se observa a continuación, lo que muestra falta de seguimiento y control en la calidad de la información rendida y que es susceptible de auditar asi: 
FUENTE COMPROMISOS
SIA CONTRALORÍA; $45.717.781,704
DOCUEMNTO EJECUCIÓN PRESUPUESTAL; $45.811.761.654
CONSECUTIVO RP; $42.616.989.050
SIA OBSERVA; $44.839.550.297
Criterio: Resolución 0045 de 2021, Artículo 8. Inobservancia de los requisitos en la presentación.
Procedimiento de presentación de la información presupuestal.
Causa: Debilidades en la revisión oportuna y verificación de la información que reporta la entidad.
Efecto: Debilidad en el reporte de información que cumpla los requisitos de calidad y coherencia
según lo establecido por el ente de control.</t>
  </si>
  <si>
    <t>Información presupuestal - Registros Presupuestales
Condición: Al realizar verificación de la información con el valor contratado rendido en el SIA Observa y el Consecutivos de RP se evidencia que persiste la diferencia &amp;#39;&amp;quot; el valor reportado de compromisos para diferentes fuentes de información como se observa a continuación, lo que muestra falta de seguimiento y control en la calidad de la información rendida y que es susceptible de auditar asi: 
FUENTE COMPROMISOS
SIA CONTRALORÍA; $45.717.781,704
DOCUEMNTO EJECUCIÓN PRESUPUESTAL; $45.811.761.654
CONSECUTIVO RP; $42.616.989.050
SIA OBSERVA; $44.839.550.297
Criterio: Resolución 0045 de 2021, Artículo 8. Inobservancia de los requisitos en la presentación. Procedimiento de presentación de la información presupuestal.
Causa: Debilidades en la revisión oportuna y verificación de la información que reporta la entidad.
Efecto: Debilidad en el reporte de información que cumpla los requisitos de calidad y coherencia según lo establecido por el ente de control.</t>
  </si>
  <si>
    <t>Ejecución Presupuestal de Gastos
Condición: Recursos programados y no ejecutados y que presentan saldos sin ejecutar. Se solicitó la incorporación de recursos para las metas 197 y 320, las cuales no contaban con estos para la vigencia y con la adición de presupuesto, se permitiría ejecutar la reprogramación física de las misma, como se señala en el documento de justificación técnica del mes de septiembre de 2020 y Decreto modificatorio 507 de 2020 del 11 de noviembre de 2020 revisados por el grupo auditor. Lo anterior, requirió reprogramación física de las mismas para finalizar cumplimiento de Plan de Acción de la entidad.
Criterio: Presupuesto de gastos definitivo programado por la Secretaría de Competitividad y Desarrollo Económico para su ejecución.
Causa: Inadecuado seguimiento a la planeación y ejecución presupuesta!. Ordenanza 227 de 2014, Art. 24. Ciclo Presupuestal Numeral 5. Ejecución presupuesta l. Numeral 6, seguimiento y evaluación.
Efecto: Debilidades para el logro de las metas de planeación presupuestal de gastos fijadas por la entidad.</t>
  </si>
  <si>
    <t>Calidad y suficiencia en el reporte de información.
Condición: Finalizado el ejercicio de análisis a la información de la Secretaría de Competitividad y
Desarrollo Económico a través de los formatos y anexos reportados en el aplicativo SIA
Contralorías y SIA, Observa correspondientes a la vigencia 2020, se evidencian fallas en
La suficiencia y calidad de la rendición !as cuales fueron descritas en el cuerpo del pre informe.
Para el SIA Contralorías corresponden a cada uno de los siguientes formatos: F _10. Ejecución de
reserva presupuesta!; F_12A. Convenios Interadministrativos; F _201A. Acciones de control a la
contratación de sujetos {Contratación) y F _2018. Acciones de control (adiciones). Finalmente se
presentó diferencia en el valor rendido para la contratación en el SIA, Contralorías y el SlA
Observa.
Criterio: Resolución 0045 de 2016, Artículo 8. Inobservancia de los requisitos en la presentación.
Artículo 10. Formatos e Instructivos.
Causa: Debilidades en la revisión oportuna y verificación de los formatos y anexos que se suben a
la plataforma.
Efecto: Riesgo de Incumplimiento para la entidad en su deber de realizar el reporte de información
que cumpla los requisitos de calidad y coherencia según lo establecido por el ente de control.</t>
  </si>
  <si>
    <t>SIA Observa
Condición: La Subdirección Técnica de Finanzas Públicas de la Contraloría de Cundinamarca, en el Informe de Rendición de cuenta SIA Observa de agosto de 2020, reportó que la Secretaría de la Mujer y Equidad de Género, no realizó el proceso de rendición contractual para el periodo señalado y fue incluida en listado de entidades sin rendir, razón por la cual esta Subdirección, solicitó apertura de proceso sancionatorio enviado a la Oficina Asesora Jurídica para lo de su competencia.
Criterio: la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Poca efectividad en los controles
Efecto: Procesos sancionatorios
Página 35</t>
  </si>
  <si>
    <t>Formato F20 1_A; Formato F20 1_B; SIA Observa
Condición: Al realizar el comparativo entre el formato F20_1A reportado en el SIA Contralorías y el consolidado de contratación del SIA Observa, se encuentra que el número de contratos suscritos en la vigencia 2020, fue de ochenta y ocho (88), de los cuales ochenta (80) fueron mediante la modalidad de contratación directa y ocho (8), corresponden a mínima cuantía, por un valor total de $4,228,958,454; no obstante, en SIA Observa, no se encuentran registradas las adiciones que se señalan en el SIA Contralorías formato F20_1B, (Acciones de control), por la suma de $192,756,028, lo que evidencia una diferencia por el valor señalado, circunstancia que deberá ser aclarada por el sujeto de control.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Efecto: Pérdida de credibilidad, posibles sanciones.
Página 35</t>
  </si>
  <si>
    <t>Convenios Interadmistrativos
Condición: De acuerdo con la información suministrada a la fecha del presente proceso auditor, se evidenció que existen diecinueve (19) convenios interadministrativos sin liquidar por valor de $966,994,000.00, vigencia 2020, situación que debe ser explicada toda vez que la liquidación es el procedimiento a través del cual una vez concluido el contrato y/o convenio, las partes cruzan cuentas respecto a sus obligaciones. El objetivo de la liquidación es determinar si las partes pueden declararse a paz y salvo mutuo o si existen obligaciones por cumplir y la forma en que deben ser cumplidas. Por esta razón, la liquidación sólo procede con posterioridad a la terminación de la ejecución del contrato.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El marco normativo general de la liquidación de los contratos estatales está previsto en el artículo 60 de la Ley 80 de 1993, modificado por el artículo 217 del Decreto 019 de 2012. El trámite aplicable a la liquidación de los contratos estatales se encuentra en el artículo 11 de la Ley 1150 de 2007.
Causa: Desconocimiento normativo
Efecto: Posibles sanciones
Página 36</t>
  </si>
  <si>
    <t>Convenios Interadministrativos II
Condición: En el Formato F12 A, se reportaron tres (3) convenios liquidados con las Alcaldías de Zipaquirá, Ubaté y Silvania, por valor de $62.500.000, pero, no se anexaron las actas de liquidación correspondientes, tal como se encuentra establecido en la Guía para la rendición de formatos del aplicativo SIA Contralorías.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y debilidades en la supervisión
Efecto: pérdida de credibilidad
Página 36</t>
  </si>
  <si>
    <t>Publicación SECOP
Condición: El grupo auditor estableció el acatamiento de la normatividad vigente en el desarrollo de las etapas pre contractual, contractual y pos contractual, en cada una de las modalidades establecidas en el Manual de Contratación, que inicia con los estudios y documentos previos y finaliza con la suscripción del acta de liquidación de la orden de servicio o compra, convenio y/o contrato. No obstante, la totalidad contratos y soportes de la actividad contractual no fue publicada en el Sistema Electrónico para la Contratación Pública –SECOP, tal como se establece en el artículo 49 el Acuerdo 003 del 28 de enero de 2019.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Decreto 1082 de 2015, artículo 2.2.1.1.1.3.1. y subsiguientes.
Causa: Debilidades en la supervisión, posible desconocimiento normativo
Efecto: Sanciones
Página 40</t>
  </si>
  <si>
    <t xml:space="preserve">Formato [F20_1B_AGR]: B. Acciones de control
Condición: El valor de las adiciones alcanzó la suma de $192,756,028, para la vigencia auditada. Se evidencia que el formato [F20_1B_AGR]: B. Acciones de control, no se diligenció conforme la Guía de Rendición de Formatos del aplicativo SIA Contralorías, toda vez que la columna Fecha Suscripción del Acta de Liquidación (Aaaa/mm/dd), figura como “ND” No Disponible, con excepción del contrato SM-CDCVI-041-2018, el cual tampoco debería ser reportado aquí.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Efecto: Posibles sanciones
Página 42
</t>
  </si>
  <si>
    <t>Informe de Gestión Vigencia 2020
Condición: El informe de gestión presentado por la Secretaría de la Mujer y Equidad de Género, para la vigencia 2020, presenta inconsistencias en el acápite 3.1 Gestión Contractual, por cuanto la cifra de contratos suscritos y el valor de los mismos no coincide con la información reportada en los aplicativos SIA Contralorías y SIA Observa.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Efecto: Pérdida de credibilidad institucional, posibles sanciones
Página 44</t>
  </si>
  <si>
    <t>Formato F98, Información Representante Legal
Condición: Revisada la información del Formato F98, Información Representante Legal, se evidenció que presenta las siguientes inconsistencias: 1. Hoja de vida del Departamento Administrativo de la Función Pública, sin firma; 2. La cédula de ciudadanía reportada es ilegible; 3. La certificación laboral se encuentra con último salario, pero carece de dirección y teléfonos, tal como lo establece la Guía para la rendición de los formatos del aplicativo SIA Contralorías.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Efecto: Pérdida de credibilidad institucional 
Página 44</t>
  </si>
  <si>
    <t>EFECTIVO Y EQUIVALENTE A EFECTIVO:
CONDICIÓN: De la cuenta, la comisión auditora pudo observar que 61 cuentas no han
sido canceladas por un total de $11.383.422.552; cuya relación se encuentra en la parte
2 del pre informe; durante la vigencia 2020 y en algunos casos vigencias anteriores no
tienen movimientos. Es de anotar que dichas cuentas en algunos casos son manejadas
por las Secretarías de la Gobernación de Cundinamarca lo que hace necesario que dichas
secretarías realicen una mejor gestión para el uso o cancelación de las mismas y poder
dar uso a dichos recursos o ser devueltos según sea el caso. Así mismo la oficina de
Control interno de la Gobernación debe ejercer verificación y control de acuerdo a la
Ley 87 de 1993 ya que son los recursos de la Gobernación de Cundinamarca.
CRITERIO: Régimen de Contabilidad Pública, NIIF
CAUSA: Falta de Gestión por parte de los ejecutantes – Secretarías y verificación y
control por parte de la Oficina de Control Interno.
EFECTO: La no inversión de los recursos, de las cuentas no canceladas.
Ver página 18</t>
  </si>
  <si>
    <t>CUENTAS POR COBRAR - EMBARGOS
CONDICIÓN: La Secretaría realizo entrega de certificación con fecha del 9 de julio
de 2021, en la cual informa que el saldo de la cuenta 138490 – embargos cuentas por
cobrar (detallado en esta subcuenta como cuentas por cobrar hasta tanto se libere la
cuenta bancaria para poder dar uso a los recursos) es de $3.626.244.614, del cual en la
relación adjunta y al realizar la debida sumatoria no arrojo el mismo valor presentando
diferencia por valor de $3.194.426.307. Por lo anterior se deja observación para
seguimiento a la diferencia observada, además de ello en la relación entregada por parte de la Secretaría no se observó la gestión que han realizado para liberar los recursos embargados.
CRITERIO: Régimen de Contabilidad Pública, NIIF, Políticas Contables
CAUSA: Diferencias entre el saldo en los estados financieros 2020 y el informe
detallado entregado por la Secretaría de Hacienda.
EFECTO: Incertidumbre en el saldo reportado en la cuenta.
Ver página 24</t>
  </si>
  <si>
    <t>INVERSIONES E INSTRUMENTOS DERIVADOS
CONDICIÓN:
RAZÓN SOCIAL SALDO A DICIEMBRE 31 DE 2020
Empresas Públicas de Cundinamarca SA ESP 13.270.797.589
Financiera de Desarrollo Territorial 2.836.360.246
Sociedad Portuaria Multimodal 56.250.000
Regional de Televisión 13.307.403.680
TOTAL 29.470.811.515
Del cuadro anterior se observan inversiones que no presentan movimiento comparado con las últimas vigencias y no se observó que gestión realizó la Gobernación de Cundinamarca para determinar tener dichos recursos en las entidades descritas en el cuadro anterior.
También se pudo evidenciar que en los estados financieros de la Gobernación de Cundinamarca sigue registrado como “Empresa Departamental Urbanísticas SAS” esta entidad se encuentra en liquidación mediante acta No.16 de 2018 y como
consecuencia de ello debería estar registrada como “Empresa Departamental Urbanisticas SAS – En liquidación”.
Es deber de las Secretarías analizar las partidas y tener en cuenta para su real beneficio y/o rentabilidad de las mismas a la Gobernación de Cundinamarca como se ha mencionado en auditorias anteriores.
CRITERIO: Régimen de Contabilidad Pública, NIIF, Políticas Contables
CAUSA: Gestión en el análisis de las partidas y tener en cuenta para su real beneficio a la Entidad como se ha mencionado en auditorias anteriores
EFECTO: Inversiones sin generación de rendimientos a beneficio de la Gobernación de Cundinamarca.</t>
  </si>
  <si>
    <t>CONTRIBUCIONES, TASAS E INGRESOS NO TRIBUTARIOS – 1311
CONDICIÓN: Con saldo a diciembre por valor de $5.921.122.046, la cual disminuyo
en 37,65% comparada con la vigencia 2019, de lo cual la Secretaría informa “en el mes
de enero se recauda la cartera en su totalidad”, al solicitar el recaudo se evidenció
diferencia entre lo recaudado y las declaraciones de impuestos por valor de
$1.323.129.000 lo que puede afectar la razonabilidad de las cifras reportadas en los
Estados Financieros.
CRITERIO: Régimen de Contabilidad Pública, NIIF, Políticas Contables
CAUSA: Diferencia entre el saldo en los estados financieros y lo consignado y
declarado del impuesto al consumo licores.
EFECTO: Afectación a la razonabilidad de las cifras reportadas en la cuentas
Ver página 33</t>
  </si>
  <si>
    <t>Gestión de Ingresos</t>
  </si>
  <si>
    <t>OTRAS CUENTAS POR COBRAR– RESPONSABILIDADES FISCALES –
138432
CONDICIÓN: Respecto a la cuenta 138432 – Responsabilidades fiscales y de acuerdo
a las notas a los estados financieros “Esta cuenta presentó un incremento del 68%
equivalentes a $16.948 millones de pesos, pasando de $24.769 millones en 2019 a
$41.717 millones de pesos al 31 de diciembre 2020; la variación en cuenta se dio
principalmente en el rubro costos procesales Impoconsumo, con un incremento en 2020
de $13.966 millones de pesos, de los cuales $13.412 millones de pesos corresponden a
Bavaria S.A., $482 millones de pesos a Central Cervecería de Colombia, $48 millones
de pesos de bodegas Mosela, $23 millones de pesos Embotelladora Capri y $31 millones
de Subdirección de liquidación oficial de rentas”.
Así mismo de acuerdo a la información entregada por la Secretaría de Hacienda se puede
observar mandamientos de pago desde el año 1996, también se observan expedientes de
“valorización, disciplinarios, especial, impoconsumo, degüello y otros. De lo anterior
en la ejecución de la auditoría se revisará la gestión de acuerdo a muestra establecida
por el grupo auditor.
Así mismo la Secretaría de Hacienda entregó el siguiente informe respecto a la gestión
de responsabilidades fiscales “El presente informe corresponde a la anualidad 2020,
específicamente al reporte de deudores morosos informado por parte de esta dirección,
así mismo es preciso señalar que se han adelantado diferentes actuaciones administrativas y se han proferido distintos actos administrativos con el fin de logar el pago de las obligaciones reportadas, con apego a los postulados constitucionales y
legales, especialmente el procedimiento establecido en el artículo 823 y s.s. del Estatuto
Tributario Nacional, en concordancia con el Estatuto de Rentas Departamental, para
lo cual se presentaron los siguientes reportes, así:
􀁸 Informe de deudores anualidad 2020, especificando número de la obligación, tipo
de expediente, nombre del deudor, identificación, valor de la obligación, fecha del
mandamiento de pago, para un total de ciento noventa y seis (196) expedientes.
􀁸 Informe deudores morosos que salen o excluidos durante la anualidad 2020, por
terminación por diferentes causales según lo previsto en el artículo 831 del
Estatuto Tributario Nacional, se terminaron, un total de veintinueve (29)
expedientes.
􀁸 Informe deudores morosos que entraron o ingresaron durante la anualidad 2020
con mandamiento de pago, un total de diecisiete (17) expedientes nuevos.
Complementando lo anterior la Administración Departamental a través de la Dirección
de Ejecuciones fiscales, le dio a conocer las facilidades de pago a los sujetos pasivos o
deudores siempre con el fin de lograr el pago de las obligaciones de difícil cobro,
conforme a lo previsto en el Decreto 145 de 2015, en concordancia con el Estatuto de
Rentas Departamental.
De igual forma se realizó Implementación de Sistema de Gestión de Documentos
Electrónicos de Archivo – SGDEA, mediante contrato 105 con la empresa PBM SAS,
implementado por la Dirección de Ejecuciones Fiscales en unión con la Dirección de
Rentas y Gestión Tributaria, que arrojo la siguiente información:
􀁸 Organización de los archivos: Se intervino, organizo y conservó los archivos de
las Direcciones Rentas y Gestión Tributaría y Ejecuciones Fiscales, gestionando
409.571 expedientes. Cumplimiento de la normatividad expedida por Archivo
General de la Nación. Se organizaron 5.206 metros lineales de archivo.
􀁸 Digitalización de Documentos con Fines Probatorios: Se brindan características
de seguridad, confiabilidad, disponibilidad e integridad a los expedientes
mediante la firma digital de la Secretaria de Hacienda… para un total de
3.966.901 documentos digitalizados con fines probatorios.
Por último y con ocasión de la Pandemia COVID 19 se ha venido implementando la
atención virtual, en aras de la mejora de servicio y por qué no decirlo, facilitar las
formas de pago como formularios de código de barras y pagos PSE y reduciendo los
tiempos de respuesta a las peticiones de los deudores, contribuyentes y terceros”.
La Secretaría hizo entrega detallada de las responsabilidades fiscales a 31 de diciembre
de 2020 (detallada en la parte 2 de preinforme), la Secretaría de Hacienda realiza gestión
para el cobro de las rentas por cobrar; sin embargo se incrementó en un 68% comparado
con la vigencia 2019 lo que puede poner en riesgo los ingresos del erario del
Departamento.
CRITERIO: Régimen de Contabilidad Pública, NIIF, Ley 1819 de 2016 – Articulo
355, Saneamiento Contable.
CAUSA: Incremento deras cuentas po Otr cobrar – Responsabilidades Fiscales.
EFECTO: Posible riesgo al patrimonio de la Gobernación de Cundinamarca.
Ver página 41</t>
  </si>
  <si>
    <t>ANALIZAR LA INFORMACIÓN REPORTADA EN LOS DIFERENTES
SISTEMAS COMO CHIP DE LA CONTADURÍA GENERAL DE LA NACIÓN
Y SIA CONTRALORÍAS.
CONDICIÓN: Al realizar verificación de la información rendida en el CHIP y en el
SIA Contralorías se observó rendida en tiempos y sus valores no presentan diferencias
comparadas con los estados financieros entregados por la Secretaría de Hacienda de
Cundinamarca.
También se pudo evidenciar el informe anual sobre la evaluación a control interno
contable reportado en el CHIP y el SIA Contralorías; de lo cual se destacan aspectos
importantes como por ejemplo:
Debilidades: En el área contable de las diferentes dependencias, se considera necesario
afinar perfiles de algunos funcionarios, teniendo en cuenta que son quienes alimentan
el sistema financiero y por ser una herramienta integrada, en caso de evidenciarse
debilidades, estas afectan todo el proceso, generando desgaste administrativo, informes
inadecuados o inoportunos. En cuanto a la personalización de los inventarios de bienes
comprados a solicitud de diferentes ordenadores de gasto para el cumplimiento de
funciones se evidencia en algunos supervisores de contratos, un alto número de
elementos a su nombre, ya sea porque no han efectuado el trámite de los movimientos
en caso de traslados de bienes muebles entre funcionarios, asignaciones o devoluciones
o porque el contrato no se ha ejecutado totalmente. Existen procesos que aún se llevan
a cabo de manera manual, como es el cálculo de la AMORTIZACION BIENES DE USO
PUBLICO.
Recomendaciones: Emitir lineamientos y asistir a las secretarías que lo requieran, para
canalizar la información relacionada con la cuenta BIENES DE USO PUBLICO,
HISTORICOS Y CULTURALES y promover desarrollos en el Sistema de Información
Financiera Territorial SGFT-SAP que permitan alimentarlo desde las dependencias
que conforman el nivel central y desde las entidades descentralizadas, estableciendo y
socializando un procedimiento exclusivo para este tema. Programar visitas a los
Municipios de Cundinamarca con el fin de verificar la existencia de los bienes de uso
público a favor del Departamento para la incorporación a sus activos, buscando
efectuar los pagos de impuestos oportunamente evitando sanciones por no pago o por
mora. En cuanto a los riesgos identificados, existen controles en los que se considera
importante aprovechar su contenido para identificar las dependencias que más
requieren apoyo desde el líder del proceso. Tener en cuenta los diferentes temas en los que los funcionarios consideran necesario efectuar capacitaciones. Con relación a los
inventarios de las IED, se considera importante, revisar conjuntamente entre las
Secretarías de Hacienda, Educación, General y TIC, si es necesario un desarrollo en
la herramienta SAP exclusivo para estas Instituciones que permita el control y
seguimiento correspondientes. Gestionar ante la Secretaría competente el personal
suficiente para desempeñar funciones relacionadas con el seguimiento fiscal de las
IED. Atente la necesidad que existe en las IED de recoger elementos tecnológicos que
terminaron su vida útil dando cumplimento a la Ley de TIC (Ley 1341 de 2009)”.
De lo anterior la Secretaría obtuvo una calificación del 4.78.
Una vez evaluado el informe de control interno contable de la vigencia 2020
Consolidador de Hacienda e Información Pública versus lo encontrado en la ejecución
de la auditoría de la vigencia 2020, se puede concluir que el mismo se encuentra
sustentado se evidenciaron algunos manuales, procedimientos financieros,
conciliaciones; pero según lo expuesto por la entidad aun presentan debilidades.
CRITERIO: Régimen de Contabilidad Pública, NIIF
CAUSA: Debilidades y recomendaciones del control interno contable
EFECTO: Falta de seguimiento y mejoramiento ante las debilidades de la Secretaría y
se mantiene hasta tanto se obtenga las mejoras rendidas en el informe de Control Interno
Contable - CHIP, las cuales son presentadas por la entidad.
Ver página 48</t>
  </si>
  <si>
    <t>PROPIEDAD PLANTA Y EQUIPO:
CONDICIÓN: Con saldo a diciembre 31 de 2020 por valor $660.036.148.105
Se solicitó en el oficio No.1 relación detallada en Excel emitida por la Secretaría
General de la Propiedad Planta y Equipo para ser verificada versus lo registrado en los
estados financieros, de lo cual se evidencio diferencia, así: (Ver cuadro Informe de Auditoría Final Página169)
De acuerdo a lo anterior se observa que no se realiza conciliación entre la relación de
Secretaría General (quien es el encargado de la Dirección de Bienes e Inventario) versus
Secretaría de Hacienda quien es la que realiza el registro en los estados financieros y en
la cual se encuentra menor valor registrado en los estados financieros.
CRITERIO: Régimen de Contabilidad Pública, NIIF.
CAUSA: Diferencias entre estados contables e Inventario Secretaría General.
EFECTO: Posible afectación la razonabilidad de las cifras reportadas en los Estados
Financieros de la Gobernación de Cundinamarca.
Ver página 51</t>
  </si>
  <si>
    <t>BIENES DE BENEFICIO Y USO PÚBLICO E HISTÓRICOS Y CULTURALES
CONDICIÓN: En las notas a los estados financieros detallan:
“11.1 Bienes de Uso Público El departamento de Cundinamarca continua con el proceso
de alineación interna de las áreas que manejan recursos catalogados como bienes de uso público para definir los procedimientos operativos que permita centralizar, controlar y administrar la información en el módulo de activos fijos en SAP, para su
reconocimiento, clasificación, medición posterior y revelaciones contables pertinentes.
El manejo de la amortización se realiza bajo dos modalidades: una automática que se
hace directamente desde la herramienta SAP y una manual que hace la imputación
periódica correspondiente directamente en la contabilidad, en el caso de la amortización
se realiza bajo el método de línea recta y con una vida útil de 50 años. Lo anterior
obedece a que desde el 2007, año de implementación del sistema SAP, existen registros
iniciales efectuados directamente en la contabilidad sin que se haya alimentado el
módulo de bienes que es el que administra la cuenta y alimenta la parte contable.
La Secretaría General, a través de la Dirección de bienes e inventarios del departamento
tiene entre sus funciones, administrar la información correspondiente a bienes de uso
público e histórico y cultural y alimentar el módulo que es la fuente de información de
la contabilidad.
Según confirmación de la Secretaría General, la información registrada en esta cuenta
corresponde a un saldo global relacionado con cargue inicial (año 2007) y el cual no se
ha modificado ni se ha alimentado hasta la fecha. La Secretaria General – Dirección de
Bienes e Inventarios, está adelantando las gestiones pertinentes y los acercamientos
administrativos correspondientes para realizar la recopilación, consolidación,
clasificación y valorización de la información de los bienes de uso público registrados
en el sistema SAP a través de la contratación de una consultoría especializada en la
materia con el fin de determinar la existencia real de los mismos, determinar la realidad
económica y realizar la contabilización correspondiente de esta cuenta.
11.2 Bienes históricos y culturales El departamento de Cundinamarca continua con el
proceso de alineación interna de las áreas que manejan recursos catalogados como
bienes históricos y culturales para definir los procedimientos operativos que permita
centralizar, controlar y administrar la información en el módulo de activos fijos en SAP,
para su reconocimiento, clasificación, medición posterior y revelaciones contables
pertinentes”.
De acuerdo a lo anterior se observó que no se encuentra actualizada la información sobre
los Bienes de Beneficio y Uso Público e Históricos y Culturales, lo que genera
incertidumbre en los estados financieros de la Secretaría de Hacienda de Cundinamarca
CRITERIO: Régimen de Contabilidad Pública, NIIF
CAUSA: Actualización o ajuste pendientes a Bienes de Beneficio y Uso Público e
Históricos y Culturales
EFECTO: Posible afectación la razonabilidad de las cifras reportadas en los Estados
Financieros de la Gobernación de Cundinamarca.
Ver página 68</t>
  </si>
  <si>
    <t>CONTRATO SH-SASI-130-2020
CONDICIÓN:
Contrato de prestación de servicios suscrito con la Unión Temporal Software de
Vehículos 2020 con el objeto de Contratar un sistema de información para apoyar a la
administración tributaria departamental en la liquidación del impuesto de vehículos
automotores y en la actualización priorización segmentación gestión e identificación del
canal de contacto de los deudores del impuesto sobre vehículos automotores por un
valor total de $11,757.915.000
En la ejecución del contrato se aprobaron 2 adiciones y 2 prórrogas. La adición y
prórroga 2 fueron aprobadas con fecha 31/03/2021 por valor de $158.408.415 y con un
plazo hasta el 07/05/2021. La Entidad expidió CDP 7100012383 de 30/03/2021 por
$158.408.415 y el RPC 4700001145 el 11/05/2021, fecha que es posterior a la
terminación del contrato, contraviniendo el artículo 20 del Decreto 568 de 1996 que a
la letra dice: ”El registro presupuestal es la operación mediante la cual se perfecciona el
compromiso y se afecta en forma definitiva la apropiación, garantizando que ésta no
será desviada a ningún otro fin. En esta operación se debe indicar claramente el valor y
el plazo de las prestaciones a las que haya lugar”
Así mismo, se evidencia falta de control y seguimiento por cuanto una de sus funciones
es: “Verificar que el contrato esté amparado con los recursos presupuestales asignados
para el mismo, de conformidad con la información suministrada por el Departamento.
Esta verificación deberá realizarse en los mismos términos, en caso de la suscripción de
adicionales al contrato sobre el cual se realice la supervisión o interventoría (certificado
de disponibilidad presupuestal y registro presupuestal).” Manual de Supervisión nl. 10
Lt. B.
CRITERIO: Decreto 568 de 1996, Manual de Contratación Decreto 472 de 2018
CAUSA: Falta de control y seguimiento
EFECTO: Contratos con las debidas apropiaciones.
Ver página 92</t>
  </si>
  <si>
    <t>CONTRATO SH-LP-131-2020
CONDICIÓN:
Contrato de prestación de servicios suscrito con THOMAS GREG &amp; SONS DE
COLOMBIA SA con el objeto de Suministro, elaboración custodia entrega y auditoria
de los instrumentos de señalización que requiera la administración tributaria
departamental de productos que cumplan con el monopolio de licores y alcoholes y el
pago del impuesto al consumo participación de licores vinos aperitivos y similares así
como también, la solución tecnológica y el sistema de información que garanticen su
trazabilidad y autenticidad por valor total de $9,038,632,900, incluida adición con
vigencias futuras con fecha de terminación 31/03/2021.
Se observó que dentro de las clausulas pactadas y una de las obligaciones del contratista,
se ejercería el control y seguimiento de los instrumentos de señalización y para ello se
requería la instalación de cámaras en los puntos Central Cervecera, Cervecería Bavaria
y Cervecería BBC, para realizar la lectura de las placas de los vehículos y validación
del carro y el estimado de capacidad de carga, actividad que no fue desarrollada por el
contratista.
La Secretaría de Hacienda manifestó que las cámaras no pudieron ser instaladas por
razones relaciones con la oposición que presentaron las empresas cerveceras que
impidieron la puesta en marcha del servicio de monitoreo.
La Entidad informó que “mediante oficio de fecha marzo 19 de 2021, solicitó concepto
jurídico a la Subdirección de Recursos Tributarios para que con fundamento en su
competencia de autoridad doctrinaria interna se pronunciara sobre la viabilidad jurídica
de la instalación de esas cámaras en las puestas de salida de las mercancías de estas
empresas, ello atendiendo el marco constitucional, legal, reglamentario y
jurisprudencial que regula el ejercicio de las facultades de fiscalización y control
tributarios.” Y que “No obstante la controversia planteada y las consecuentes demoras
ocasionadas, el contratista adquirió el compromiso de implementar el servicio una vez
se solucionará la controversia jurídica entre la administración y las empresas
contribuyentes, tal como consta en acta que se adjunta.”
De la respuesta se realiza comparación entre el pliego de condiciones definitivos y la
oferta económica, se pudo establecer que en el pliego en el item CONTROL Y
SEGUIMIENTO literal b) se requiere la prestación del servicio de Instalación de
cámaras y en la oferta económica en el item d) servicio de control y seguimiento
operativo de los instrumentos de señalización, presenta un costo de $279.650.000.
De lo observado se establece una presunta irregularidad por incumplimiento al principio
de planeación, lo que afecta la eficiencia y efectividad del contrato, siendo de
responsabilidad de la Secretaría el cumplimiento de la actividad de instalación de las
cámaras en razón a que en el momento de la realización de los estudios previos, debió
contemplar la viabilidad del desarrollo de todas las actividades del contrato, teniendo
en cuenta que se debía contar con el consentimiento de un tercero para el cumplimiento
de esta actividad dentro de la normatividad aplicable.
Por lo anterior, la no realización de esta actividad podría generar una gestión fiscal
antieconómica, teniendo en cuenta que un compromiso adquirido por el contratista
mediante acta no garantiza su cumplimiento; por tanto la Secretaría requiere adelantar
acciones que permitan dar solución a la controversia generada con las empresas
contribuyentes.
CRITERIO: Cumplimiento de las cláusulas contractuales pactadas
CAUSA: Debilidades en la elaboración de los estudios previos y estudios del sector.
EFECTO: Posible pérdida de recursos públicos
Ver página 97</t>
  </si>
  <si>
    <t>CONTRATO SH-MINC-137-2020
CONDICIÓN:
Contrato suscrito con Alpopular Almacén General de Depósito S. A. con el objeto de la
Prestación de servicios de depósito almacenamiento guarda conservación e inventario
de los bienes aprehendidos y decomisados por la dirección de rentas y gestión tributaria
o por autoridad judicial con ocasión al proceso administrativo sancionatorio y proceso
judicial entregadas en cadena de custodia como licores vinos aperitivos cervezas
cigarrillos o similares y alcoholes, así como aquellos elementos utilizados para su
fabricación ilegal y o adulteración por valor inicial de $86,943,780 y plazo hasta el
30/12/2020 y adición con vigencias futuras afectando la vigencia 2021 por valor de
43.471.890 para un total de $130,315,670 con una prórroga hasta el 31/03/2021.
En el expediente contractual, se observaron soportes de ejecución y pago de los meses
octubre y noviembre de 2020, para lo cual se requirió información a la entidad teniendo
en cuenta que el contrato tenía un plazo de terminación hasta el 31 de marzo de 2021.
Se requirió a la entidad informar del estado en que se encuentra dicho contrato tanto
administrativa, técnica, financiera y jurídicamente, para lo cual informo: “Estado
financiero.
El costo de los servicios del mes de enero de 2021 tuvo un aumento considerable en
razón a que en el mes de diciembre de 2020 se produjo un operativo de manera conjunta
entre el grupo anticontrabando del departamento de Cundinamarca y la Fiscalía General
de la Nación dando como resultado la cadena de custodia No. 110016000090201700008, los bienes aprehendidos allí relacionados ocuparon un área de 408.2 mts2 distribuidos en 314 estibas y con un peso total de 127.770 kilogramos.
En razón del aumento de área de ocupación se elevó el valor de la facturación a un
promedio de $48.881.725. Teniendo en cuenta que se había realizado trámite de solicitud y autorización de
vigencias futuras ordinarias por valor de $43.471.890 con anterioridad a la aprehensión
antes mencionada, el saldo disponible del contrato fue superado en exceso por debido a
las circunstancias extraordinarias referidas con anterioridad que impactaron el área de
ocupación, razón por la cual no se han cancelado los servicios prestados en los meses
de enero a marzo de 2021 y se acordó iniciar un proceso de transacción que tuviese
como resultado el reconocimiento las sumas adeudadas a 31 de marzo de 2021. Subrayas
fuera de texto Estado jurídico.
El proceso se encuentra terminado en proceso de liquidación. En razón a que en el expediente contractual no se evidencian informes del supervisor ni del contratista, no se encontraron soportes de las acciones manifestadas y no hay
evidencias de lo manifestado por el supervisor. En cuanto al seguimiento y control del
contrato se observaron debilidades en oportunidad y suficiencia con las funciones
delegadas.
CRITERIO: Manual de Contratación y Supervisión Decreto 472 de 2018
CAUSA: Falta de Controles y Seguimiento
EFECTO: Deficiente gestión fiscal que podría generar pérdida de recursos.
Ver página 103</t>
  </si>
  <si>
    <t>CO NTRATO SH-LP-147-2020 (EN EJECUCIÓN)
CONDICIÓN:
El contrato SH-LP-147-2020 fue suscrito con la UT Servicios Integrales Hacienda como
resultado de la Convocatoria Pública SH-LP-003-2020 cuyo objetivo es dar la
continuidad a la operación tecnológica de la plataforma SAP para el desarrollo de la
gestión financiera que comprende: 1. Gestión integral financiera de presupuesto,
contabilidad, tesorería, cuentas por pagar, inventarios, compras y contratación; 2.
Soporte los procesos de liquidación y recaudo de impuestos; 3. Soporte la operación del
impuesto de registro inmobiliario; 4. Fiscalización de Impuesto de registro mercantil; 5.
Seguimiento al Plan de Desarrollo Departamental; y 6. Pago electrónico para impuesto
de registro inmobiliario, recaudo a través de código de barras para impuesto de registro
inmobiliario, nuevo esquema de operación para la interacción y reporte desde entidades
bancarias y el objeto es “contratar los servicios de Colocation comunicaciones
administración software redes soporte basis mantenimiento de infraestructura
computacional software microformatica y plan de contingencia” por valor total de
$11.241.996.890.
En el acta de reunión No. 026 del 20/05/2020 entre la Secretaría y el Contratista en el
acápite de conclusiones se determinó: “Hacer efectiva la penalización correspondiente
a la suma de $144.494.887, lo cual se hará de la factura de junio de 2021”, por lo anterior
se realizará la verificación de las acciones que adelante la Secretaria frente a la
indisponibilidad del servicio por parte del contratista.
CRITERIO: Seguimiento, control y evaluación.
CAUSA: Ejecución del proceso contractual.
EFECTO: Efectividad y eficiencia en el cumplimiento de las actividades.
Ver página 106</t>
  </si>
  <si>
    <t>OBSERVACIONES GENERALES A LA CONTRATACIÓN
CONDICIÓN:
1. En los expedientes contractuales que fueron objeto de revisión, se observa que no
reposan todos los documentos que hacen parte del proceso como lo indica el
numeral 5 del Capítulo II del Manual de Vigilancia y Control de la Ejecución
Contractual, que establece: “Todos los documentos que se generen en desarrollo
de las actividades de control y vigilancia se deben archivar en orden cronológico
de acuerdo con las normas de la Ley General de Archivo.” En el caso concreto no
se adjuntan las ofertas económicas, los documentos requisitos del contratista,
soportes de las actividades desarrolladas por los contratistas, pólizas, anexos que
hacen parte del contrato o del estudio previo, actas, cronogramas, planes de trabajo,
informes finales, soportes servicios prestados, mesas de ayuda, horas facturadas,
entre otros.
2. Falta de seguimiento y controles para la expedición de CDP Y RPC en los tiempos
oportunos y valores correspondientes.
3. Revisión de los estudios previos para que no se enuncie normatividad derogada.
4. Para la presentación de los estudios previos se cuente con el respaldo del
certificado de Disponibilidad presupuestal y el concepto precontractual expedido
por la Secretaría de Planeación.
5. En la forma de pago del Contrato 130-2020 se establece que se pagará de acuerdo
a los entregables por cada una de las actividades descritas en la ficha técnica y los
valores unitarios ofertados en la propuesta económica; sin embargo, no se
evidenciaron documentos adjuntos dejando un vacío de los costos unitarios
pactados y pagos realizados.
Lo mismo se observó en el contrato 137-2020 donde la forma de pago no se
encuentra definida cuantitativamente y no se pueden establecer sus valores de
acuerdo con lo pactado y el servicio prestado.
CRITERIO: Manual de Contratación Decreto 472 de 2018.
CAUSA: Fallas en los controles y seguimientos a la gestión contractual.
EFECTO: Riesgos en la gestión contractual.
Ver página 114</t>
  </si>
  <si>
    <t>PLAN ANUAL DE ADQUISICIONES
CONDICIÓN:
La Entidad no elabora acto administrativo para la aprobación y modificaciones del PAA.
Mediante oficio de 23/07/2021 la Secretaría manifestó “en concordancia con lo
establecido por la Agencia Nacional de Contratación Pública – Colombia Compra
Eficiente que indicó lo siguiente: “el solo diligenciamiento del formato que se encuentra
en la página de Colombia Compra Eficiente y su publicación, es un acto administrativo;
razón por la cual la Entidad Estatal no debe proferir uno adicional”1”.
Sin embargo, Colombia Compra Eficiente en concepto 4201912000007213 del
8/11/2019 frente al problema planteado si Es necesario expedir acto administrativo
para la aprobación del Plan Anual de Adquisiciones. Si no es necesario el acto
administrativo, es obligatorio que alguna instancia en particular lo apruebe y cuál debe
ser esa instancia”. CCE responde: El “Plan Anual de Adquisiciones” hace parte del
“plan de acción” de las entidades, y en cada caso, esto es, para cada entidad se debe
analizar la competencia para aprobarlo y actualizarlo, y solo a manera de ejemplo, para
los establecimientos públicos el “Plan Anual de Adquisiciones” debe ser aprobado por
el representante legal de acuerdo con la cláusula general de competencia definida en
el inciso 2 del artículo 78 de la Ley 489 de 1998, quien, en ejercicio de la función
administrativa, expide un acto administrativo, sin importar su denominación.”
La Entidad allegó actas de validación y aprobación del Plan Anual de Adquisiciones,
sin embargo, no fueron aprobadas por cuanto no se pudo evidenciar si lo que se validó
fue lo que se publicó, sumado a que no se encuentran las aprobaciones de las 28
modificaciones que fueron publicadas en el SECOP II.
CRITERIO: Guía General de Colombia Compra Eficiente
CAUSA: Desconocimiento de la normatividad vigente
EFECTO: Publicación de información sin la debida aprobación por parte del ordenador
del gasto.
Ver página 120</t>
  </si>
  <si>
    <t>LIQUIDACIÓN DE CONTRATOS
CONDICIÓN:
La Secretaría de Hacienda presenta debilidades en el cumplimiento de las actividades
contractuales relacionadas con la liquidación de los contratos de conformidad con la
Ley 1150 de 2007 lo que podría conllevar a la pérdida de competencia.
Contratos sin liquidar de la vigencia 2020
011, 125, 129, 130, 131, 137, 144.
De vigencias anteriores
Contrato SH-105-2016 terminado el 15/02/2021
Contrato SH-CPS-09-2019 terminado el 31/12/2019.
SH-049-2014
SH-053-2014
SH-CPS-088-2019
SH-CPS-092-2019
SH-MINC-093-2019
CRITERIO: Manual de Contratación “Decreto 472 de 2018”.
Literal j del numeral 2 del artículo 164 de la Ley 1437 de 2011.
CAUSA: Incumplimiento de los deberes y funciones asignadas
EFECTO:. Desconocimiento del balance económico, jurídico, técnico y financiero del
contrato.
Ver página 123</t>
  </si>
  <si>
    <t>PUBLICACIÓN SECOP
CONDICIÓN:
Una vez revisados en el SECOP II los documentos publicados de procesos contractuales
que suscribió la Secretaría de Hacienda y que hacen parte de la muestra, se evidencia
que la Entidad no publicó en oportunidad de acuerdo con lo dispuesto en el artículo
2.2.1.1.1.7.1 del Decreto 1082 de 2015 que indica que las publicaciones en el SECOP
deberán efectuarse en la fecha de su expedición o a más tardar dentro de los tres (3) días
hábiles siguientes y no cargó toda la información requerida de acuerdo con la
modalidad, incumpliendo con lo establecido en el artículo 3 del Decreto 1510 de 2013.
Así mismo, incumple con lo establecido en el manual de contratación Capítulo IV.
Procedimientos para cada una de las modalidades de contratación. Aspectos comunes a
los procesos de contratación, numeral 2. Publicaciones, que a la letra dice: “En el
sistema electrónico para la contratación pública – SECOP cada dependencia será
responsable de realizar la publicación de todos los procedimientos y actos asociados a
los procesos de contratación, salvo los asuntos expresamente sometidos a reserva.
(…).
Cada dependencia deberá velar por que los documentos publicados en el SECOP,
guarden exacta correspondencia con los documentos que reposan en las carpetas del
proceso de contratación. La publicación de los documentos en el Sistema Electrónico
para la Contratación Pública - SECOP, deberá ajustarse a lo dispuesto en la normativa
vigente sobre la materia.”
CRITERIO: Artículo 19 del Decreto 1510 de 2013, compilado por el Decreto 1082 de
2015, Artículo 2.2.1.1.1.7.1, Manual de Contratación “Decreto 472 de 2018”.
CAUSA: Debilidades en el control y seguimiento a las actividades de publicación para
que se realicen con oportunidad y suficiencia.
EFECTO: Ineficiente cumplimiento del deber funcional</t>
  </si>
  <si>
    <t>F100_AGR. PLANES DE MEJORAMIENTO
CONDICIÓN:
En el formato F100 de la cuenta mensual 202011, se rindió el plan de mejoramiento
correspondiente a la vigencia 2019, la Secretaria de Hacienda no subió la información
relacionada con el plan de mejoramiento de la auditoría de la vigencia 2018 en esta
cuenta.
La guía para la rendición de formatos indica la información requerida para este formato,
así:
“..Solicitamos se informe con corte al 30 de noviembre de 2020 la siguiente
información 1. Formato F100_CDC PLANES DE MEJORAMIENTO Diligenciar el y
o los plan(es) de mejoramiento vigentes en su entidad yo pendientes de evaluación. 2.
Anexo Por cada plan de mejoramiento vigente debe diligenciarse un anexo con
(Descripción de cada hallazgo acción correctiva área responsable y porcentaje de
cumplimiento al 30112020).” 
-FORMATO 6. EJECUCIÓN PRESUPUESTAL DE INGRESOS
Anexos requeridos en el formato:
Acto administrativo de aprobación y liquidación del presupuesto vigencia 2020 y 2021
Anexos:
*Decreto No. 363 del 04 de agosto del 2020
*Decreto No.389 del 04 de diciembre de 2019
CRITERIO: La rendición de la cuenta debe cumplir con los requerimientos de la Resolución No.045 de 2021, artíulo 10 y los lineamientos establecidos en los manuales de cada uno de los formatos establecidos en el Sistema Integral de Auditoría 
CAUSA: Deficiente control y seguimiento al cargue de los documentos de la rendición de la cuenta en el aplicativo SÍA Contralorías
EFECTO: Inconsistencia en la información rendida al ente de control.
Ver pa´gina 156 y 158
Ver página 113</t>
  </si>
  <si>
    <t>SIA OBSERVA- INFORME PARÁMETROS DE CONTRATACIÓN
CONDICIÓN
En el informe parámetros de contratación, ell documento cargado como Acto
administrativo que acoge el plan anual de adquisiciones corresponde a una Certificación
del 29 de enero de 2021, que la entidad cumplió con el deber de publicar el Plan Anual
de Adquisiciones en la página web y en el Portal SECOP II, emitida por el Jefe Oficina
Asesora Jurídica, este documento no corresponde al requerido en la Circular CA001 del
7 de enero del 2021 Aplicativo –SIA OBSERVA Parámetros de Contratación.
CRITERIO: Circular CA001 del 7 de enero del 2021 Aplicativo –SIA OBSERVA
Parámetros de Contratación.
CAUSA: Inadecuado seguimiento y autoevaluación al cargue de los documentos en los
diferentes medios de publicación y rendición de informes.
EFECTO: Inconsistencia en la información rendida al ente de control.
Ver página 161</t>
  </si>
  <si>
    <t>Rendición de la Cuenta
Condición: De acuerdo a la información rendida por la Secretaria en el aplicativo SIA Contraloría se
establece en el formato F20 1á , 67 contratos por valor de $7.609.510.843. En el formato F201B reporto
un total de 46 adiciones por un valor de $349.946.661. para un total de la contratación rendida en SIA Contraloría de
$7.959.457.504, comparada la contratación rendida en el aplicativo SIA OBSERVA en la misma vigencia se encuentra que rindieron
66 contratos por valor de $7.601.540.143, estableciendo una diferencia de $357.917.361, Estableciendo que se
encuentra una diferencia entre la información rendida en las dos plataformas.
Criterio: Resolución 045 de 2021, Artículo 8. Inobservancia de los requisitos en la presentación. Artículo 10. Formatos e
Instructivos
Causa: Deficiencia en el control para el diligenciamiento de la contratación rendida en los formatos de las dos plataformas
Efecto: Riesgo de sanciones por información que falta a la realidad, información que no garantiza la confiabilidad</t>
  </si>
  <si>
    <t xml:space="preserve">Condición: Convenios Sin Liquidar Año 2017
De la revisión realizada a los Convenios Interadministrativos celebrados por la Secretaría de Gobierno en la vigencia 2017, se identificaron sin liquidar catorce (14) convenios por valor de $5,200,863,743, con sus respectivos contratos derivados, como se muestra en el siguiente cuadro: (Ver tabla informe final de auditoría de la 53 a la 56)
Criterio: Leyes: 80 de 1993, 1150 de 2007, 1437 y 1474 de 2011, Decreto Nacional 1082 de 2015, Decreto Departamental No. 472 de 2018, Manual de Contratación y el Manual de vigilancia y Control de la ejecución Contractual de la Gobernación de Cundinamarca, la Ley 1952 de 2019 y el artículo 164 del CPACA.
Causa: Deficiente seguimiento en la ejecución y supervisión de los Contratos, los cuales cierran financieramente con el acta de liquidación. Efecto: Posible riesgo de litigios y pérdida de competencia para liquidar los contratos. 
</t>
  </si>
  <si>
    <t>Condición: Convenios Sin Liquidar Año 2018
De la revisión realizada a los Convenios Interadministrativos celebrados en la vigencia 2018, por la Secretaría de Gobierno, se identificaron sin liquidar trece (13) convenios por valor de $2.888.122.376, con sus respectivos contratos derivados, como se muestra a continuación: (Ver cuadro informe final de auditoría páginas de la 57 a 59)
Criterio: Leyes: 80 de 1993, 1150 de 2007, 1437 y 1474 de 2011, el Decreto Nacional 1082 de 2015, Decreto Departamental No. 472 de 2018, Manual de Contratación y el Manual de vigilancia y Control de la ejecución Contractual de la Gobernación de Cundinamarca, la Ley 1952 de 2019 y el artículo 164 del CPACA.
Causa: Deficiente seguimiento en la ejecución y supervisión de los contratos, los cuales cierran financieramente con el acta de liquidación.
Efecto: Posible riesgo de litigios y de pérdida de competencia para liquidar los contratos.</t>
  </si>
  <si>
    <t>SEGUIMIENTO A OFICIOS QUEJA Y/O DENUNCIA
Derecho de Petición de Queja dirigido al señor Secretario de Gobierno de Cundinamarca el 11 de junio de 2021, impetrado por el señor AARON TORRES BARRERO, identificado con la cédula de ciudadanía 80.659.330, ciudadano víctima del conflicto armado, líder social, defensor de derechos humanos e integrante de la Mesa Departamental de participación de víctimas de Cundinamarca, donde informa que no ha podido hacer uso del equipo tecnológico portátil DELL INSPIRON 3501 CORE 13 SERIAL 3R3KLB3, PLAQUETA GCUN00024510, que se adquirió a través del contrato SGO-CMC-268-2021 -67418, celebrado entre el Departamento de Cundinamarca y la empresa CENCOSUD COLOMBIA S.A., por valor de $79.974.726, trasladada por competencia de la Contraloría Delegada para la Participación Ciudadana de la Contraloría General de la Republica, según código 2021-212817-82111-CN, Radicado 2021ER 0074906.
De la revisión y evaluación realizada al Derecho de Petición, se alerta a la Secretaría de Gobierno de Cundinamarca, para que adelante las acciones contundentes necesarias con el fin de exigir las garantías y condiciones establecidas en la ficha técnica del contrato y gestionar el cambio y/o la reposición de los veintiséis (26) equipos de cómputo portátil marca HACER CORE 13, DECIMA GENERACIÓN CON WINDOWS 10, según Orden de Compraventa No. SGO-CMC-268-2021 -67418, por valor de $79.974.726, realizada al Almacén de Grandes Superficies CENCOSUD COLOMBIA S.A., en procura de hacerle cumplir la póliza de amparo de calidad de los 26 equipos de cómputo, y a su vez, entregarlos a los beneficiarios en buen estado de funcionamiento y en perfectas condiciones a los integrantes de la Mesa Departamental de Participación de Víctimas de Departamento de Cundinamarca, el menor tiempo posible para que no se convierta en un presunto detrimento al patrimonio del Departamento.</t>
  </si>
  <si>
    <t>LIBERACIONES
Condición: Según comunicación calendada enero 6 del 2021 dirigida a la
Directora Financiera de presupuesto - Secretaría de Hacienda, se solicita por parte
de la Secretaría de Función Pública la anulación de saldo de los registros
presupuestales por valor de $232,381,941, relacionados a continuación:
(Este cuadro se encuentra en la página 67 del informe final de auditoría)
No obstante, lo anterior, en la respuesta al pre-informe, se reporta cuadro con
fechas de liberaciones dentro de la vigencia auditada, evidenciándose desfase en
cuanto al registro 4600000146.
Sin embargo, se evidencia que la liquidación del contrato 024 de 2020 se surte el
24 de mayo de 2021, una vez se agotó la reclamación ante la Compañía Seguros
del Estado S.A., por la ocurrencia de un siniestro de incumplimiento, valor
cancelado por la Aseguradora el 8 de marzo de 2021. En el balance financiero en
la mencionada liquidación del 24 de mayo de 2021, se reporta a favor de la
Entidad $24.426.386 y en el cuadro de liberaciones anexo a la respuesta del pre-
informe, se registra 31 de diciembre de 2020.
Criterio: Administración de los recursos públicos en aplicación del principio de
eficiencia.
Causa: No se liberaron de manera oportuna los recursos que no fueron
ejecutados y/o no se tiene claridad en cuanto a la liberación de los mismos.
Efecto: Posibles deficiencias en el desempeño institucional.</t>
  </si>
  <si>
    <t>VIÁTICOS
Condición: De acuerdo con la base de datos suministrada mediante
comunicación del 9 de julio de 2021, las comisiones autorizadas en la vigencia
2020 ascendieron a la suma de $ 475,474,865, en aplicación de los Decretos 187
del 19 de julio de 2019 y 415 del 18 de septiembre de 2020 se cotejaron los
valores reconocidos durante la vigencia 2020.
Como soportes se revisaron las resoluciones mediante las cuales la Secretaria de
la Función Pública confirió la comisión de servicios y se liquidó el valor de los
viáticos y los gastos de viaje, así mismo los certificados de permanencia y de
acuerdo con el lugar de la comisión y el cargo, se allegaron entre otros: informe de
cumplimiento de Comisión, los cuales en su mayoría solamente registran el objeto
de la misma; solicitud de autorización en el caso de desplazamiento fuera del
Departamento.
Como resultado de Ia revisión efectuada por Ia comisión auditora se observa lo
siguiente:
En algunos certificados de permanencia si bien se encuentra el nombre del
funcionario que lo suscribe no se identifica claramente el cargo, como tampoco el
municipio en el evento que Ia comisión incluyen más de uno, evidenciándose por
lo anterior que no se están claramente establecidos los lineamientos en la materia.
Criterio: Lineamientos establecidos en Ia materia. Procedimiento A-GTH-PR-007,
Comisiones De Servicio - Reconocimiento de Viáticos y Transporte.
Causa: Falta de claridad en el diligenciamiento del formato.
Efecto: Posibles sanciones económicas ante el no reconocimiento de los mismos.
Página 45</t>
  </si>
  <si>
    <t>CARTERA PENDIENTE POR RECAUDAR
Condición: A 30 de junio de 2021 el Departamento de Cundinamarca, con
respecto al informe de Ia anterior auditoria, de un total de cartera en
$224,256,001, se obtuvo una recuperación efectiva en $39,497,313 quedando un
saldo de cartera por $93,673,378, correspondientes al valor de las incapacidades
que se encuentran en los títulos ejecutivos que reposan en Ia Dirección de
Ejecuciones Fiscales de Ia Secretaria de Hacienda para cobro coactivo así: (Este
cuadro se encuentra en la página 70 del informe de auditoría)
Criterio: Procedimiento de recobro de incapacidades de acuerdo con la
implementación de controles establecidos.
Causa: La gestión que le correspondió adelantar a la administración no fue
oportuna.
Efecto: Riesgo de pérdida de los recursos y/o afectación al flujo regular de los
recursos, debido a que no se reconocen oportunamente las incapacidades.
Página 51</t>
  </si>
  <si>
    <t>SIA contralorías vs SIA Observa
Condición: Al revisar la información relacionada con la contratación se encontró
diferencias en la rendición del aplicativo SIA de la Contraloría Departamental,
como lo informado por la secretaria de la Función Pública en SIA Observa desde
el 1 de enero a 31 de diciembre de 2020, así: 
CANTIDAD CONTRATOS RENDIDOS CANTIDAD VALOR 
Sia Contralorías Cuenta 201913 47 $2.274.045.239
SÍA Observa 47 $2.267.045.239
DIFERENCIA DE VALOR $7.000.000.00
Criterio: Resolución 045 del 28 de enero de 2021.
Causa: Desconocimiento de la norma y deficiente control en el diligenciamiento y
rendición de los formatos establecidos.
Efecto: Faltas de confiabilidad y veracidad en la información reportada. Se puede
presentar la omisión de disposiciones de orden legal que conlleva a incurrir en
faltas disciplinarias.</t>
  </si>
  <si>
    <t>CONTROL DE LEGALIDAD: Evaluación Rendición de la cuenta
CONDICIÓN: La Secretaria Jurídica en la rendición realizada del formato _ 202013_f99 en
el aplicativo SIA Contraloría, relaciona el mapa de riesgos institucional evaluado vigencia
2020, sin embargo en la rendición de los anexos no se encuentra.
CAUSA: Falencia en la rendición de la información rendida en los formatos anexos.
EFECTO: Posibilidad de incumplimiento para la entidad en su compromiso de rendir la
información con lo exigido en la norma.
CRITERIO: Resolución 045 del 29 de enero de 2019, Guía para la rendición de formatos SIA
Contraloría y SIA observa.
Página 39</t>
  </si>
  <si>
    <t>DEFENSA JUDICIAL
CONDICION: el Sistema de Información de Procesos Judiciales SIPROJ, el cual
se encontraba desactualizado y no coincidía con el cuadro de actuaciones que
aportan los contratistas como soporte a la ejecución contractual, por lo que fue
necesario pedir una muestra de los expedientes de las demandas para poder
revisar la correcta ejecución contractual, las cuales también estaban
desordenadas, pero se pudo constatar que si se ejecutó donde la respuesta el
sujeto de control admite que el sistema se encuentra desactualizado.
CRITERIO: Articulo 5 de la ley 1712 de 2014, ley de trasparencia.
CAUSA: Falta de seguimiento y gestión para la observancia de la norma,
directrices y la jurisprudencia de las cortes de cierre jurisprudencial.
EFECTO: Pérdida de credibilidad institucional por la inobservancia del principio de
publicidad.
Página 50</t>
  </si>
  <si>
    <t>Evaluación Estados Financieros – créditos judiciales 2460
CONDICION: la Secretaria de Hacienda hizo entrega del informe detallado
del saldo reportado en los extractos financieros relacionados a
continuación:
CÓDIGO CONTABLE CONCEPTO 31 DE DICIEMBRE DE 2020
2460 Créditos judiciales $1.603.562.324
246002 Sentencias (1) $18.616.545
2460020000 Sentencias Gobernación $18.616.545
U. Cundinamarca
246003 Laudos (2) $1.584.945.779
2460030000 Proveedor cargue inicial $391.377.315
La previsora compañia seguros $35.741.327
Clinica de Occidente $55.948.581
Hospital cardiovascular del niño $1.101.878.556
De lo anterior la Secretaría de Haldera Informa &amp;quot;(1) El saldo con corte a
Diciembre 31de 2020, correspondiente a la sentencia de 26 de mayo de
2011 entre la Universidad de Cundinamarca y el Departamento, saldo que
según la contabilidad se le adeuda a la universidad, el cual no ha generado
ningún cambio y está pendiente para conciliar entre las partes.
Así mismo se solicitó mediante oficio 5 punto 6 gestión realizada respecto a
los créditos judiciales en la cual informan &amp;#39;&amp;#39;...De igual forma el 14 de junio de
2019 la Dirección de Contaduría gestionó mediante oficio numero CE-
2019566025 con asunto &amp;quot;Solitud Información saldos pendientes de pago
por parte dela Gobernación a la Universidad de Cundinamarca de la
SENTENCIA JUDICIAL del 26 de mayo de 2011 dirigido al Doctor Edgar
Dimate de la Universidad de Cundinamarca y a cargo de la Gemación de
Cundinamarca, con el fin de realizar los cruces respectivos con los registros
contables del Departamento de Cundinamarca en el aplicativo SAP ” De lo
anterior no se observó respuesta por parte dela Universidad y desde 2019
no se realiza gestión.
Además de ello se observa que el saldo no tuvo cambios respecto a la
vigencia 2019, por lo anterior la comisión auditora concluye que se debe
seguir insistiendo por la depuración total de la misma y así reflejar la
realidad económica del Departamento de Cundinamarca.
CRITERIO: Régimen de Contabilidad Pública, NIF, Saneamiento Contable.
CAUSA: Baja gestión por parte dela Secretaría para conciliar con la
U.DEC y para verificar el vínculo con terceros y/o depuración de partidas
por parte de la Secretaria de Salud.
EFECTO: afectación la razonabilidad de las cifras reportadas en los
Estados Financieros de la Gobernación de Cundinamarca.</t>
  </si>
  <si>
    <t xml:space="preserve">OBSERVACIONES SOBRE EFECTIVO (deposito en instituciones x financieras)
Condición: La comisión auditora adelantó verificación bajo muestra selectiva del comportamiento sobre las diferentes actuaciones relacionadas con el manejo y control de las cuentas bancarias, sobre este particular se detalla las siguientes observaciones:
Diferencias con lo reportado en el formato SIA: Al realizar el cruce de la información reportada en el formato 202013 J03_agr se logra evidenciar una diferencia entre lo rendido y lo efectivamente se reflejado en los saldos contables, dichas diferencias se
encuentra relacionada por la variación que se presenta en la cuenta del Banco Davivienda 181591801, ya que el saldo reflejado en el reporte SIA asciende a un total de 3.149.818.858, y contablemente presenta un total $3.145.059.858, presentando una diferencia de $4.759.000.
A pesar de no contar con movimientos para lo corrido de la vigencia 2020, las siguientes cuentas presentan saldos los cuales no se reflejaron en la rendición de cuentas.
HELMBANK011-000347- 7 -1.761.035
OCCID 268-81384-7 23.011.977
POPUL 070-001326 100.000
POPUL 070-01001-2 100.000
POPUL 070-01002-0 100.000
POPUL 070-01003-8 100.000
Es necesario que la Secretaría mantenga congruencia con la información reportada y lo reflejado en la información contable
Saldos negativos sobre cuentas bancarias: Se logra evidenciar cuentas contables relacionadas con el efectivo, las cuales se encuentran contrarias a su naturaleza contable, esto conlleva afectar su razonabilidad, más aún cuando al realizar la verificación de las mismas cuentas bancarias, los extractos reflejan una diferencia frente a lo evidenciado contablemente, lo anterior especificamente se menciona para la cuenta DAVIV 0045-0013-5464
DAVIV 0045-0013-5464 $-637.226.050
HELMBANK011-000347-7 $-1.761.035
DAVIVI 473169996484 $-5.000
Lo anterior conlleva a presentar una subestimación del saldo reflejando de esta menra debilidades en la razonabilidad de la información
Verificación de conciliaciones bancarias representativas: en la etapa de planeación, se logró identificar que sobre 8 cuentas bancarias donde recae el 97% de los movimientos, tanto de consignaciones como giros y/o ajustes, de lo anterior, se procedió a la valoración de su manejo y control, identificando como observación general, que según la información soporte de las siguientes conciliaciones bancarias; No 031-97580134 cuenta contable 1110068500, 005-52467-8 cuenta contable 1110068080, 181590407 cuenta contable 1110068300, 181590407 cuenta contable 1110068300, 181-59042-3 cuenta contable 1110068290 y 181-59180-1 cuenta contable 1110068320, no presenta congruencia frente a lo que lo corresponde a la evidencia de partidas pendientes por registrar en libros, ya que no se reflejan propiamente en el pantallazo que se anexa como soporte del mismo cargue del extracto, generando de esta manera deficiencias en la trazabilidad de la información. 
Saldos por conciliar vigencias anteriores: En la verificación adelantada a las conciliaciones bancarias se establece un total de 82 partidas conciliatorias, las cuales corresponden a movimientos anteriores al de la vigencia auditada, dichas partidas asciende a un total de $146.248.474, esto sin tener en cuenta su afectación, ya que en algunos casos sub o sobreestima los saldos que se presentan en estas cuentas. Es importante mendonar que para la auditoria gubernamental con enfoque integral modalidad integral vigencia 2019, el equipo auditor dejo establecido como observación saldos pendientes por partidas abiertas, sin embargo al realizar este cruce frente a lo observado, se hace necesario complementar las acciones que debe adelantar la Secretaria, a fin establecer posibles depuraciones de las partidas señaladas en este informe. 
CRITERIO: Es necesario que la Secretaria de Salud, cumpla con las condiciones establecidas por la Contaduría General de la Nación en cuanto a los procedimientos para la evaluación del Control Interno Contable, en lo pertinente a garantizar que la información sea verificable, es decir, debe ser susceptible de comprobaciones y conciliaciones (Resolución 354 de 2007).
CAUSA: Deficiencias en el control y seguimiento de las conciliaciones bancarias
EFECTO: Riesgo en los controles relacionados con giros.
</t>
  </si>
  <si>
    <t>CUENTAS POR PAGAR POR PRESTACIÓN DE SERVICIOS DE SALUD
CONDICIÓN: Llama la atención al grupo auditor lo relacionado con las
deficiencias que se presentan con la oportunidad efectiva de que se
reconozcan las cuentas por pagar por concepto de la prestación de
servicios, esta situación se deriva de diferentes contextos que se han
relacionado con la operatividad como es el caso del considerable volumen
de información, atrasos de procesos auditores, entre otros aspectos.
Tal como se describe en las notas a los estados contables, donde los
responsables de esta información establecen como un riesgo lo referente al
reconocimiento de las Cuentas por Pagar por prestación de servicios en
salud, esta situación debido a que se están reconociendo únicamente las
facturas auditadas y que cuentan con un respaldo presupuestal para
realización del pago correspondiente.
Es importante señalar lo establecido por la Contaduría General de la Nación frente 
a la destinación de los recursos de las entidades territoriales o fondos de salud
descentralizados en cuanto a la atención a la población pobre no asegurada, unidad de pago
por capitación del regimen subsidiado (UPC-S), ya que establece los crietrios para el
adecuado registro.
Lo anterior conlleva a generar incertidumbre frente a la oportunidad en los pagos
a las diferentes ips, como tambien un adecuado registro contable de estas obligaciones,
adicionalmente se presentan las siguientes observaciones:
*Radicación base de datos: conforme a la visita adelantada a la Dirección de Aseguramientoc
a fin de establecer los procedimientos en cuanto a los protocolos para la radicación de la facturación
relacionada con la prestacion del servicio en salud, se logra establecer que la información relacionada con la radicación de las cuenta de cobro, son controladas bajo hojas de cálculo, lo que conlleva duplicidad de tareas frente a la integridad de la información que se maneja en estas áreas y lo pertinente al sistema de información SAP. 
Estado de auditorías en la facturación: Con el objetivo de determinar el estado y la respectiva gestión para el pago oportuno de estas obligaciones, la comisión auditora y conforme con la bases entregadas por el encargado de la dirección de aseguramiento respecto a las vigencias del 2018 al 2020, se logró establecer que para la fecha de la visita, el proceso de auditaje de la respectiva facturación, presenta un avance del 53% respecto al total de las cuentas de cobro presentadas para esta vigencias. (Total cuentas de cobro 139.374 total auditado 74.118), a nivel de valor facturado, lo auditado representaría el 48% del total de la vigencias mencionadas. 
A pesar de las diferentes actuaciones que se han adelantado por la ' secretaria de salud, el grupo auditor considera que esta labor se encuentra rezagada frente a la necesidad de mantener un oportuno pago a las entidades prestadoras de salud. Igualmente, el presentar acciones de mejora para el proceso de auditaje, aportaría considerablemente el oportuno reconocimiento de las cuentas por pagar. 
CRITERIO: Procedimiento contable para el registro de los hechos
económicos relacionados con el manejo de los recursos del Sistema
General de Seguridad Social en Salud del Marco Normativo para Entidades
de Gobierno. Resolución No. 177 del 30 de octubre de 2020.
CAUSA: Debilidad en el manejo y reconocimiento de las Cuentas por
Pagar por prestación de servicios en salud.
EFECTO: Deficiencias en la razonabilidad de las cifras presentadas en los
estados contables</t>
  </si>
  <si>
    <t>CUENTAS POR PAGAR POR PRESTACIÓN DE SERVICIOS DE SALUD
CONDICIÓN: Llama la atención al grupo auditor lo relacionado con las
deficiencias que se presentan con la oportunidad efectiva de que se
reconozcan las cuentas por pagar por concepto de la prestación de
servicios, esta situación se deriva de diferentes contextos que se han
relacionado con la operatividad como es el caso del considerable volumen
de información, atrasos de procesos auditores, entre otros aspectos.
Tal como se describe en las notas a los estados contables, donde los
responsables de esta información establecen como un riesgo lo referente al
reconocimiento de las Cuentas por Pagar por prestación de servicios en
salud, esta situación debido a que se están reconociendo únicamente las
facturas auditadas y que cuentan con un respaldo presupuestal para
realización del pago correspondiente.
Es importante señalar lo establecido por la Contaduría General de la Nación frente 
a la destinación de los recursos de las entidades territoriales o fondos de salud
descentralizados en cuanto a la atención a la población pobre no asegurada, unidad de pago
por capitación del regimen subsidiado (UPC-S), ya que establece los crietrios para el
adecuado registro.
Lo anterior conlleva a generar incertidumbre frente a la oportunidad en los pagos
a las diferentes ips, como tambien un adecuado registro contable de estas obligaciones,
adicionalmente se presentan las siguientes observaciones:
*Radicación base de datos: conforme a la visita adelantada a la Dirección de Aseguramientoc
a fin de establecer los procedimientos en cuanto a los protocolos para la radicación de la facturación
relacionada con la prestacion del servicio en salud, se logra establecer que la información relacionada con la radicación de las cuenta de cobro, son controladas bajo hojas de cálculo, lo que conlleva duplicidad de tareas frente a la integridad de la información que se maneja en estas áreas y lo pertinente al sistema de información SAP. 
Estado de auditorías en la facturación: Con el objetivo de determinar el estado y la respectiva gestión para el pago oportuno de estas obligaciones, la comisión auditora y conforme con la bases entregadas por el encargado de la dirección de aseguramiento respecto a las vigencias del 2018 al 2020, se logró establecer que para la fecha de la visita, el proceso de auditaje de la respectiva facturación, presenta un avance del 53% respecto al total de las cuentas de cobro presentadas para esta vigencias. (Total cuentas de cobro 139.374 total auditado 74.118), a nivel de valor facturado, lo auditado representaría el 48% del total de la vigencias mencionadas. 
A pesar de las diferentes actuaciones que se han adelantado por la secretaria de salud, el grupo auditor considera que esta labor se encuentra rezagada frente a la necesidad de mantener un oportuno pago a las entidades prestadoras de salud. Igualmente, el presentar acciones de mejora para el proceso de auditaje, aportaría considerablemente el oportuno reconocimiento de las cuentas por pagar. 
CRITERIO: Procedimiento contable para el registro de los hechos
económicos relacionados con el manejo de los recursos del Sistema
General de Seguridad Social en Salud del Marco Normativo para Entidades
de Gobierno. Resolución No. 177 del 30 de octubre de 2020.
CAUSA: Debilidad en el manejo y reconocimiento de las Cuentas por
Pagar por prestación de servicios en salud.
EFECTO: Deficiencias en la razonabilidad de las cifras presentadas en los
estados contables</t>
  </si>
  <si>
    <t>PARTIDAS PENDIENTES DE SANEAMIENTO
CONDICIÓN: En el resultado de la auditoria gubernamental con enfoque
integral modalidad integral vigencia 2019, específicamente en el hallazgo
No 9, se estableció relación de las cuentas contables del pasivo pendientes
de saneamiento y que aun en la fecha se Encuentran sin depuración
alguna. Es de señalar que según el plan de mejoramiento se estableció un
tiempo a septiembre del 2021 estando aún en proceso de ejecución.
Ahora bien y con el fin de complementar las actuaciones a desarrollar por parte de
la Secretaría de Salud, esta comisión auditora ve la necesaidad de tener en cuenta 
las inobservacias presentadas en el activo, con el objetivo de que estas presenten
congruencia de la información conforme a la realidad de las actuaciones que desarrolla
esta secretaría. A continuación se relacionan, las siguientes situaciones reveladas en
las notas de los estados contables:
*1305- IMPUESTOS, RETENCIÓN EN LA FUENTE Y ANTICIPOS DE IMPUESTOS Se hace la Observación de que los saldos antiguos correspondientes a la vigencia fiscal de 2019, los cuales no fueron ejecutados, serán objeto de saneamiento contable en la vigencia fiscal de 2021. 
*1906- AVANCES Y ANTICIPOS ENTREGADOS. Corresponde a saldos por amortizar desde la vigencia fiscal de 2007, de los cuales no se tienen los soportes para poder identificar a quienes corresponden, por lo que para la vigencia fiscal de 2021 se realizará el proceso de saneamiento contable y se presentará ficha de saneamiento ante el comité de saneamiento del Departamento de Cundinamarca. 
*CRÉDITOS JUDICIALES — 2460: La Secretaría de Hacienda hizo entrega de informe detallado del saldo reportado en los estados financieros, relacionados a continuación: (Ver tabla en el informe final de auditoría página 121)
2) Estas partidas estan en proceso de indagación por parte de la seretaría de salud con las entidades que en su momento existió vinculo contractual, para determinar si efectivamente el departamento adeuda estos recursos de las saldos existentes a las entidades relacionadas en el cuadro anterior, o de lo contrario la Secretaría de salud presentará al comité de saneamiento contable de la Gobernación dichas partidas para ser depuradas. 
*Cuentas de orden: de la información suministrada por la secretaría de hacienda es importante que cada secretaría realice la gestión para el saneamiento contable y se reflejen realmente los valores reales en estas cuentas.
Adicionalmente es importante tener claridad frente a los diferentes ajustes que se adelanten en el sistema SAP, como es el caso del registro realizado bajo el número de documento No.3400002405 ejecutado desde la sicedad del sistema GCUN, el día 01 de enero del 2021, siendo este su ajuste al cierre de gastos , por una cuantía de $1.956.005.808
CRITERIO: Resolución 193 del 5 de mayo 2016 en la se incorpora, en Procedimientos Transversales del Régimen de Contabilidad Pública, el
Procedimiento para la evaluación del control interno contable. Resolución 107 DE 2017 Por la cual se regula el tratamiento contable que las
entidades territoriales deben aplicar para dar cumplimiento al saneamiento contable.
CAUSA: inoportunidad en el proceso de saneamiento contable.
EFECTO: No razonabilidad de la cuentas contables.</t>
  </si>
  <si>
    <t>RESOLUCIÓN No 035 DE 26 DE DICIEMBRE DEL 2018.
CONDICIÓN: Para el año 2016 la Superintendencia Delegada para la
Supervisión institucional, adelantó visita a la Secretaria de Salud del
Departamento, con el objeto de verificar y evaluar el cumplimiento de las obligaciones frente al Sistema General De Seguridad Social en Salud enmarcadas en deudas NO POS y a su vez efectuar seguimiento a la Resolución 0359 de 15 de julio de 2015, en cumplimiento de la Resolución 1479 de 2015, igualmente la valoración de los recursos de rentas cedidas y el pago con estos recursos de las deudas NO POS y la prestación de servicios a la población pobre no asegurada PPNA, adicionalmente en la inspección se procedió a la valoración del cumplimiento de las funciones
competencias y responsabilidades, frente al trámite, reconocimiento,
autorización y pago de servicios NO POS.
Después de adelantada esta visita la superintendencia remitió informe en la
cual le solicita al Departamento, diseñar un plan de mejoramiento que permitiera solucionar las causas de fondo presentadas en el informe.
Inicialmente el Departamento para el mes de febrero del 2017 presenta
plan de mejoramiento el cual posteriormente la Supersalud manifiesta la NO aprobación, ya que las acciones propuestas no permitían superar las
situaciones evidenciadas, dicha situación conlleva a que el departamento
enviara nuevamente el plan de mejora con las respectivas correcciones,
siendo negado nuevamente por la Superintendencia. Esta situación
conllevó a generar traslado a la Delegada de procesos Administrativos,
argumentado que la Secretaria de Salud no había cumplido a cabalidad las
acciones de mejora propuestas en el plan de mejoramiento, como también
los hallazgos presentados en la visita.
Para el 25 de septiembre del 2017, se ordena la apertura de investigación
administrativa en contra del Departamento de Cundinamarca — Secretaria
de Salud, relacionado con la imputación de cuatro cargos, estos
relacionados en el cuerpo del informe. Luego de agotar las instancias
pertinentes, mediante Resolución No. PARL 002814 del 14 de noviembre
de 2017, se sanciona a la entidad con multa equivalente a 110 SMLMV,
acto administrativo que fue impugnado por el Departamento a través de la
acción de Nulidad por indebida Notificación, decidiéndose por la
Superintendencia no acceder a lo solicitado y quedando en firme con la
expedición de la Resolución No. 1417 del 7 de noviembre de 2018.
Afín de dar cumplimiento a lo resuelto por la Superintendencia, el
Departamento de Cundinamarca procede al pago con la expedición de la
Resolución No, 035 del 26 de diciembre de 2018, por medio del cual se
ordena el pago de la suma de $85.936.620
CRITERIO: Resolución 1479 de 2015 y Ley 1438 de 2011.
CAUSA: Debilidad en los procedimientos internos de cargue oportuna de la Información.
EFECTO: Posible Merma Patrimonial en cuantía de $85.936.620.</t>
  </si>
  <si>
    <t>RESOLUCIÓN No 071 DE 15 DE DICIEMBRE DEL 2020.
CONDICIÓN: Para el 30 de junio del 2017, La Superintendencia Delegada
para la Supervisión Institucional de la Superintendencia Nacional de Salud,
dio traslado a la Superintendencia Delegada de Procesos Administrativos
del Informe de Visita realizado a la entidad Vigilada DUMIAN MEDICAL
S.A. sede Girardot, en donde se plasmaron presuntas irregularidades en
las que habría incurrió el Departamento
de Cundinamarca - Secretaria De Salud De Cundinamarca. Estas
irregularidades generadas por las Fallas por parte de la Secretaría con
respecto a la autorización para la atención de personas que no cuentan
con afiliación a una EPS, incumpliendo presuntamente con lo establecido
en el artículo 32 de la Ley 1438 de 2011, en concordancia con la Ley 1751
de 2015 y el artículo 1 de la Resolución 216 de 2011.
Por lo anterior, la Superintendencia Delegada de Procesos Administrativos
profirió la Resolución No. PARL 002628 del 15 de noviembre de 2017, en
la cual ordenó la iniciación de procedimiento administrativo sancionatorio
en contra del DEPARTAMENTO DE CUNDINAMARCA - SECRETARIA DE
SALUD DE CUNDINAMARCA, formulado bajo un solo cargo único, el cual
se detalla a continuación:
"CARGO ÚNICO: Presuntamente incumple el numeral 43.2.1 del artículo
43 de la Ley 715 de 2001, artículos 10 y 14 de Ley [sic] Estatutaria 1751 de
2015, el articulo 3* del Decreto 1011 de 2006 compilado por el Decreto 780
de 2016 en su artículo 2.5.1.2.1 incurriendo en la causal del numeral 130.7
del artículo 130 de la Ley 1438 de 2011, al no gestionar de manera oportuna, eficiente y con calidad
la ir-estación del servicio de salud de la población PPNA, tal y como como
se describe en la parte motiva del presente proveido"
Luego de agotar las instancias pertinentes, mediante Resolución No, PARL 001533 del 14 de noviembre de 2017,
se sanciona al departamente con multa equivalente a 100 SMLV, acto administartivo que fue impugnado
por el Departamento, decidiendose por la superintendencia no acceder a lo solicitado y quedando en 
firme la expedición de la Resolución No. 9441 del 24 de octubre de 2019.
Ahora bien ya con el objetivo de dar cumplimiento a dicha obligación, bajo la Resolución No. 071 del 15 de 
diciembre del 2020, el secretario general del departamento, ordena el pago a favor de la superintendencia,
por una cuantía de $83.309.274 siendo esta girada con el registro de documento No. 2900025695 del 15 de 
diciembre del 2020 cuenta contable 1110060702 DAVIVIENDA 181- 00039-9
Lo anterior, conlleva a presentar una afectación al erario , generando una merma patrimonial por la cuantía anteriormente señalada.
CRITERIO: Ley 715 de 2001, artículo 43, Ley Estatutaria 1571 de 2015,
artículos 10 y 14, Decreto 1011 de 2006 y Ley 1434 de 2011.
CAUSA: Falta de implementación de controles efectivos en la prestación de los servicios de salud.
EFECTO: Posible Merma Patrimonial en cuantía de $83.309.274.</t>
  </si>
  <si>
    <t>PRESUPUESTO- PLAN OPERATIVO ANUAL DE INVERSIONES, POAI
CONDICIÓN: Del presupuesto total aprobado para inversión por
$456.559.096.669, se emite un total en registros presupuestales por valor
de $367.905.821.743, generándose unas obligaciones por valor de $
342.843.585.619; al querer revisar el destino de los recursos se observó
desde el sistema de información SAP y según registro entregado a la
presente comisión, el siguiente resultado en valores:
En sistema SAP, por registros RPC código (51) se refleja por contratación
el valor de $172.609.846.970 y por contabilizaciones de transferencias y
resoluciones coa Isio (65), el valor de $195.295.974.773; sin embargo el
valor que registra el sistema SAP por contratación no es coincidente con lo
reportado al Sia Contraloría o con la relación de la contratación
suministrada a esta comisión en respuesta a oficio No. 1, con una
contratación por valor de $194.664.976.873, que contiene los contratos
suscritos en la vigencia 2020, e involucra los apalancamientos financieros,
y la anuencia de esfuerzos con el fin de contribuir en el fortalecimiento de
la capacidad administrativa, financiera, técnica y operativa en la red pública
de salud y apalancamiento a la EAPB Convida del Departamento de
Cundinamarca por valor de $13.500.000.000.
CRITERIO: Resolución 0045 del 28 de enero del 2021 &amp;quot;Por la cual se
reglamenta la rendición de la cuenta e informes, su revisión, y se dictan
otras disposiciones&amp;quot;, emitido por la Contraloría de Cundinamarca, el
artículo 11 y 13 de la misma Resolución 045, establece entre otras la
razonabilidad y coherencia de la información
CAUSA: Se observa diferencia entre la información que se reporta y la
información que se observa durante la etapa de ejecución.
EFECTO: Riesgo en la toma de decisiones sobre información de la cual no
hubo claridad de las diferencias Riesgo de sanciones por incumplimiento
en el reporte de la información, veraz, coherente, razonable.</t>
  </si>
  <si>
    <t>ARMONIZACIÓN DEL PRESUPUESTO CON EL CUMPLIMIENTO DEL PLAN
DE ACCIÓN QUE APUNTA AL CUMPLIMIENTO DEL PLAN DE DESARROLLO.
CONDICIÓN: El Plan de acción fue alineado al cumplimiento de los
objetivos, las estrategias, los proyectos, las metas del Plan de Desarrollo
del Departamento, acompañado de los indicadores de gestión, y a la vez
apuntó a dar cumplimiento a las Políticas públicas que le aplican a la
Secretaría de Salud, sin embargo al verificar el cumplimiento de las metas,
se observó que se establecieron 77 metas las cuales tuvieron el siguiente
comportamiento:
Para el "Plan de Desarrollo Unidos podemos más", se establecieron 35
metas, de los cuales solo 20 tuvieron un cumplimiento del 100%; 10 metas
no tuvo cumplimiento, 4 tuvo un cumplimiento entre el 25% y 50% y una
meta tuvo un cumplimiento que supero el 90%.
Del Plan de Desarrollo "Cundinamarca Región que Progresa", se
establecieron 42 metas, de los cuales 31 alcanzó un cumplimiento del
100%; 5 no tuvo cumplimiento, 4 metas tuvo un cumplimiento entre el 66 y
83% y 2 nietas superó el cumplimiento del 90% Frente al bajo porcentaje,
si bien se le atribuye al año atípico de pandemia que impidió gestionar las
acciones que se establecieron inicialmente, se hace necesario el
seguimiento de la gestión que se adelante a las mismas.
CRITERIO: Ley 152 de 1994 Artículo 290.-Evaluación. Parágrafo 1.- Para
efectos de este artículo, se aplican los principios de eficiencia, de eficacia y
responsabilidad, conforme lo dispone la Ley Orgánica de Ordenamiento
Territorial, en lo pertinente.
CAUSA: se atribuye al año atípico de pandemia que impidió gestionar
las acciones que se establecieron inicialmente.
EFECTO: Afectación a la población al no observase las acciones
desarrolladas que permitan evidenciar los máximos beneficios sociales
logrados hacia la población objeto.</t>
  </si>
  <si>
    <t>RESERVAS PRESUPUESTALES 2019
CONDICIÓN: Con Decreto 052 del 17 de febrero del 2020 se suscriben las reservas presupuestales de la vigencia 2019 para la Secretaría de Salud de Cundinamarca por valor de $16.538.224.275, incorporadas al Presupuesto General de Rentas Recursos de Capital y de apropiaciones del Departamento de Cundinamarca para la vigencia fiscal 2020, tal como
lo indica este mismo Decreto. Al revisar la ejecución de las reservas según sistema de información SAP, se observa que de los 16.538.224.275, se emite el valor de CDR por $12.171.452.568, se registra un valor por obligaciones por $9.308.907.112, valor pagado de $8.707.757.526, saldo por obligaciones de $601.149.586 y un saldo no ejecutado de $4.366.771.707.$4.366.771.707.
Del sistema de información, se suministra una relación de reservas que suma el valor de $12.171.452.568,00 en la que se muestra la relación de las personas naturales o jurídicas con las que se constituyeron las reservas, sin embargo, no se registra la justificación que dio lugar a cada una de ellas, solo registra un concepto en el que se anota el objeto del contrato.
Vale aclararle que es durante el proceso auditor que este ente puede identificar debilidades en los controles, las cuales deben quedar consignadas, sea para plan de mejoramiento o algún tipo de afectación normativa. 
Mi las cosas, también se aclarara que una vez revisadas las justificaciones de constitución de reservas presupuestales, se encuentran entre otras las siguientes: 
"La facturación con cargo a este contrato se encuentra en proceso de auditoría, por esta razones se evidencia la necesidad de constituir reservas con el fin de ejecutar la totalidad de los servicios de salud contratados y prestados por, la ESE". 
"Según los procedimientos de calidad ¡solución para el pago, se debe tramitar el formato ,4-6F-FR-017 que contiene la información final del pago, cuenta de cobro o factura, al no completarse el procedimiento no se autorizó la generación de cuenta por pagar en vigencia 2019 y se constituyó reserva presupuestal' 
De lo anterior y teniendo en cuenta que durante la etapa de ejecución de la auditoria, se evidenció entre otras, la relación de cuentas sin auditar radicadas por diferentes IPS desde el 2017 según base de datos arrojada desde el sistema de información SAP, donde no se ha definido la certificación para pago por demoras desde las mismas auditorias de cuentas, tal como se detalló para el ejemplo del presente informe al contrato interadministrativo 523 del 2019, lo que conllevó en su momento a constituirse las reservas presupuestales; por lo anterior este proceso exige una verificación de su proceso e implementación de acciones con el fin de establecer los controles que sean necesario para dar cumplimiento en 101 términos de cada 1 contrato y no tener que acudir a las reservas presupuestales por !deficiencias en la gestión de cuentas afectando el recurso financiero 1 que había sido asignado para la prestación de servicios. 
CRITERIO: Circular 031 del 20 de octubre del 2011 emitida por el Procuraduría General de la Nación.
CAUSA: Las reservas se constituyen de forma "excepcional" Uso de un instrumento financiero de reservas presupuestales para resolver
deficiencias generales. Falta de controles en el estricto manejo del instrumento de reservas presupuestales.
EFECTO: Riesgo de la afectación financiera / Riesgo de sanciones por incumplimientos normativos.</t>
  </si>
  <si>
    <t>RESERVAS PRESUPUESTALES 2019
CONDICIÓN: Con Decreto 052 del 17 de febrero del 2020 se suscriben las
reservas presupuestales de la vigencia 2019 para la Secretaría de Salud
de Cundinamarca por valor de $16.538.224.275, incorporadas al
Presupuesto General de Rentas Recursos de Capital y de apropiaciones
del Departamento de Cundinamarca para la vigencia fiscal 2020, tal como
lo indica este mismo Decreto. Al revisar la ejecución de las reservas según
sistema de información SAP, se observa que de los 16.538.224.275, se
emite el valor de CDR por $12.171.452.568, se registra un valor por
obligaciones por $9.308.907.112, valor pagado de $8.707.757.526, saldo
por obligaciones de $601.149.586 y un saldo no ejecutado de
$4.366.771.707.$4.366.771.707.
Del sistema de información, se suministra una relación de reservas que
suma el valor de $12.171.452.568,00 en la que se muestra la relación de
las personas naturales o jurídicas con las que se constituyeron las
reservas, sin embargo, no se registra la justificación que dio lugar a cada
una de ellas, solo registra un concepto en el que se anota el objeto del
contrato.
Vale aclararle que es durante el proceso auditor que este ente puede identificar debilidades en los controles, las cuales deben quedar consignadas, sea para plan de mejoramiento o algún tipo de afectación normativa. 
Mi las cosas, también se aclarara que una vez revisadas las justificaciones de constitución de reservas presupuestales, se encuentran entre otras las siguientes: 
"La facturación con cargo a este contrato se encuentra en proceso de auditoría, por esta razones se evidencia la necesidad de constituir reservas con el fin de ejecutar la totalidad de los servicios de salud contratados y prestados por, la ESE". 
"Según los procedimientos de calidad ¡solución para el pago, se debe tramitar el formato ,4-6F-FR-017 que contiene la información final del pago, cuenta de cobro o factura, al no completarse el procedimiento no se autorizó la generación de cuenta por pagar en vigencia 2019 y se constituyó reserva presupuestal' 
De lo anterior y teniendo en cuenta que durante la etapa de ejecución de la auditoria, se evidenció entre otras, la relación de cuentas sin auditar radicadas por diferentes IPS desde el 2017 según base de datos arrojada desde el sistema de información SAP, donde no se ha definido la certificación para pago por demoras desde las mismas auditorias de cuentas, tal como se detalló para el ejemplo del presente informe al contrato interadministrativo 523 del 2019, lo que conllevó en su momento a constituirse las reservas presupuestales; por lo anterior este proceso exige una verificación de su proceso e implementación de acciones con el fin de establecer los controles que sean necesario para dar cumplimiento en 101 términos de cada 1 contrato y no tener que acudir a las reservas presupuestales por !deficiencias en la gestión de cuentas afectando el recurso financiero 1 que había sido asignado para la prestación de servicios. 
CRITERIO: Circular 031 del 20 de octubre del 2011 emitida por el Procuraduría General de la Nación.
CAUSA: Las reservas se constituyen de forma "excepcional" Uso de un instrumento financiero de reservas presupuestales para resolver
deficiencias generales. Falta de controles en el estricto manejo del instrumento de reservas presupuestales.
EFECTO: Riesgo de la afectación financiera / Riesgo de sanciones por incumplimientos normativos.</t>
  </si>
  <si>
    <t>DIFERENCIA EN SALDO NO EJECUTADO DE LAS RESERVAS
PRESUPUESTALES CONSTITUIDAS A 31 DE DICIEMBRE DEL 2019.
CONDICIÓN: Al revisar la ejecución de las reservas presupuestales
vigencia 2019, según sistema de información SAP, se observa que de los
16.538.224.275, solo se emite el valor de CDR por $12.171.452.568, se
registra un valor por obligaciones por $9.308.907.112, valor pagado de
$8.707.757.526, saldo por obligaciones de $601.149.586 y un saldo no
ejecutado de $4.366.771.707.
Del valor no ejecutado:
Contrato No. 610 del 21 de junio del 2019, suscrito entre la Secretaría de
Salud y el Hospital La Misericordia, Objeto: Contratar la prestación de
servicios de salud inscritos en el Registro Especial de Prestadores (REPS)
para la población pobre no afiliada al Sistema General de Seguridad Social
en Salud SGSSS nacionales de países fronterizos y poblaciones
especiales de los 116 municipios de Cundinamarca.
Cuenta con Acta de liquidación del 25 de noviembre del 2020, en la que se
retracta el valor constituido de reservas presupuestales por valor de
$1.600.000.000 para pago de prestación de servicios suscrito con Hospital
la Misericordia, tal como lo indica el RPC No. 4500033651,
constituyéndose la reserva en fecha 31 de diciembre del 2019, sin embargo
al revisar el acta de liquidación se observa que el saldo que se dispuso
para liberar es de $1.572.805.850, teniendo en cuenta que se descontó la
contabilización realizada como cuenta por pagar por valor de $27.195.150
valor que fue girado al Hospital en febrero del 2020 y que luego es
reintegrado en noviembre del 2020. Del registro, se evidencia que se
contabilizó como cuentas por pagar el valor de $ 27.195.150, en fecha 30
de diciembre del 2019, por lo que este valor automáticamente se había
descontado del RPC, quedando un valor reflejado de este RPC por
$1.572.805.850.
De la anterior situación, el sujeto de control manifiesta, que por error de la Fundación Hospital La Misericordia, suministra la relación de facturas a cobrar con cargo al contrato No. 610-2019; este error se evidenció y fue subsanado al momento de realizar el proceso de auditoría integral donde se observó que las mismas correspondían a servicios de salud NO POS, posteriormente se realizó la solicitud de devolución del dinero y efectivamente, se registró el ingreso del mismo a la Tesorería de la Secretaría de Salud. 
Así las cosas, se evidencia un acta de reunión de fecha 24 de abril del 2020, para dar claridad y proceder al reintegro, sin embargo el pago a la Misericordia de los $27.194.150, se realizó en febrero del 2020 y el reintegro solo se obtiene hasta noviembre del 2020, por lo que no se observa justificación alguna que explique la demora. De otra parte, a pesar de la solicitud realizada, en fecha 9 de agosto por esta comisión al supervisor del contrato donde se le solicita certificar que para el mencionado contrato no existe facturas radicadas por parte del Hospital para su reconocimiento y posterior pago; y que de existir, indicar igualmente si estas se encuentran auditadas o certificadas o se encuentran igualmente pendiente de este proceso", no se obtuvo respuesta al momento del cierre del presente preinforme por falta de claridad del mismo. 
Qe otra parte se observa la falta de control por parte del supervisor en la verificación de las mistas al certificar cuentas que no corresponden al contrato y avalar el pago. 
CRITERIO: Contrato No. 610-2019 Articulo 83 y 84 Ley 1474 del 2011.
CAUSA: Falta de control por parte del supervisor en la verificación de las cuentas de cobro y facturas radicadas por las ESEs, al certificar cuentas
que no corresponden al contrato y avalar el pago.
EFECTO: Riesgo de constituirse dobles pagos, situaciones que se Prestan para actos de corrupción, incumplimientos del contrato.</t>
  </si>
  <si>
    <t>VALOR NO EJECUTADO DE LAS RESERVAS PRESUPUESTALES XIX
VIGENCIA 2019: CONTRATO INTERADMINISTRATIVO NO. 523 DEL 23
DE MAYO DE 2019
CONDICIÓN: Suscrito entre la Secretaria de Salud y el Hospital de la Samaritana, por
valor de $4.000.000.000, por concepto la prestación de servicios de salud inscritos en el
registro especial de prestadores REPS, para la población pobre no afiliada al sistema de
seguridad social en salud, Nacionales de países fronterizos y población especial de los
116 municipios del Depto. de Cundinamarca. El estado del contrato a la fecha de la
presente auditoria, según respuesta por la entidad auditada es: (Ver cuadro informe final de auditoría
Página 132)
Se observan las siguientes situaciones:
 Dentro de la ejecución presupuestal de reserva de la vigencia 2019,
no se evidencia ejecutado el valor de $2.469.569.472,
correspondiente al contrato 523-2019, sin embargo se tiene
radicadas facturas por valor de $4.152.461.817.
 La directriz normativa indica, las cuentas por pagar y las reservas
presupuestales que no se hayan ejecutado a 31 de diciembre de la
vigencia en la cual se constituyeron, expiran sin excepción. &amp;quot;,
ARTÍCULO 2.8.1.7.3.2. Constitución de reservas presupuestales y
cuentas por pagar&amp;quot; Decreto 412 del 2 de marzo del 2018, lo que
permite evidenciar que el valor radicado no se encuentra
respaldado como una reserva presupuestal dada la anualidad que
exige el principio presupuestal.
 Teniendo en cuenta que las facturas no surten el proceso de
revisión en auditoría de cuentas, no cuentan con la certificación que
da el aval para constituirse corno cuentas por pagar Dado que no
surten el proceso de revisión en auditoría de cuentas y certificación
de las mismas, tampoco se encuentran constituidas como un pasivo
exigible y sin embargo son facturas por servicios que se prestaron
en la vigencia 2019.
CRITERIO: Las cuentas por pagar y las reservas presupuestales que no se hayan
ejecutado a 31 de diciembre de la vigencia en la cual se constituyeron, expiran sin
excepción";, ARTÍCULO 2.8.1.7.3.2. Constitución de reservas presupuestales y cuentas
por pagar&amp;quot; Decreto 412 del 2 de marzo del 2018. Ley 734 de 2002, Artículo 25. Numeral
del artículo 34. Sentencia C-826/13, Principio de eficiencia y eficacia de la administración
pública.
CAUSA: Deficiencia en los controles para el manejo de las reservas presupuestales Uso
de reservas presupuestales para resolver deficiencias generales.
EFECTO: Afectación financiera Riesgo de sanciones por incumplimientos a la norma.</t>
  </si>
  <si>
    <t>Plan de Mejoramiento de la Auditoria Gubernamental con Enfoque Integral, Modalidad Especial CONTRATO No 002 de 2003. Resultado de la auditoria adelantado en la vigencia 2019.
CONDICIÓN: Mediante comunicación C19105300504 del 2019-07-30, la Secretaría de Salud de Cundinamarca presentó el plan de mejoramiento a la Contraloría de Cundinamarca, el cual fue aceptado a través de
comunicación C19105400231, igualmente se presentaron los respectivos avances semestrales de la ejecución en los términos y periodos establecidos, de acuerdo a la normatividad vigente para el momento. Ahora bien, teniendo en cuenta la valoración adelantada a las diferentes actuaciones adelantadas por la Secretaria de Salud en cumplimiento de este plan de mejora y con el objetivo de determinar su efectividad, se logra
establecer que El Plan de Mejoramiento, producto de la Auditoria
Gubernamental con Enfoque Integral, Modalidad Especial CONTRATO No 002 de 2003 presentó un resultado de 62.50 puntos, lo que conlleva un
incumplimiento de lo establecido por la administración dentro del plan de mejoramiento, dando de esta forma incumplimiento al plan de mejoramiento.
Lo anterior se relaciona con el seguimiento adelantado por la oficina de control interno del departamento ya que conforme a la valoración adelantada por esta oficina, se logra establecer un cumplimiento por •
Actividades del 63% y por hallazgos del 62%.
CRITERIO: Lo anterior conlleva a evidenciar un incumplimiento en el plan de mejoramiento de conformidad con la Resolución 0278 de
2021.
CAUSA: Inefectividad en el cumplimiento de las actividades establecidas por la misma Secretaria.
EFECTO: Demoras en los objetivos establecidos.</t>
  </si>
  <si>
    <t>PUBLICACIÓN ACTIVIDAD CONTRACTUAL EN EL SECOP.
CONDICIÓN: Verificada la muestra de contratación seleccionada (25
contratos) para la auditoría de la vigencia 2020, se verificó que la
Secretaría de Salud de Cundinamarca realiza la publicación de los
contratos en el SECOP, en aplicación del Estatuto de Contratación que los
rige, sin tener en cuenta que debe publicar oportunamente toda la actividad
contractual y no solamente algunos de los documentos, entendido así, se
pudo observar que la publicación de la gestión contractual no se hace de
forma completa, toda vez, que la Entidad está obligada a publicar en la
plataforma del SECOP todos los documentos del proceso y los actos
administrativos que se desprendan del expediente contractual.
CRITERIO: Decreto 0478 de 2018, &amp;quot;Por medio del cual se adopta el
Manual de Contratación y Manual de Vigilancia y Control de la Ejecución
Contractual de la Gobernación de Cundinamarca&amp;quot;. El artículo 5 de la Ley
1712 de 2014. Circular Externa 21 De 2017 (febrero 22) Uso del Secop II
para crear, conformar y gestionar los expedientes electrónicos del Proceso
de Contratación. Diario Oficial No. 50.158 de 25 de febrero de 2017 Archivo
General de La Nación Agencia Nacional de Contratación Pública Colombia
Compra Eficiente. Circular Externa Única, que sustituye integralmente
todas las circulares que haya expedido con anterioridad a su publicación
(Diario Oficial 50.657, del 17 de julio del 2018 de la Agencia Nacional de
Contratación Pública Colombia Compra Eficiente. Auto CE SIII E 58820 DE
2017, Consejo de Estado, C. P: Jaime Orlando Santofimio Gamboa.
CAUSA: Falta de seguimiento y gestión para la observancia de la norma,
directrices y la jurisprudencia de las cortes de cierre jurisdiccional.
EFECTO: Riesgo en la gestión contractual que permita hacer eficiente la publicación de la actividad contractual.</t>
  </si>
  <si>
    <t>INFORMES DE SUPERVISIÓN:
CONDICIÓN: Respecto a los contratos seleccionados en la muestra y de acuerdo a las pruebas documentales aportadas por la Entidad que obran dentro de los expedientes contractuales, los informes de los supervisores designados, se observó que hay debilidad en la elaboración y presentación de estos últimos, para verificar el cabal desarrollo de los contratos suscritos por la Secretaría de Salud de Cundinamarca, se limitan a certificar como requisito
previo al pago de los contratos, pero no se observa un adecuado seguimiento al cumplimiento del objeto contractual y las obligaciones descritas en la respectiva cláusulas del contrato, igualmente, no se evidencia el recibido a satisfacción de los bienes y servicios contratados, como se refleja en especial
en los contratos 099-2020 y 262-20, que no dan cuenta de los productos y servicios que reflejen el beneficio a la población objeto, en cumplimiento del objeto contractual, máximo cuando corresponde a recursos de inversión. El artículo 83 de la Ley 1474 de 2011 dispone que la supervisión contractual
radique en el seguimiento técnico, administrativo, financiero, contable y jurídico sobre el cumplimiento del objeto del contrato, la cual es ejercida por la misma entidad estatal a través de los supervisores, cuando dicha actividad no requiere de conocimientos especializados. Si bien es cierto la Secretaría plantea una serie de actividades desarrolladas por los supervisores de los contratos, no deja de ser preocupante que los soportes no estuvieran incorporados dentro de la carpeta contentiva de los
procesos contractuales observados, situación que no permite evidenciar un adecuado seguimiento a las objetos contractuales y las obligaciones pactadas por las partes tal como se evidenció especialmente en los contratos 099-2020 y 262-2020, pues en estos
no se realizaron la verificación de todas las actividades
CRITERIO: Artículo 83 de la Ley 1474 de 2011. Decreto 0478 de 2018";Por medio del cual se adopta el Manual de Contratación y Manual de Vigilancia y Control de la Ejecución Contractual de la Gobernación de Cundinamarca&amp;quot;, A lo
reglado en el Manual Interno de Contratación, se asigna funciones generales al supervisor, durante la ejecución del contrato y el cumplimiento de las obligaciones contraídas en la relación contractual.
CAUSA: Fallas en el seguimiento a la gestión contractual por Incumplimiento de las funciones del supervisor.
EFECTO: Las falencias en el ejercicio de la supervisión pueden generar
riesgos en la ejecución del contrato, que conlleve afectar los recursos públicos.</t>
  </si>
  <si>
    <t>LIQUIDACIÓN DE CONTRATOS Y CONVENIOS
INTERADMINISTRATIVOS
CONDICIÓN: Revisados los expedientes contractuales de la muestra tomada y
los contratos celebrados por la Secretaría de Salud de Cundinamarca en la
vigencia auditada, NO se adelantaron las actuaciones administrativas
pertinentes para la liquidación de cada uno de los procesos contractuales,
situación que conlleva a no hacer el cierre del proceso de contratación.
De acuerdo con la evaluación de la información reportada en el SIA
Contralorías y la entregada en el desarrollo de la auditoría por la Secretaría
para la vigencia 2020, se encuentra contratos y/o convenios para su respectiva
liquidación, la comisión auditora evidenció que dentro del análisis realizado se
encuentran saldos de recursos sin ejecutar los cuales no han sido reintegrados
a las arcas del sujeto auditado.
Es importante que se tomen acciones y controles para que el Supervisor o Interventor del contrato, según sea el caso, proyecte las lactas de liquidación y sean suscritas por el contratista y el ordenador del gasto para declararse a paz y salvo. El acto de liquidación permite al contratante y contratista realizar una revisión a las obligaciones contraídas respecto al resultado del seguimiento financiero, contable, técnico y jurídico sobre el cumplimiento del objeto del contrato. 
De acuerdo con los soportes entregados en la controversia y revisados por el equipo auditor se modifica parcialmente la observación, en el sentido que la Secretaria de Salud reporta que ha realizado un total de 1.664 liquidaciones de los convenios de vigencia 2016 a 2020, como se detallan: 
(Ver tablas del informe final de auditoría página 140)
CRITERIO: Título I Numeral 4. Etapa Pos contractual del Decreto 0478 de
2018, "Por medio del cual se adopta el Manual de Contratación y Manual de
Vigilancia y Control de la Ejecución Contractual de la Gobernación de
Cundinamarca". Artículos 60 y 61 de Ley 80 de 1993, modificado por el artículo
217 del Decreto-Ley 019 de 2012, y artículo 11 de la Ley 1150 de 2007.
CAUSA: Fallas en los controles y seguimientos a la gestión contractual e
cumplimiento de la norma.</t>
  </si>
  <si>
    <t>NÚMERO DE RADICACIÓN No C20119001760 CON FECHA DEL 14 DE
DICIEMBRE 2020 No. De Carpeta D-593-2020.
CONDICIÓN: El Contrato SS-CD-469-2020 fue celebrado por la Secretaría de Salud de Cundinamarca con ocasión a la declaratoria de la emergencia sanitaria originada por el virus COVID-19 y la urgencia manifiesta decretadas por la Gobernación de Cundinamarca a través de los Decretos 140 del 16 de marzo de 2020 y 156 del 20 de marzo de 2020, respectivamente.
CONTRATO NO.: SS-CD-469-2020. MODALIDAD: Contratación directa — urgencia manifiesta CLASE: Compraventa (Bienes Inmuebles) CONTRATISTA: SALUD SEGURA LYR. S.A.S. NIT. 900774610 OBJETO: contratar la adquisición de ventiladores para respiración mecánica, con el fin de atender la pandemia coronavirus COVID-19 en el Departamento de Cundinamarca. i VALOR TOTAL: $ 12.010.758.705,00 PLAZO INICIAL: 45 Días, a partir del acta de inicio del 2 de julio de 2020 hasta el 15 de agosto de 2020. PRÓRROGA: 10 Días, hasta el 25 de agosto de 2020. 
De acuerdo a la documentación que reposa en el expediente contractual a la fecha de ejecución de la auditoría Financiera y de Gestión practicada a la Secretaría de Salud de Cundinamarca, se adelanta audiencia que trata el artículo 86 de la Ley 1474 de 2011, en lo referente a la imposición de multas, sanciones y declaratorias de incumplimiento, por un presunto incumplimiento de las obligaciones pactadas en el contrato SS-CD-469-2020. De acuerdo a lo anterior y por el deber legal que le asiste a la Contraloría de Cundinamarca, para ejercer la vigilancia de los recursos públicos se deja para seguimiento en el próximo proceso auditor. 
CRITERIO: Artículo 86 de la Ley 1474 de 2011. Decreto 0478 de 2018, &amp;quot;Por medio del cual se adopta el Manual de Contratación y Manual de Vigilancia y Control de la Ejecución Contractual de la Gobernación de Cundinamarca&amp;quot;.
CAUSA: Falta de controles y seguimientos a la gestión contractual. Incumplimiento de las obligaciones pactadas en el contrato.
EFECTO: Riesgos en la gestión contractual.</t>
  </si>
  <si>
    <t>Contratos Sin liquidar. Condición: Revisados los expedientes contractuales de la muestra tomada y los contratos celebrados por la Secretaría de Tencnología de la Información y las Comunicaciones de Cundinamarca en la vigencia auditada, NO se adelantaron las actuaciones administrativas pertinentes para la liquidación de cada uno de los procesos contractuales, situación que conlleva a no hacer el cierre del proceso de contratación. De acuerdo con la evaluación de la información reportada en el SIA CONTRALORIAS y la entregada en el desarrollo de la auditoría por la Secretaría para la vigencia 2020, se encuentra contratos y/o convenios para su respectiva liquidación. Es importante que se tomen acciones y controles, para que el Supervisor o Interventor del contrato, según sea el caso, proyecte las actas de liquidación y sean suscritas por el contratista y el ordenador del gasto para declararse a paz y salvo. El acto de liquidación permite al contratante y al contratista realizar una revisión a las obligaciones contraídas respecto al resultado del seguimiento financiero, contable, técnico y jurídico sobre el cumplimiento del objeto del contrato. 
Criterio: Título I Numeral 4. Etapa Poscontractual del Decreto 0478 de 2018, "Por medio del cual se adopta el Manual de Contratación y Manual de Vigilancia y Control de la Ejecución Contractual de la Gobernación de Cundinamarca" Artículos 60 y 61 de la Ley 80 de 1993, modificado por el artículo 217 del Decreto-Ley 019 de 2012, y artículo 11 de la ley 1150 de 2007. 
Causa: Fallas en los controles y seguimientos a la gestión contractual e incumplimiento de la norma. 
Efecto: Riesgo en la gestión contractual.</t>
  </si>
  <si>
    <t>Rendición de la cuenta. Condición: De acuerdo a la información rendida por la Secretaria en el aplicativo SIA CONTRALORÍA se establece en el formato F20_1A, 125 contratos por valor de $11.860.934.102, En el formato F20_1B reportó una total de 46 adiciones por un valor de $520.028.211 para un total de la contratación rendida en el aplicativo SIA Contraloría de $12.380.962.313, comparada con la contratación rendida en el aplicativo SIA OBSERVA en la misma vigencia, se encuentra que rindieron 123 contratos por valor de $11.970.934.102, Estableciendo que se encuentra una diferencia entre la información rendida en las dos plataformas. 
Criterio: Resolución 045 de 2021, Artículo 8. Inobservancia de los requisitos en la presentación. Artículo 10. Formatos e Instructivos. 
Causa: Deficiencia en el control para el diligenciamiento de la contratación rendida en los formatos de las dos plataformas. 
Efecto: Riesgo de sanciones por información que falta a la realidad, información que no garantiza la confiabilidad.</t>
  </si>
  <si>
    <t>Modificaciones al presupuesto de egresos
Condición: Se evidenció en el formato F08B. modificaciones del presupuesto de Egresos del Aplicativo SIA Contraloría, rendido por la Secretaría de Prensa y Comunicaciones, un contracredito por $620.000.000, presentándose una diferencia de $122.500.000 con respecto al formato F07 ejecución presupuestal de egresos, donde el valor total del contracredito rendido fue por $742.500.000, lo que muestra una inconsistencia en la información rendida. 
Criterio: Resolución 045 de 2021, Artículo 10. Formatos e Instructivos
Causa: deficiente autocontrol y autoevaluación en el momento de realizar los respectivos cargues información a los aplicativos 
Efecto: Posible materialización de riesgos presupuestales por falta de controles.</t>
  </si>
  <si>
    <t>CONTRATACIÓN CONVENIOS INTERINSTITUCIONALES
Condición: Lo identificado por el grupo auditor fue que la Secretaría de Asuntos internacionales no diligencio el anexo del formato F12A_ en el formato requerido por la guía de rendición de cuentas.
Criterio: Resolución 045 de 2021, Artículo 10. Formatos e Instructivos
Causa: inobservancia de los requisitos de la guía de rendición de cuenta
Efecto: inconsistencia en la información rendida al ente de control.</t>
  </si>
  <si>
    <t>ANEXOS ADICIONALES A LA CUENTA
Condición: En general los anexos aportados por los puntos de control del Despacho de Gobernador cuentan con oportunidad, suficiencia y veracidad con excepción de los formatos F99 donde se encontró que la Secretaria de Asuntos Internacionales anexo un documento como Indicadores de Gestión el cual no es legible, de igual forma la Secretaría de Prensa y Comunicaciones anexo un documento como plan anual de Adquisiciones que no es legible, lo cual hace que estos documentos no sean veraces en su información. Criterio: Resolución 045 de 2021, Artículo 10. Formatos e Instructivos
Causa: Inexistencia autocontrol y autoevaluación en el momento de realizar los respectivos cargues información a los aplicativos
Efecto: Posible materialización de riesgos administrativos.</t>
  </si>
  <si>
    <t>Rendición de la Cuenta 
Condición: De acuerdo a la información rendida por la Secretaria de Planeación de la vigencia 2020 en el aplicativo SIA Contraloría se establece en el formato F20_1a, 69 contratos por valor de de $ 3.059.917.925 Comparada con la contratación rendida en el aplicativo SIA OBSERVA en la misma vigencia se encuentra que rindieron 72 contratos por valor de $3.367.563.367. estableciendo una diferencia de $ 307.645.442. Observándose que se encuentra una diferencia entre 11 la información rendida en las dos plataformas. 
Criterio: Resolución 045 de 2021, Artículo 8. Inobservancia de los requisitos en la presentación. Artículo 10. Formatos e Instructivos 
Causa: Insuficiencia en el control para el diligenciamiento de la contratación rendida en los formatos de las dos plataformas 
Efecto: Riesgo de sanciones por información que falta a la realidad, información que no garantiza la confiabilidad de la misma. 
Página 22</t>
  </si>
  <si>
    <t>CONTRATACIÓN
Condición: Convenio Interadministrativo No. SHV 078 de 2016, celebrado el 22 de diciembre de 2016, entre el Departamento de Cundinamarca y el Municipio de Mosquera, con el objeto de Aunar esfuerzos técnicos, administrativos y financieros para la terminación del proyecto de vivienda Villa Daniela Etapa II (Construcción de 32 Unidades VIP), con destino a la población vulnerable y VCA del Municipio de Mosquera - DEPARTAMENTO DE CUNDINAMARCA, por valor inicial de $1.667.927.117, adicionado en $235.812.179, para un total de $1.903.739.296. Estos recursos están administrados por el Municipio de Mosquera, la Fiduciaria de Bogotá S.A., la Constructora de Bogotá y la Caja de Compensación Familiar Colsubsidio, el cual se observa por las no conformidades relacionadas a continuación:
-Plazo de ejecución inicial: Once (11) meses
-Valor anticipo de $300.000.000, realizado por el Departamento de Cundinamarca, con registro presupuestal 4500025346 del 23 de diciembre de 2016.
-Fecha de acta de inicio: 12 de diciembre de 2017.
-Suspensión con acta No. 1 del 26 de junio de 2018: Tres (3) meses.
-Suspensión con acta No. 2 del 26 de septiembre de 2018: Tres (3) meses.
-Suspensión con acta No. 3 del 25 de diciembre de 2018: Cuatro (4) meses.
-Prorroga con acta No. 1 del 06 de septiembre de 2019: Tres (3) meses y seis (6) días.
-Prorroga con acta No. 2 del 16 de diciembre de 2019: Cuatro (4) meses.
-Prorroga con acta No. 3 del 23 de junio de 2020: Tres (3) meses.
-Prorroga con acta No. 4 del 12 de noviembre de 2020: Un (1) mes y 18 días.
-Prorroga con acta No. 5 del 28 de diciembre de 2020: Tres (3) meses hasta el 27 de marzo de 2021, en total 734 días, más de dos (2) años entre suspensiones y prorrogas, de acuerdo a lo reportado por la Secretaría en el SECOP.
En conclusión y de conformidad con el informe presentado por el supervisor con corte al 30 de junio de 2021, el Convenio Interadministrativo No. SHV 078 de 2016, estuvo suspendido desde el 12 de diciembre de 2017 al 17 de junio de 2019 y fue prorrogado del 06 de septiembre de 2019 hasta el 27 de marzo de 2021, siendo confirmado con las actas revisadas en la plataforma del SECOP.
Criterio: Ley 80 de 1993 y 1150 de 2007, el Decreto Nacional 1082 de 2015, el Decreto Departamental 472 de 2018, por el cual se adopta el Manual de Contratación, vigilancia y Control de la ejecución Contractual de la Gobernación de Cundinamarca
Causa: Deficiencia en la ejecución del contrato por falta de una planeación adecuada en los estudios de prefactibilidad o factibilidad en la elaboración de los estudios técnicos, financieros y jurídicos previos del proyecto de construcción de 32 viviendas en la etapa II de la Urbanización Villa Daniela del Municipio de Mosquera.
Efecto: Riesgos financieros por el incumplimiento de entrega de las 32 unidades de vivienda a los beneficiarios favorecidos del proyecto.</t>
  </si>
  <si>
    <t>Condición: Convenios Sin Liquidar Año 2018
De la revisión realizada a los Convenios Interadministrativos celebrados por la Secretaría de Hábitat y Vivienda, se identificaron cuatro (4) contratos sin liquidar por valor de $ $941.899.388, con su respectivo contrato derivado como se muestra a continuación: (Ver Infome final de auditoría Pag.45)
Criterio: Leyes: 80 de 1993, 1150 de 2007, 1437 y 1474 de 2011, el Decreto Nacional 1082 de 2015, el Decreto Departamental 472 de 2018 por la cual se adopta el Manual de Contratación, de vigilancia y Control de la ejecución Contractual de la Gobernación de Cundinamarca
Causa: Deficiente seguimiento en la ejecución y supervisión de los Contratos, los cuales cierran financieramente con el acta de liquidación.
Efecto: Posible riesgo de litigios y pérdida de competencia para liquidar los contratos.</t>
  </si>
  <si>
    <t xml:space="preserve">Evaluación del Presupuesto
Condición: En el seguimiento y análisis realizado a los gastos evidenciamos que la Secretaria de Minas presentó en la vigencia 2020 una ejecución presupuestal del gasto de inversión baja del 37.79%.
Criterio: Ordenanza 227 de 2014, se incumple lo establecido en el artículo 34 numeral 1 de la Ley 734 de 2002 y el artículo 7 numeral 2 de la Ordenanza 227 de 2014
Causa: Inadecuada aplicación de los procedimientos presupuestales e incorrecta planeación de los recursos para invertir.
Efecto: No se satisface las necesidades en los proyectos de inversión para la comunidad.
Página 19
</t>
  </si>
  <si>
    <t xml:space="preserve">Rendición de la Cuenta 
Condición: De acuerdo a la información rendida por la Secretaria de Minas de la vigencia 2020 en el aplicativo SIA Contraloría se establece en el formato F20_1ª, 27contratos por valor de $ 920.946.679.
Comparada con la contratación rendida en el aplicativo SIA OBSERVA en la misma vigencia se encuentra que rindieron 39 contratos por valor de $8.287.522.739, estableciendo una diferencia de $ 7.366.576.060, Observándose que se encuentra una diferencia entre la información rendida en las dos plataformas.
Criterio: Resolución 045 de 2021, Artículo 8. Inobservancia de los requisitos en la presentación. Artículo 10. Formatos e Instructivos.
Causa: Insuficiencia en el control para el diligenciamiento de la contratación rendida en los formatos de las dos plataformas 
Efecto: Riesgo de sanciones por información que falta a la realidad, información que no garantiza la confiabilidad de la misma.
Página 7
</t>
  </si>
  <si>
    <t>GESTIÓN CONTRACTUAL. Condición: INFORMES DE SUPERVISIÓN: Respecto a los contratos seleccionados en la muestra y de acuerdo a las pruebas documentales aportadas por la Entidad que obran dentro de los expedientes contractuales, se evidencia la deficiente labor de supervisión, seguimiento y control sobre el cumplimiento de los contratos celebrados por la entidad. Lo anterior debido a que dentro del expediente reposa un Formato General de Supervisión Código A.GC-FR-017 Versión 02, en el cual se detallan los datos generales del contrato como son: Numero de informe, Periodo, Fecha de rendición del informe, Contratista, Supervisor, Objeto Contractual, Fecha de suscripción, Fecha de inicio del contrato, Certificado de Disponibilidad Presupuestal, Registro Presupuestal, Valor Inicial del Contrato, Plazo de Ejecución, Prorroga, Plazo de ejecución final, Fecha de terminación, Suspensión (según aplique) Aseguradora. Actividades generales relacionadas en la factura, Pagos efectuados en el desarrollo del contrato. Balance financiero del contrato, Firma del Supervisor.
En conclusión, se evidencian deficiencias en la labor del supervisor consagrada en el Manual de Supervisión e Interventoría, Decreto 472 del 28 de diciembre de 2018, teniendo en cuenta que no reposan soportes que garanticen el cumplimiento de los objetos contractuales, este grupo auditor evidencia: i) No reposa en los expedientes Acta de Avance de Ejecución de los supervisores, ii) No se encuentran Informes Parciales presentados por los supervisores, iii) No existen actas de recibo a satisfacción, iv) No reposan en los expedientes Actas Finales de la labor contratada para realizar la liquidación respectiva, desconociendo lo establecido en Decreto 472 del 28 de diciembre de 2018, Manual de Supervisión Parte II del mismo Decreto y la Circular Única de Contratación Departamento de Cundinamarca No. 0019 del 09 de julio del 2020, Numeral 10, donde resalta la responsabilidad de los Supervisores, entendiéndose como el seguimiento técnico, administrativo, financiero, contable y jurídico hasta la finalización y liquidación del contrato, tal como lo contempla el artículo 83 y 84 de la Ley 1474 de 2011.
Criterio: Decreto 472 del 28 de diciembre de 2018, Ley 1474 de 2011. Artículos 83 y 84.
Causa: Deficiencias en el ejercicio de la vigilancia y control de la ejecución de los contratos, como consecuencia de la ausencia de herramientas formalizadas que les permita ejercer las acciones a ellos encomendadas, tales como, formatos preestablecidos de supervisión que detenten el análisis de cada una de las líneas contractuales, actividades realizadas y productos obtenidos, seguimiento Técnico, administrativo, financiero, contable y jurídico, debidamente documentado.
Efecto: Incumplimiento contractual no evidenciados en la supervisión. Posibles actos de corrupción</t>
  </si>
  <si>
    <t>Condición: LIQUIDACION CONTRATO INTERADMINISTRATIVOS: De acuerdo a las actuaciones adelantadas por la Secretaria General, para la liquidación de los contratos Interadministrativos, no son suficientes para cada uno de los procesos contractuales, teniendo en cuenta que no ha sido posible la liquidación de estos Contratos vigencias 2018 y 2019, en los términos y lineamientos establecidos en el Decreto 472 del 28 de diciembre de 2018, 4. Etapa Pos contractual, a, b, c, d y e. Liquidación de contratos. y la Circular 0019 del 09 de julio de 2020 No 12 Liquidación de Contratos.
Criterio: Acuerdo 472 del 28 de diciembre de 2018, Ley 80 de 1993, articulo 60, (modificado por el artículo 32 de la Ley 1150 de 2007 y el artículo 217 del Decreto 0019 de 2012).
Causa: Inobservancia para liquidación de contratos, debilidades en el seguimiento de la ejecución del contrato hasta la etapa post contractual, por parte del supervisor.
Efecto: Posible pérdida de competencia para liquidar, no hay lugar a cierre financiero del contrato.
Pág. 22 a 24</t>
  </si>
  <si>
    <t>CONTRATO Interadministrativo SG-CDCTI-095-2020. Valor de $985.341.627
Objeto: Contratar el servicio de custodia, administración integral de archivo y atención de consultas para la sede central de la gobernación de Cundinamarca. Tercero: EMPRESA DE TELECOMUNICACIONES DE POPAYAN S.A. EMTEL E.S.P 
Condición: Analizado el expediente contractual, se evidencia lo siguiente:
Etapa precontractual. La planeación, se orientó hacia el fondo documental de la Secretaria de Movilidad, sin especificar las actividades de dicho programa de Gestión Documental (recuperación, custodia, conservación, difusión) que se quería cumplir, estableciendo como una de las actividades “el traslado de 50.000 cajas del Fondo Documental como “cuerpo cierto”.
En los estudios previos y de conformidad con las evidencias-soporte, no se encuentra debidamente justificada la etapa de Gestión Documental que se quiso cumplir, manifestando el mal estado de la Unidad de Archivo (para proceso de recuperación), sin determinar porque el objeto contractual es “custodia, administración integral y atención de consultas”, tampoco se determina porque dichos expedientes no se encuentran cobijados por las Tablas de Retención Documental ni porque las transferencias documentales no cumplen con la metodología establecida por el Archivo General de la Nación.
El estudio de necesidad y conveniencia, no atendió los criterios previos a la contratación de las actividades, pues no establece las necesidades reales de la entidad como lo establece la normatividad archivística definiendo los aspectos técnicos, logísticos, administrativos y legales a satisfacer con este proceso contractual, los cuales deben ser avalados por el Comité de Archivo de la Entidad, incumpliendo el principio de Planeación de la Contratación Pública, Manual de Contratación, Decreto 472 de 2018, además de no contar con el concepto técnico del Comité de Archivo no se observa su participación dentro de la planeación desatendiendo lo establecido en el art. 6 del Acuerdo 08 de 2014 expedido por el Archivo General de la Nación, como tampoco el art. 7 del mismo al no establecer de manera expresa, las normas del Archivo General de la Nación que aplicaban al proceso y/o servicios que pretendía contratar.
No se establece exactamente bajo qué criterio archivístico se realiza la intervención, como lo priorizó ni tampoco establece las características técnicas de las cajas, carpetas y demás implementos que serían suministrados por el contratista para la organización, disposición y conservación de estos documentos; no se contempla desde los estudios previos un cronograma o plan de trabajo, con las actividades a realizar para el traslado de 50.000 cajas de documentos y finalmente en los estudios del sector - conclusión 5- la entidad solicita requisitos habilitantes de tipo financiero, organizacional y de experiencia para establecer la idoneidad del contratista, no obstante, en el análisis de las evaluaciones no se encuentra su verificación.
Analizada la carpeta contractual, se evidenció que existen varias incoherencias en el desarrollo, ejecución y terminación del mismo.
Etapa Contractual. La Secretaría General suscribe el Convenio Interadministrativo el 19 de marzo de 2020, cuyas especificaciones técnicas dan valor a los cuatro ítems no valorados en la propuesta del contratista e incluye actividades adicionales previa autorización del supervisor (consultas, desmontaje final, suministros, procesos), estableciendo un plazo de 6 meses y forma de pago en mensualidades vencidas proporcionales al servicio. A pesar de la necesidad expresada en los estudios previos, no se evidencia la formulación del objeto contractual en los términos propuestos, toda vez que se desconocen los trámites previos de gestión documental. Tipo de contratación: El expediente contractual no demuestra los beneficios que debe obtener la Secretaría General con la suscripción del convenio interadministrativo, aunado a que los soportes del expediente permiten identificar la participación de la empresa DATACORP HOLDING SAS que fue interviniente en la conformación de los estudios previos a través de la presentación de cotización dentro del proceso.
Etapa Post - contractual. El acta de inicio se firma el 1 de abril de 2020, sin embargo, no existe documento alguno en el expediente de los meses de abril a mayo que informe de la respectiva ejecución. Es hasta el 12 de junio cuando se incluye el acta No 01 modificando la cláusula segunda de especificaciones técnicas dando un valor global a la actividad “organización simple /compleja” por $157.080.000 mensual, situación que resta o elimina la importancia y el valor asignado inicialmente a la custodia, además, de tergiversar el estudio de mercado realizado con las propuestas siendo el contratista el 50% del mismo. Once días después, o sea el 23 de junio, se anexan los documentos para el primer pago correspondientes al mes de abril incluyendo el certificado para pago e informe sin descripción detallada de las actividades desarrolladas (6 renglones) ni recomendaciones u observaciones y la factura 89 por $313.889.347, desagregada en:
- Custodia …………………………$131.780.954
- Organización Compleja……$132.000.000
Impuestos…………………………$50.118.383
Sin embargo, está el informe del contratista, que indica la custodia 50.050 cajas (1 renglón), 203 solicitudes (cuadros) y la organización de 80 mts de documentación de la Secretaría de Salud (1 renglón), no observándose registro fotográfico ni documental que soporte el cobro de la organización compleja de los 80 mts objeto del cobro.
El expediente no adjunta los soportes del traslado en tiempo, modo y lugar ni el cronograma, desconociendo lo establecido en el Art. 2.8.2.12.2 del Decreto 1080 de 2015 “Decreto Único Reglamentario del Sector Cultura” referente a la Contratación de la custodia de documentos de conservación temporal, siendo evidente que de los requisitos establecidos por el articulado y que debían ser tenidos en cuenta literal c), d) y g) especialmente no se ven sustentados en las condiciones técnicas del proceso.
Aunado a lo anterior, se observó también: a) Omisión de la exigencia de que trata el parágrafo del art. 9: de la Ley 594 de 2000 (envió del expediente a la AGN)”. b) Omisión de la cláusula contractual del art.11 (inobservancia de la garantía especial referida a la calidad del servicio por 3 años contados a partir de la liquidación del contrato).
Supervisión. Los formatos de supervisión del expediente contractual, determinan un indebido desarrollo de la labor contractual establecida en el literal a) numeral 6. Del Capítulo II, Parte II DEL Manual de Contratación del Departamento (Realizar control y seguimiento a la ejecución contractual).
En esta misma fecha, se adjuntan los documentos para el segundo pago correspondiente a mayo, incluyendo el certificado e informe sin descripción detallada de las actividades desarrolladas (8 renglones) ni recomendaciones u observaciones y la factura 90 por $313.889.347, con la misma desagregación a la anterior y el informe del contratista indicando la custodia de 50.050 cajas (1 renglón), 308 solicitudes (cuadros), el informe cumple o no cumple de las condiciones técnicas, el registro fotográfico de organización de los conteiner e informa de una base de datos Excel con la información de 802 cajas x 200, aquí se cobran 80 metros en la tabla de valores a facturar del periodo MAYO, mientras el total que contraviene indicando ser de la factura 1 corte ABRIL, permitiendo incertidumbre sobre el periodo de ejecución y la ejecución al no evidenciarse el archivo Excel.
El 9 de Julio EMTEL solicita la suspensión del contrato basado en la circular externa del 31 de marzo de 2020 del AGN (emergencia sanitaria) e informa que a 30 de junio el contrato se ha ejecutado por $941.698.041 existiendo un saldo de $43.636.824 y el 21 de julio la Secretaría General mediante acta resuelve suspender el plazo de ejecución hasta 31 de agosto de 2020.
Siete días después, el 16 de julio se allegan los documentos para el tercer pago correspondiente a junio, incluye certificado para pago e informe sin descripción detallada de las actividades desarrolladas (8 renglones) ni recomendaciones u observaciones y la factura 103 por $313.889.347, con la misma desagregación y el informe de Junio del contratista indicando la custodia de 50.050 cajas x 200, consultas 11 y 1924 carpetas de salud, condiciones técnicas, nuevamente menciona uso de conteiner con limpieza y esterilización, organización de 803 cajas, base de datos, tabla de valores facturado con corte 30 junio .
El 31 de agosto a solicitud de EMTEL por la emergencia económica, se realiza acta de suspensión del contrato No 02 hasta el 15 de septiembre, por lo que el 14 de septiembre el contratista solicita el reinicio y envía los protocolos de DATACORP (el segundo cotizante) y de EMTEL de bioseguridad.
La supervisión envía un oficio aclaratorio a EMTEL, indicando que no hay recursos para el desmontaje por lo que se apoyarán con personal de la entidad para el 16 de octubre hacer el retiro e informa “Los costos por custodia se calcularán hasta el día donde se firme el acta final” y EMTEL responde que no retendrá la información y expone la misma nota y el 28 de octubre DATACORP allega el manual de buenas prácticas para el correspondiente desmontaje.
El 28 de diciembre se allegan documentos para pago correspondiente del 16 septiembre al 25 noviembre que incluye el certificado para pago e informe sin descripción detallada de las actividades desarrolladas (6 renglones) indicando que las actividades son por el del traslado de cajas desde la Gobernación hasta el sitio de custodia, limpieza y desinfección de 5556 metros y la factura 265 por $43.636.824, lo cual no es claro, pues el proceso está iniciando la liquidación, no existe un nuevo contrato, no hay recursos adicionales y es ilógico agregar nueva carga a la existente, aunado a una disminución en el costo del metro de organización compleja.
En la actualidad, el expediente finalmente consta de un informe de EMTEL –DATASTORAGE con la relación de servicios prestados del 1 de julio hasta el 5 diciembre y un acta de liquidación del 28 de diciembre con saldo a favor del contratista y paz y salvo, sin pago ni informe final de supervisión.
Así los documentos que hacen parte del expediente contractual no evidencian ni soportan los pagos realizados bajo la actividad “organización simple / compleja” por $471.240.000, como tampoco el cuarto pago por traslado, custodia, limpieza y desinfección de 5556 metros por $43.636.824, existiendo un posible detrimento patrimonial por $514.876.824
Criterio: Inobservancia de la Ley 594 de 2000, Acuerdo AGN 07 de 1994, Acuerdo AGN 042 de 2002; Acuerdo AGN 002 de 2004; Acuerdo AGN No. 08 de 2014, Ley 87 de 1993 art. 2 literales b y e; Decreto 1080 de 2015; Manual de Contratación, Decreto 472 de 2018
Causa: Desorganización administrativa en la implementación de las políticas e instrumentos de la gestión documental.
Efecto: Reprocesos administrativos en la gestión documental y la contractual y el uso ineficaz e ineficiente de los recursos invertidos con posible menoscabo patrimonial al departamento de Cundinamarca.
Se traslada a AGN.
Pág. 25 a 52</t>
  </si>
  <si>
    <t>CONTRATO Interadministrativo SG-CDCTI-382-2020. Valor de $900.000.000
Objeto: Contratar el servicio de custodia, administración integral de archivo y atención de consultas para la sede central de la gobernación de Cundinamarca. Tercero: EMPRESA DE TELECOMUNICACIONES DE POPAYAN S.A. EMTEL E.S.P
Plazo: 15 Días
Condición: Analizado el expediente contractual, se evidencia lo siguiente:
Etapa Precontractual, situaciones como:
● Un tiempo de ejecución contractual de 15 días o menos (del16 de diciembre acta de inicio a 23 de diciembre factura) y valor contractual de $900.000.000
● La relación de objeto que tiene con la ejecución del contrato SG-CDCTI-095-2020, por cuanto en el estudio de este se advierte la posible omisión de la aplicación del principio de transparencia y selección objetiva.
● No se evidencia dentro del expediente el concepto contractual correspondiente a la revisión del proceso SG-CDCTI-382-2020, por parte de la Dirección de Contratación-Secretaría Jurídica- Gobernación de Cundinamarca, ni el radicado por el Sistema Documental Mercurio como tampoco se observan recomendaciones ni observaciones emitidas por la Dirección de Contratación.
● No se pudo verificar que el expediente contractual fuera publicado en el micro sitio de la Secretaría Jurídica.
● Se evidencia que este proceso fue incorporado al Plan Anual de Adquisiciones el 15 de diciembre de 2020.
El estudio de necesidad y conveniencia, no atendió los criterios previos a la contratación de las actividades, pues no establece las necesidades reales de la entidad como lo establece la normatividad archivística definiendo los aspectos técnicos, logísticos, administrativos y legales a satisfacer con este proceso contractual, los cuales deben ser avalados por el Comité de Archivo de la Entidad, incumpliendo el principio de Planeación de la Contratación Pública, Manual de Contratación, Decreto 472 de 2018, además de no contar con el concepto técnico del Comité de Archivo no se observa su participación dentro de la planeación desatendiendo lo establecido en el art. 6 del Acuerdo 08 de 2014 expedido por el Archivo General de la Nación, como tampoco el art. 7 del mismo al no establecer de manera expresa, las normas del Archivo General de la Nación que aplicaban al proceso y/o servicios que pretendía contratar.
No se establece exactamente bajo qué criterio archivístico se realiza la intervención (archivo de gestión o un fondo acumulado), no se especifica como lo priorizó ni tampoco establece las características técnicas de las cajas, carpetas y demás implementos que serían El expediente no adjunta los soportes del traslado en tiempo, modo y lugar ni el cronograma, desconociendo lo establecido en el Art. 2.8.2.12.2 del Decreto 1080 de 2015 “Decreto Único Reglamentario del Sector Cultura” referente a la Contratación de la custodia de documentos de conservación temporal, siendo evidente que de los requisitos establecidos por el articulado y que debían ser tenidos en cuenta literal c), d) y g) especialmente no se ven sustentados en las condiciones técnicas del proceso.
Aunado a lo anterior, se observó también:
a) Omisión de la exigencia de que trata el parágrafo del art. 9: de la Ley 594 de 2000 (envió del expediente a la AGN)”. b) Omisión de la cláusula contractual del art.11 (inobservancia de la garantía especial referida a la calidad del servicio por 3 años contados a partir de la liquidación del contrato).suministrados por el contratista para la organización, disposición y conservación de estos documentos; no se contempla desde los estudios previos un cronograma o plan de trabajo, con las actividades a realizar para el traslado de 50.000 cajas de documentos y finalmente en los estudios del sector - conclusión 5- la entidad solicita requisitos habilitantes de tipo financiero, organizacional y de experiencia para establecer la idoneidad del contratista, no obstante, en el análisis de las evaluaciones no se encuentra su verificación. Objeto contractual. A pesar de la necesidad expresada en los estudios previos, no se evidencia la formulación del objeto contractual en los términos propuestos, toda vez que se desconocen los trámites previos de gestión documental.
Etapa Precontractual. Tipo de contratación: El expediente contractual no demuestra los beneficios que debe obtener la Secretaría General con la suscripción del convenio interadministrativo. Etapa Postcontractual. El 29 de diciembre se realiza un pago por $848.024.796, con informe de supervisión sin descripción detallada de actividades y sin observaciones ni recomendaciones, factura 268 del 23 de diciembre y actividades ejecutadas de custodia. Además, se anexa el informe del contratista, que indica unas actividades realizadas en el período como custodia, conservación y organización, presentando inconsistencias frente a las contratado, actuaciones que no permiten corroborar la ejecución y razón del pago, evidenciándose un posible detrimento patrimonial. Supervisión. Los formatos de supervisión del expediente contractual, determinan un indebido desarrollo de la labor contractual establecida en el literal a) numeral 6. Del Capítulo II, Parte II DEL Manual de Contratación del Departamento (Realizar control y seguimiento a la ejecución contractual).
Criterio: Inobservancia de la Ley 594 de 2000, Acuerdo AGN 07 de 1994, Acuerdo AGN 042 de 2002; Acuerdo AGN 002 de 2004; Acuerdo AGN No. 08 de 2014, Ley 87 de 1993 art. 2 literales b y e; Decreto 1080 de 2015; Manual de Contratación, Decreto 472 de 2018
Causa: Desorganización administrativa en la implementación de las políticas e instrumentos de la gestión documental 
Efecto: Reprocesos administrativos en la gestión documental y la contractual y el uso ineficaz e ineficiente de los recursos invertidos con posible menoscabo patrimonial al departamento de Cundinamarca.
Se traslada a AGN.</t>
  </si>
  <si>
    <t>Condición: CONTRATO DE PRESTACION DE SERVICIOS PROFESIONALES Y APOYO A LA GESTIÓN: Según información suministrada por la Secretaria General, referente a la contratación por la modalidad de contratos de Prestación de Servicios Profesionales y Apoyo a la Gestión, en la vigencia 2020 con respecto de la vigencia 2019, se suscribieron 307 contratos que corresponde a un aumento significativo del 51% en relación a 143 contratos suscritos en la vigencia 2019, teniendo en cuenta lo anterior se evidencia el incumplimiento de las políticas de eficiencia y austeridad en el gasto público en cumplimiento de las normas dictadas por el Gobierno Nacional y los Decretos Departamentales 130 de 2016 y Decreto Departamental 0294 de 2016, teniendo en cuenta que el año 2020, fue un año atípico debido al Estado de Emergencia Económica, Social y Ecológica. (Revisar tabla informe final de auditoría)
Criterio: Decreto 1737 de 1998, por la cual se expiden medidas de austeridad. Decreto Departamental 130 de 2016 y Decreto Departamental 094 de 2016 por la cual se adoptan medidas tendientes a la austeridad del gasto. Causa: Inobservancia a la política de austeridad en el gasto público.
Efecto: Uso no eficiente y racionado de los recursos públicos.</t>
  </si>
  <si>
    <t>Condición. ASEGURAMIENTO DE LOS BIENES DEL DEPARTAMENTO DE CUNDINAMARCA. Analizadas las pólizas en físico de la entidad, se observaron los cuatro grupos, sin embargo, el reporte presenta inconsistencias porque en el campo No 2. Póliza No. en el cual se debe registrar el número de identificación del seguro o póliza se registró para la mayoría 220112000000000000 no correspondiendo, situación informada en anexo a la cuenta y enmendada con el nombre de cada póliza en los anexos, sin embargo, en el campo 11. Valor asegurado correspondiente a la cuantía económica del interés asegurable o la medida económica del daño eventual de que puede ser objeto el patrimonio del asegurado se ingresaron los valores cancelados por la prima de las pólizas.
Criterio. Resolución No. 0045 de 28 de enero de 2021
Causa. Fallas en el control de la rendición de cuenta a los entes de control.
Efecto. Posibles sanciones por incumplimiento a la normatividad vigente de rendición de cuentas a los entes de control.</t>
  </si>
  <si>
    <t>Condición. PLAN DE DESARROLLO. Teniendo en cuenta las actividades programadas de la Secretaría para el cumplimiento de los dos planes de desarrollo, llama la atención al grupo auditor el proyecto para la gestión documental denominado: “Implementar en X% de las dependencias del sector central el programa de gestión documental durante el cuatrienio”, para el primero al 80% y para el segundo al 100% e informa el encargado que la misma corresponde a una meta de mantenimiento pues la gestión documental ya se encuentra implementada en las diferentes dependencias mencionando solamente la actividad de aseguramiento y/o conservación de la información, por ello, se consultó a otros grupos de procesos auditores observando la existencia de falencias en diferentes dependencias a respecto, reflejando fallas en el seguimiento y control del procedimiento de gestión documental y/o proyección de actividades incompletas respecto a la gestión documental en el plan de desarrollo.
Criterio. Ley 152 de 1994.
Causa. Seguimiento a los indicadores en coherencia con los proyectos formulados
Efecto. Información inconsistente con los proyectos de la entidad.</t>
  </si>
  <si>
    <t xml:space="preserve">IMPUESTO PREDIAL INCONSISTENCIAS. Condición: al realizar verificación del pago de impuesto prediales vigencia 2020, de acuerdo a muesra solicitada se observó:
1. en algunos soportes entregados el valor del pago exitoso es mayor a los recibos que fueron adjuntos al pago. 2. En algunos soportes entregados el valor del pago exitoso es menor a los recibos que fueron adjuntos al pago. 3. También se pudo evidenciar en otros casos que existen los pagos de vigencias anteriores pero el municipio no realizó el abono. 4. Además se observaron predios que según muestra no se tiene claro si fueron o no pagados los impuestos de vigencias anteriores. S. También se observó que en varios municipios no se realizó el pago con descuento o se pagó después de las fechas de vencimiento. 
De lo anterior en la parte 2 del preinforme se detallan los predios. 
La comisión auditora concluye, que si bien es cierto se está realizando gestión para llevar la trazabilidad de los bienes del Departamento de Cundinamarca junto con el pago de impuestos prediales, se hace necesario tener actualizada la base de datos de los impuestos y gestionar aquellos que presentan diferencias respecto a los pagos. Por lo anterior se deja observación para seguimiento a la gestión respecto a tener actualizada la base de datos respecto a todos los bienes inmuebles propiedad de la Gobernación de Cundinamarca. Criterio: Régimen de Contabilidad Pública, NIIF. Causa: Diferencias en pagos por falta de pago y/o abono a la cuenta por parte del municipio y seguimiento por parte de la Secretaría General. Efecto: Impuestos prediales pendientes de pago lo que puede generar un posible detrimento al patrimonio. Pág. 106 a 111 
</t>
  </si>
  <si>
    <t>IMPUESTO PREDIAL — COMODATO. Condición: A continuación se detalla bien inmueble ubicado en Girardot el cual se encuentra en Comodato contrato No. 076-2015 con el Municipio de Girardot en el cual en la cláusula "QUINTA: OBLIGACIONES DEL COMODATARIO:...8. Cancelar durante el termino de ejecución el pago de impuesto predial y demás Impuestos, tasas y contribuciones, nacionales o territoriales a que haya lugar por la tenencia, el uso o la explotación del mismo..." y de acuerdo a otrosí No. 01 en la cláusula 
"...PRIMERA- PRORROGA: Prorrogar el plazo de ejecución del contrato interadministrativo de comodato 076-2015 por el termino de tres (3) años, es decir, hasta el 11 de septiembre de 2021". 
Asi mismo en la cláusula novena SUPERVISION: Será ejercida por el Director de Bienes e Inventarios de la Secretaría General del Departamento de Cundinamarca, quien ejercerá las funciones de Supervisión, quien en todo caso deberá cumplir con lo previsto en la Ley 80 de 1993 y en especial las funciones establecidas en el Decreto Ley 1474 de 2011 y Decreto Departamental 389 de 2013..." 
El detalle de los predios se encuentra en la parte 2 del preinforme 
De lo anterior la comisión auditora concluye que existe incumplimiento por parte del supervisor del Comodato ejercida por el Director de Bienes e Inventarios de la Secretaría General del Departamento de Cundinamarca quien no realizo seguimiento al cumplimiento de la cláusula 8 del comodato. Además de ello incumplimiento por parte del Municipio de Girardot en cuanto al pago del impuesto predial y esto puede generar un menoscabo al patrimonio de la Gobernación de Cundinamarca por valor de $11.205.040 respecto a los intereses de mora de varias vigencias. Criterio: Comodato 76 de 2015. Causa. Falta de Seguimiento al pago de impuesto por parte del comodatario — Secretaría General. Efecto: Incumplimiento al comodato por parte del Municipio de Girardot. 
Pág. 106 a 111</t>
  </si>
  <si>
    <t xml:space="preserve">IMPUESTO PREDIAL — COMODATO. Condición: A continuación se detalla bien inmueble ubicado en Girardot el cual se encuentra en Comodato contrato No. 076-2015 con el Municipio de Girardot en el cual en la cláusula "QUINTA: OBLIGACIONES DEL COMODATARIO:...8. Cancelar durante el termino de ejecución el pago de impuesto predial y demás Impuestos, tasas y contribuciones, nacionales o territoriales a que haya lugar por la tenencia, el uso o la explotación del mismo..." y de acuerdo a otrosí No. 01 en la cláusula 
"...PRIMERA- PRORROGA: Prorrogar el plazo de ejecución del contrato interadministrativo de comodato 076-2015 por el termino de tres (3) años, es decir, hasta el 11 de septiembre de 2021". 
Asimismo en la cláusula novena SUPERVISION: Será ejercida por el Director de Bienes e Inventarios de la Secretaría General del Departamento de Cundinamarca, quien ejercerá las funciones de Supervisión, quien en todo caso deberá cumplir con lo previsto en la Ley 80 de 1993 y en especial las funciones establecidas en el Decreto Ley 1474 de 2011 y Decreto Departamental 389 de 2013..." 
El detalle de los predios se encuentra en la parte 2 del preinforme 
De lo anterior la comisión auditora concluye que existe incumplimiento por parte del supervisor del Comodato ejercida por el Director de Bienes e Inventarios de la Secretaría General del Departamento de Cundinamarca quien no realizo seguimiento al cumplimiento de la cláusula 8 del comodato. Además de ello incumplimiento por parte del Municipio de Girardot en cuanto al pago del impuesto predial y esto puede generar un menoscabo al patrimonio de la Gobernación de Cundinamarca por valor de $11.205.040 respecto a los intereses de mora de varias vigencias. Criterio: Comodato 76 de 2015. Causa. Falta de Seguimiento al pago de impuesto por parte del comodatario — Secretaría General. Efecto: Incumplimiento al comodato por parte del Municipio de Girardot. 
Pág. 106 a 111 
</t>
  </si>
  <si>
    <t>IMPUESTO PREDIAL - INTERESES DE MORA. Condición: Relación de pagos de algunos predios los cuales por cancelarse después de la fecha de plazo generaron intereses de mora. De lo anterior no se observó la verificación, seguimiento y control por parte de la Oficina de Control Interno de la Gobernación de acuerdo a la ley 87 de 1993 artículo 2do. Criterio: Incumplimiento a plazos de pago impuestos prediales Causa: Pagos generados después de los plazos de vencimiento por parte de la Secretaría General y falta de seguimiento por parte de la Oficina de Control Interno de la Gobernación
Efecto: Posible detrimento patriominial por valor de $47.226.934 por pago depsues de la fecha de vencimiento de impuesto predial</t>
  </si>
  <si>
    <t>PROYECTO BPIN 2019000050073, AMPLIACIÓN DE LA COBERTURA DEL SERVICIO DE GAS COMBUSTIBLE DOMICILIARIO A TRAVÉS DE LA FINANCIACIÓN DE LA CONEXIÓN Y LA RED INTERNA PARA USUARIOS DE BARRIOS PERIFÉRICOS, VEREDAS Y CENTROS POBLADOS DEL DEPARTAMENTO DE CUNDINAMARCA. Hallazgo Nº. 1 (A1:D1): BPIN 2019000050073PUBLICIDAD DE LA CONTRATACIÓN EN EL SECOP Y GESPROY.</t>
  </si>
  <si>
    <t>Hallazgo N° 2 (A2:D2): CONTRATO DE OBRA AUSENCIA DE CONTROL EN LOS PAGOS DE SEGURIDAD SOCIAL, Y MANEJO ADMINISTRATIVO CUENTAS DEL SISTEMA GENERAL DE REGALÍAS</t>
  </si>
  <si>
    <t>PROYECTO BPIN 2020000050003, ADQUISICIÓN DE AMBULANCIAS, EQUIPOS BIOMÉDICOS, ELEMENTOS DE PROTECCIÓN PERSONAL, ASEO Y DESINFECCIÓN PARA LA ATENCIÓN DE LA CALAMIDAD SANITARIA POR COVID-19 EN LAS E.S.E DEL DEPARTAMENTO DE CUNDINAMARCA. Hallazgo N° 1 (A1:D1): BPIN 2020000050003 PRINCIPIO DE TRANSPARENCIA Y PUBLICIDAD SOBRE EL CONTRATO SS-CD- 6012020.</t>
  </si>
  <si>
    <t>Hallazgo No 2 (A2-D2) PRINCIPIO DE TRANSPARENCIA Y PUBLICIDAD SOBRE EL CONTRATO SS- CPS- 5702020.</t>
  </si>
  <si>
    <t>Hallazgo No 3 (A3-D3) PRINCIPIO DE TRANSPARENCIA Y PUBLICIDAD RESPECTO AL VALOR DEL EL CONTRATO SS-CPS- 5712020.</t>
  </si>
  <si>
    <t>Hallazgo No 4 (A4-D4) ABUSO POR PARTE DE LA ADMINISTRACION EN RELACION A LA URGENCIA MANIFIESTA CONTRATO No SS-CD5982020.</t>
  </si>
  <si>
    <t>Hallazgo No 5 (A5-D5) SOBRE EL CONTRATO SSCD-6002020</t>
  </si>
  <si>
    <t>Hallazgo No 6 (A6-D6) SOBRE EL CONTRATO SSCD-6022020</t>
  </si>
  <si>
    <t>Hallazgo No 7 (A7-D7) CONTRATO SS-CD10002020</t>
  </si>
  <si>
    <t>Hallazgo No 8 (A8-D8) SOBRE EL ESTADO ACTUAL DEL PROYECTO</t>
  </si>
  <si>
    <t>Hallazgo No 9 (A9-D9)AUSENCIA DE SOPORTES CONTABLES DEL BPIN 2020000050003, COMPROBANTES DE EGRESO SIN EVIDENCIAR, AUSENCIA DE CONTROLES DE TESORERÍA EN LA OPERACIÓN DE LOS RECURSOS DEL SGR POR PARTE DE LA GOBERNACION DE CUNDINAMARCA, COMO EJECUTOR DEL PROYECTO</t>
  </si>
  <si>
    <t>PROYECTO BPIN 2020000050012, ADQUISICIÓN DE ELEMENTOS DE PROTECCIÓN DE CONTAGIO DEL VIRUS COVID-19 PARA LOS CUERPOS OPERATIVOS DE EMERGENCIA, EN ATENCIÓN DE LA CALAMIDAD SANITARIA EN EL DEPARTAMENTO DE CUNDINAMARCA. Hallazgo No 1 (A1-D1) BPIN 2020000050012 SOBRE LA PUBLICIDAD DEL VALOR DEL CONTRATO EN GESPROY.</t>
  </si>
  <si>
    <t>Hallazgo No 2 (A2-D2) ADMINISTRATIVA ESPECIAL PARA LA GESTIÓN DEL RIESGO DE DESASTRES DEL DEPARTAMENTO DE CUNDINAMARCA COMO EJECUTOR DEL PROYECTO</t>
  </si>
  <si>
    <t>Hallazgo No 3(A3-D3) AUSENCIA DE SOPORTES CONTABLES DEL BPIN 2020000050012, COMPROBANTES DE EGRESO SIN EVIDENCIAR, AUSENCIA DE CONTROLES DE TESORERÍA EN LA OPERACIÓN DE LOS RECURSOS DEL SGR POR PARTE DE LA GOBERNACION DE CUNDINAMARCA COMO EJECUTOR DEL PROYECT.</t>
  </si>
  <si>
    <t>Hallazgo No 3(A3-D3) AUSENCIA DE SOPORTES CONTABLES DEL BPIN 2020000050012, COMPROBANTES DE EGRESO SIN EVIDENCIAR, AUSENCIA DE CONTROLES DE TESORERÍA EN LA OPERACIÓN DE LOS RECURSOS DEL SGR POR PARTE DE LA GOBERNACION DE CUNDINAMARCA COMO EJECUTOR DEL PROYECTO</t>
  </si>
  <si>
    <t>PROYECTO BPIN 2020000050019, SUMINISTRAR COMPLEMENTO ALIMENTARIO A LOS ESTUDIANTES DE LAS INSTITUCIONES EDUCATIVAS DE LOS MUNICIPIOS EN LOS MUNICIPIOS DEL DEPARTAMENTO DE CUNDINAMARCA. Hallazgo No 1 (A1-D1) BPIN 2020000050019 AUSENCIA DE SOPORTES CONTABLES DEL BPIN 2020000050019, COMPROBANTES DE EGRESO SIN EVIDENCIAR, AUSENCIA DE CONTROLES DE TESORERÍA EN LA OPERACIÓN DE LOS RECURSOS DEL SGR POR PARTE DE LA GOBERNACION DE CUNDINAMARCA COMO EJECUTOR DEL PROYECTO</t>
  </si>
  <si>
    <t>Hallazgo No 2 (A2-D2) AUSENCIA DE CONTROL EN LOS PAGOS DE SEGURIDAD SOCIAL, Y MANEJO ADMINISTRATIVO CUENTAS DEL SISTEMA GENERAL DE REGALÍAS</t>
  </si>
  <si>
    <t>Hallazgo No 3 (A3-D3) AUSENCIA DEL PRINCIPIO DE PUBLICIDAD EN LA CONTRATACIÓN PÚBLICA, EN EL CONTRATO SE-LP-211- 2020 Y SE-LP-213-2020</t>
  </si>
  <si>
    <t xml:space="preserve">PROYECTO BPIN 2017000050033 “FORTALECIMIENTO A LA ESTRATEGIA DE ALIMENTACIÓN ESCOLAR PARA MUNICIPIOS NO CERTIFICADOS DEL DEPARTAMENTO DE CUNDINAMARCA. Hallazgo No 1 (A1-D1) BPIN 2017000050033 PUBLICIDAD DE LA CONTRATACIÓN EN EL SECOP Y GESPROY.
</t>
  </si>
  <si>
    <t>Hallazgo No 2 (A2-D2) AUSENCIA DE SOPORTES CONTABLES DEL BPIN 2017000050033, COMPROBANTES DE EGRESO SIN EVIDENCIAR, AUSENCIA DE CONTROLES DE TESORERÍA EN LA OPERACIÓN DE LOS RECURSOS DEL SGR POR PARTE DE LA GOBERNACION DE CUNDINAMARCA COMO EJECUTOR DEL PROYECTO.</t>
  </si>
  <si>
    <t>BPIN 20170000100012, CONFORMACIÓN DE UNA CONVOCATORIA REGIONAL DE PROYECTOS I+D EN FOCOS PRIORIZADOS CTEI PARA EL FORTALECIMIENTO DE LOS GRUPOS DE INVESTIGACIÓN CUNDINAMARCA. Hallazgo No 1 (A1-D1) BPIN 20170000100012 FALTA DE PUBLICIDAD DE LOS CONTRATACIÓN EN EL SECOP Y GESPROY.</t>
  </si>
  <si>
    <t>Hallazgo No 2 (A2-D2) AMPAROS Y SUFICIENCIAS DE LAS GARANTÍAS</t>
  </si>
  <si>
    <t>1. CONDICION El Procedimiento M-FT-PR-011 "ELABORACIÓN PLAN INTEGRAL DE SEGURIDAD Y CONVIVENCIA CIUDADANA PISCC" en la actividad 8 describe "Socializar el PISCC en los 116 municipios" y la secretaria no presento las evidencias solicitadas , por lo tanto el grupo auditor no pudo verificar que se haya socializado el PISCC en los municipios muestra Facactativá, Zipaquira, Soacha y Fusagasuga, que se eliguieron como muestra. Adicionalmente la actividad 9 del mismo procedimiento indica establecer el cronograma y plan de acción del documento Plan Integral de Seguridad y Convivencia Ciudadana- PISCC. La secretaria no presento evidencia de la elaboración del cronograma. Solicitud realizada mediante reunion del dia 21 de septiembre de 2021. 2.CRITERIO Procedimiento M-FT-PR-011, ELABORACIÓN PLAN INTEGRAL DE SEGURIDAD Y CONVIVENCIA CIUDADANA PISCC 3.CAUSA Desconocimiento e incumplimiento del procedimiento M-FT-PR-011. 4.CONSECUENCIA posible incumplimiento de las actividades establecidas en el PISCC 2020-2024 por parte de la secretaria lo cual podría afectar la “prevención y disuasión del delito y crimen organizado" en el departamento.</t>
  </si>
  <si>
    <t xml:space="preserve">Condición: una vez revisado el contrato SGO-SASI-213.2021, se evidencia que el mismo no contien el concepto del comite de contratación, la cual se pudo observar, tanto en la carpeta fisica, como en los documentos enviados por el auditado. Causa:No aplicación del Manual de Contratación y Manual de Vigilancia y Control de la Ejecución Contractual vigente para la fecha Criterio: Numerales 4, 5 y 6 del capítulo 1 de la Parte 1 del Decreto 472 de 2018 "Manual de Contratación y de Vigilancia y Control de La Gestión Contractual Gobernación de Cundinamarca". Consecuencia: Inadecuada planeación contractual que genera: Reprocesos y retrasos en la contratación y posible materialización del riesgo Posibilidad de afectación reputacional por publicación de procesos contractuales sin adecuada planeación de los equipos estructuradores que puede llevar a celebrar contratos que no respondan a la necesidad de bienes o servicios detectada por la entidad. </t>
  </si>
  <si>
    <t xml:space="preserve">Condición: En la revisión del Plan Anual de Adquisiciones de la vigencia 2020, correspondiente al contrato SGO-CPS-018-2020, publicado en la página web del SECOP II, se evidencia que Plan Anual de Adquisiciones el valor del proceso a contratar no está de forma exacta o susceptible de analizar, con un valor de $ 55.416.744 de conformidad a los estudios previos anexos a la carpeta digital entregada por el Auditado y el Plan Anual de Adquisiciones "; por un valor de $26.880.048 , con valores inexactos para contratar, y adicionalmente no se publica en el PAA-2020, la adición al respectivo contrato de la vigencia 2020, asi mismo, respecto al contrato SGO-SASI-213-2021, se encuentra incluido en el PAA de la vigencia 2021, no se constata el mes de inicio de la contratación en el PAA-2021, reporta en plazo de 11 meses, diferente al planeado, la cual es de 8 meses, indicando una cuantía muy superior a la programada ($1.061.321.393), toda vez que, la programada es de $ 585.284.852 en el Plan de adquisiciones. Causa: Incorrecta planeación contractual. Criterio: Artículo 2.2.1.1.1.4.3. del Plan Anual de Adquisiciones del Decreto 1082 de 2015. Consecuencia: Información equívoca e incompleta que puede inducir en error a las partes y a los terceros interesados en el contrato y posible materialización del riesgo Posibilidad de afectación reputacional por publicación de procesos contractuales sin adecuada planeación de los equipos estructuradores que puede llevar a celebrar contratos que no respondan a la necesidad de bienes o servicios detectada por la entidad. </t>
  </si>
  <si>
    <t>Condición: De los informes de supervisión revisados por el Auditado, en los contratos SGO-SASI-213-2021 en los informe 2 y 3 no se hace una relacion detallada de las actividades desarrollas por el supervisor, dado se hace un transcripción de la obligaciones contractuales y en el contrato SGO-CPS-018-2020, no se anexan a la Carpeta digital ni en el Secop II, los informe de supervisión 6,7,8 y 9, ni tampoco hay informe final del supervisión y como tal no reposa el acta de liquidación del respectivo contrato de la vigencia 2020. Causa: No aplicación del Manual de Contratación y Manual de Vigilancia y Control de la Ejecución Contractual vigente para la fecha. Criterio: CAPÍTULO II "Interventores y Supervisores" del Decreto 472 de 2018 "Manual de Contratación y de Vigilancia y Control de La Gestión Contractual Gobernación de Cundinamarca". Consecuencia: Información equívoca o incompleta que puede inducir en error a las partes y a los terceros interesados en el contrato y posible materialización del riesgo " Posibilidad de afecta-ción económica y repu-tacional por fallas en el seguimiento a la ejecu-ción de contratos y convenios por parte de los superviso-res/interventores debi-do a debilidades en el seguimiento de la eje-cución contractual".</t>
  </si>
  <si>
    <t>Condición: Una vez revisado los expedientes contractuales SGO-SASI-213-2021, SGO-CPS_x005F_x0002_092-2021,SGO-CPS-091-2021,SGO-CPS-067-2021,GO-CPS-018-2020,SGO-CPS-013- 2021,SGO-CPS-036-2021 y SGO-CPS-043-2021, se detallaron que un total de 71 documentos, no se encuentran publicados en el portal web del Secop II o están publicados extemporáneamente por la Entidad, a saber: 1)DOCUMENTOS PUBLICADOS EXTEMPORÁNEAMENTE A. SGO-SASI-213-2021 • Se evidencian tres (3) informes de supervisión, indicando que el informe 2 y 3 se presenta en la misma fecha 13/09/2021. B. SGO-CPS-092-2021 • Certificado de Disponibilidad, No. 7100011519 del 11 de marzo de 2021, y publicado en el SECOP II, el 24 de marzo de 2021. • Acta de Inicio, de fecha marzo del 2021 y se publica el 11/07/201 • Registro presupuestales, de fecha 30 de marzo de 2021 y se publica en el SECOP II, publicado el día 11/07/2021. C. SGO-CPS-091-2021 • Concepto Precontractual, de fecha 10/03/2021 de la Dirección de Finanzas Públicas del Departamento de Cundinamarca y se publica el 26/08/2021 • Se publica en la Plataforma</t>
  </si>
  <si>
    <t>Condición: En el análisis de la gestión de riegos evaluada con base en el mapa de riesgos del proceso Promoción del Desarrollo Social para el año 2021 se encuentran tres debilidades: 1) El control número 2 relacionado con "...el seguimiento y monitoreo a la ejecución de los recursos a través del POAI , Plan de Acción Anual y Plan Indicativo, los seguimientos se realizan trimestralmente, para verificar el avance de las metas establecidas...." no va dirigido hacia la causa del riesgo “Comunidades insatisfechas por la calidad y cantidad de bienes y servicios entregados” siendo debil este control frente al resultado final esperado de prevenir el riesgo. 2) No se encuentra documentado el riesgo evidenciado por los auditados y el equipo auditor referente a la oportunidad en el giro de los recursos por parte de la Secretaría a cada uno de los Municipios, siendo este un riesgo ya materializado, al encontar que las fechas de consignación a los 3 Municipios de la muestra de auditoria, se realizaron el 23 de marzo del 2021. 3) El control número 3 relacionado con "... realización de comités primarios, los cuales se reportará de manera trimestral. En dichos comités se realizará el seguimiento o avance de la implementación de los planes, programas y proyectos, que permitan la toma de decisiones,..." se evidenció que las actas de los comités primarios cargadas en isolucion al Plan de acción 3739 de fechas 22-06-2021 y 25 -08- de 2021 no incluyen la evaluación de los planes programas y proyectos y toma de decisiones frente a su desarrollo. Causa: Debilidades en el conocimiento y aplicación de: la Guía para la Administración del Riesgo y el Diseño de Controles en Entidades Públicas. DAFP, versión 5, 2020 y la Política de Administración de Riesgos E-PID-POL-002 versión 6. Criterio: Capítulo 3.2 Evaluación de Riesgos de la Guía para la Administración del Riesgo y el Diseño de Controles en Entidades Públicas. DAFP, versión 5, 2020. y la Política Administración de Riesgos E-PID-POL-002 versión 6 Consecuencia: La posible materialización del riesgo "Posibilidad de afectación reputacional y percepción negativa de los usuarios debido a que las necesidades focalizadas de la población objetivo no se satisfagan con la calidad y oportunidad esperadas."</t>
  </si>
  <si>
    <t xml:space="preserve">Condición: En la secretaría General, Dirección de Bienes e Inventarios se evidencia falencias en la evaluación, monitoreo y seguimiento de los controles establecidos para el ingreso de Bienes muebles a la propiedad planta y equipo; respecto a circularización: se aprecia demoras en el reporte de bienes superiores a 11 días y hasta 125 días, lo cual ocasiona inexactitud en el inventario de bienes muebles y dificultad para el control, por no reportar la novedad en el sistema SAP, así como el impedimento para asegurar los bienes muebles adquiridos; situaciones evidenciadas en los bienes capitalizados durante el periodo auditado y adquiridos mediante contratos UAEGRD-CD-164-2020, CONVENIO INTERADMINISTRATIVO STIC-CDCVI-118-2020, CONTRATO DE COMPRAVENTA STIC-SASI-110-2020¸ CONTRATO DE COMPRAVENTA STIC-SASI-107-2020. En similar sentido activo fijo carro tanque de placas OJY-231 donado al Departamento de Cundinamarca, mediante acta de transferencia de fecha 16/11/2021 con más de cuatro (4) años para su ingreso a la PPYE. Respecto al control, procedimiento A-GRF-PR-004 Versión 7 del 24/08/2020, se aprecia que no se aplicaron las generalidades y políticas señaladas en el capítulo 4 numeral 2, como tampoco la actividad 4 en lo relacionado con Recibir y verificar documentos para ingreso a Almacén ; lo anterior se evidencio en los bienes capitalizados durante el periodo auditado, asociados a expedientes contractuales; no anexaron documentos soportes requeridos en el procedimiento, como consta en el CONVENIO ESPECIAL DE COOPERACIÓN NO. SCTEI-013 DE 2014, CONTRATO DE COMPRAVENTA N°. STIC-CMC-121-2020 y en el caso del CONVENIO INTERADMINISTRATIVO STIC-CDCVI-118-2020 se observa solicitud mercurio por parte de las TIC para el ingreso a la PPYE, pero como consecuencia de hallazgo en Auditoría Interna de Gestión. Causa: Debilidades en la aplicación de lineamientos del Sistema de Control Interno, relacionados con actividades de control 2 y 1 línea de defensa y Monitoreo – Supervisión 2 línea de defensa. Criterio: Manual Operativo MIPG versión 3 Diciembre de 2019, Séptima Dimensión. Segunda Línea de Defensa Actividades de Control y Actividades de Monitoreo y supervisión Manual Operativo MIPG versión 4 Marzo de 2021, Séptima Dimensión. Segunda Línea de Defensa. Actividades de Control y Actividades de Monitoreo y supervisión Procedimiento Ingreso y Egreso de Bienes Muebles y Elementos de Consumo al Almacén General, código A-GRF-PR-004 versión 7 del 20/08/2020 Isolución Circular 055 del 03/08/2020, Secretaría General Gobernación de Cundinamarca. Circular 15 del 11/05/2021, Secretaría General Gobernación de Cundinamarca. Consecuencia: Pérdida de bienes muebles e inexactitudes en el inventario.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</si>
  <si>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INFORMACIÓN Y COMUNICACIÓN Actividad No. 14.2 “Comunicación Interna (Se comunica con el Comité Institucional de Coordinación de Control Interno o su equivalente; Facilita líneas de comunicación en todos los niveles; Selecciona el método de comunicación pertinente).”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</si>
  <si>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MONITOREO Y SUPERVISIÓN Actividad No. 17.6 “Evaluación y comunicación de deficiencias oportunamente (Evalúa los resultados, Comunica las deficiencias y Monitorea las medidas correctivas).”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</si>
  <si>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8.1 “Evaluación del riesgo de fraude o corrupción. Cumplimiento artículo 73 de la Ley 1474 de 2011, relacionado con la prevención de los riesgos de corrupción.”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</si>
  <si>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AMBIENTE DE CONTROL Actividad 1.2. La entidad demuestra el compromiso con la integridad (valores) y principios del servicio público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</si>
  <si>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AMBIENTE DE CONTROL Actividad No. 2.3: Aplicación de mecanismos para ejercer una adecuada supervisión del Sistema de Control Interno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</si>
  <si>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AMBIENTE DE CONTROL Actividad No. 5.1 “La entidad establece líneas de reporte dentro de la entidad para evaluar el funcionamiento del Sistema de Control Interno.”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</si>
  <si>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6.1 “Definición de objetivos con suficiente claridad para identificar y evaluar los riesgos relacionados: i) Estratégicos; ii) Operativos; iii) Legales y Presupuestales; iv) De Información Financiera y no Financiera.”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</si>
  <si>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7.2 “Identificación y análisis de riesgos (Analiza factores internos y externos; Implica a los niveles apropiados de la dirección; Determina cómo responder a los riesgos; Determina la importancia de los riesgos).”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</si>
  <si>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7.3 “Identificación y análisis de riesgos (Analiza factores internos y externos; Implica a los niveles apropiados de la dirección; Determina cómo responder a los riesgos; Determina la importancia de los riesgos).”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</si>
  <si>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8.3 “Evaluación del riesgo de fraude o corrupción. Cumplimiento artículo 73 de la Ley 1474 de 2011, relacionado con la prevención de los riesgos de corrupción.”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</si>
  <si>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9.1 “Acorde con lo establecido en la política de Administración del Riesgo, se monitorean los factores internos y externos definidos para la entidad, a fin de establecer cambios en el entorno que determinen nuevos riesgos o ajustes a los existentes”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</si>
  <si>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ACTIVIDADES DE CONTROL Actividad No. 10.2 “Diseño y desarrollo de actividades de control (Integra el desarrollo de controles con la evaluación de riesgos; tiene en cuenta a qué nivel se aplican las actividades; facilita la segregación de funciones).”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</si>
  <si>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ACTIVIDADES DE CONTROL Actividad No. 11.2 “Seleccionar y Desarrolla controles generales sobre TI para apoyar la consecución de los objetivos”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</si>
  <si>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ACTIVIDADES DE CONTROL Actividad No. 11.3 “Seleccionar y Desarrolla controles generales sobre TI para apoyar la consecución de los objetivos”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</si>
  <si>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INFORMACIÓN Y COMUNICACIÓN Actividad No. 13.1 “Utilización de información relevante (Identifica requisitos de información; Capta fuentes de datos internas y externas; Procesa datos relevantes y los transforma en información).”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</si>
  <si>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INFORMACIÓN Y COMUNICACIÓN Actividad No. 13.4 “Utilización de información relevante (Identifica requisitos de información; Capta fuentes de datos internas y externas; Procesa datos relevantes y los transforma en información).”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</si>
  <si>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INFORMACIÓN Y COMUNICACIÓN Actividad No. 15.3 “Comunicación con el exterior (Se comunica con los grupos de valor y con terceros externos interesados; Facilita líneas de comunicación)” </t>
  </si>
  <si>
    <t>Condición: En la evaluación de ocho (8) lineamientos del sistema de control interno detallados en el pre-informe de auditoria (Tabla No.4 Lineamientos evaluados por proceso, Pág. 26), se encontraron falencias en cuatro (5) de ellos: - Tres (3) Actividades de control que cumplen parcialmente, dos (2) a nivel de Promoción de la Competitividad y el Desarrollo Económico Sostenible y uno (1) de Gestión Contractual. - Uno (1) de Monitoreo y supervisión el cual cumple parcialmente a nivel de Gestión Contractual. - Uno (1) de Información y Comunicación a nivel de Promoción de la Competitividad y el Desarrollo Económico Sostenible Causa: Desconocimiento de Modelo Estándar de Control Interno(MECI) Criterio: Artículo 2 del Decreto 1499 de 2017, ARTÍCULO 2.2.2.3.2 Decreto 1083 de 2015 Consecuencia: Debilidades en la gestión del sistema de control interno y materialización de riesgos.</t>
  </si>
  <si>
    <t>Condición: Frente al convenio SA-CDCTI-065-2020, se observa que referente a los documentos estudios previos y del sector, CDP, actos que justifican la contratación (sin fecha), no se detalla la fecha de creación en la plataforma. Se evidencia que, frente al RP, pólizas y pagos, no se encuentran publicados en la plataforma SECOP II. Así mismos, una vez revisado el expediente contractual en la plataforma SECOP II, del referido convenio SA-CDCTI-065-2020, se detallaron veintiuno (21) documentos publicados, evidenciándose, que seis (6) de ellos se publicaron de manera extemporánea (Acta de Inicio, Aprobación Poliza, Informes de Supervisión N° 2 - 4 - 5 y 6). Por otro lado, una vez revisado el expediente contractual del convenio SA-CDCVI-092-2020, se detallaron seis (6) documentos que no se encuentran publicados en Portal Web del Secop (Los Conceptos Precontractual de Gastos de inversión, Solicitud de CDP, Certificado de Disponibilidad presupuestal No. 7100008163, Certificado de Disponibilidad presupuestal N°20603382, Registro presupuestal, Delegación de supervisor) y Cuatro (4) que fueron publicados extemporáneamente en el Secop (Acta de Inicio; Informes N° 1 - 2 y 3). Causa: No aplicación del Artículo 2.2.1.1.1.7.1. de la Subsección 7, Artículo 2.2.2.1.8.3 del Decreto 1082 de 2015. Criterio: Artículo 2.2.1.1.1.7.1. de la Subsección 7 Publicidad, Artículo 2.2.2.1.8.3 de la SECCIÓN 8 "OTRAS DISPOSICIONES" del Decreto 1082 de 2015. Artículo 3 de la Ley 1150 de 2007. Consecuencia: Información equívoca o incompleta que puede inducir en error a las partes y a los terceros interesados en el contrato, Materializandose el riesgo "Fallas en publicidad de procesos contractuales".</t>
  </si>
  <si>
    <t xml:space="preserve">Condición: Con base en la evaluación realizada al procedimiento Gestión de Proyectos TIC A-GT-PR-001, se encontró que las actividades de viabilización en el aplicativo de proyectos y el concepto de viabilidad por parte de la PMO, no se cumplieron. Adicionalmente no se obtuvieron evidencias del cumplimiento del art. 2 de la Resolución 081 de 2019, en sus tareas: 2.5 establecer una metodología o plan de revisión a los avances de los diferentes proyectos, buscando asegurar que se reporte información confiable y oportuna, que permita detectar a tiempo las desviaciones para la toma de decisiones adecuadas, 2.6 verificar que los proyectos que se van a ejecutar o están en ejecución, respondan a la política nacional de TIC, es decir que están alineados con los objetivos del PETIC y la 2.7 evalúa y proyecta la viabilidad técnica de los proyectos. Causa: Debilidades en la planeación de proyectos, desconocimiento en la aplicación de procedimientos y en el cumplimiento de las tareas definidas para el equipo PMO en la resolución 081 de 2019 Criterio: Resolución 081 de 2019, art. 2 numerales 2.5, 2.6 y 2.7, procedimiento Gestión de Proyectos TIC A-GT-PR-001 Consecuencia: Incumpliento en la entrega de productos de los proyectos y metas del plan de desarrollo Departamental </t>
  </si>
  <si>
    <t>Condición: En la revisión del expediente contractual (magnético y secop II) del contrato No. STIC-CDCVI-118-2020., se observó, la inexistencia del concepto expedido por la dirección de contratación, tanto en el contrato inicial , como en su adición. Causa: No aplicación del Manual de Contratación y Manual de Vigilancia y Control de la Ejecución Contractual vigente para la fecha. Criterio: Numerales 4, 5 y 6 del capítulo 1 de la Parte 1 del Decreto 472 de 2018 "Manual de Contratación y de Vigilancia y Control de La Gestión Contractual Gobernación de Cundinamarca". Consecuencia: Información equívoca que puede inducir en error a las partes y a los terceros interesados en el contrato.</t>
  </si>
  <si>
    <t>Condición: Con el fin de verificar si la Secretaría está realizando el seguimiento a los soportes se analizó el archivo del sistema Aranda 2020 y 2021, observando que solo se registran los incidentes presentados por los beneficiarios de la ADC, no se está realizando el registro y el seguimiento de los incidentes reportados por los usuarios de la RAV, por lo anterior se solicitó el listado de beneficiarios de la Red de alta velocidad, el cual fue entregado por la Secretaría, y con base en este se tomo una muestra de 24 Instituciones dando los siguientes resultados: El 96% de los usuarios ha tenido problemas con el servicio Del 100% de usuarios que reportaron incidentes, el 83% recibieron respuesta a su requerimiento de manera oportuna, y el 17% no han tenido respuesta. según encuesta realizada (entre el 30 de julio y el 03 de agosto de 2021)En cuanto a la solución de los incidentes se observó que al 74% de los usuarios se les atendió el requerimiento por completo, y el 26% les solucionario parcialmente el incidente.Adicionalmente se observó que el 65% de los incidentes reportados se volvieron a presentar, evidenciando la inexistencia de planes de mejora como lo indica el procedimiento. Causa: Debilidad en la aplicación y seguimiento del procedimiento A-GT-PR-018 “Gestión de Requerimientos e Incidentes Autopista Digital Cundinamarca - Mesa de Ayuda ADC” Criterio: Paso No. y política de operación del procedimiento A-GT-PR-018 “Gestión de Requerimientos e Incidentes Autopista Digital Cundinamarca - Mesa de Ayuda ADC” Consecuencia: Afectación de la provisión del servicio, falta de información para toma de decisiones y planes de mejora y materialización del riesgo "Posibilidad de afectación reputacional porque no se brinde adecuadamente el servicio de conectividad en los municipios a través de las soluciones de la Autopista Digital Cundinamarca ADC debido a Falta de continuidad en los servicios de mantenimiento y soporte de la ADC y terceros".</t>
  </si>
  <si>
    <t xml:space="preserve">Informe Sistema General de regalías - Agosto "Secretaría de Ciencia, Tecnología e Innovación- BPIN 2020000100650 ""FORTALECIMIENTO DE CAPACIDADES DE CTEI PARALA INNOVACION EDUCATIVA EN LOS NIVELES DE BÁSICA Y MEDIA, MEDIANTE USO DE TICS EN INSTITUCIONES EDUCATIVAS OFICIALES DE LOS MUNICIPIOS NO CERTIFICADOS DEL DEPARTAMENTO DE CUNDINAMARCA""; Y BPIN 2020000100696 ""FORTALECIMIENTO DE CAPACIDADES DE CTEI PARA LA REACTIVACIÓN ECONÓMICA Y LA TRANSFORMACIÓN PRODUCTIVA EN CUNDINAMARCA"" Condición: No se evidencia contratación del proyecto BPIN 2020000100650 y BPIN2020000100696, los cuales de acuerdo con consulta realizada a través de aplicativo GESPROY, presentan 248 días desde la aprobación sin contratar o realizar ordenación del gasto respectivamente Causa: Debilidad en el cumplimiento de los lineamientos dados para la contratación en los proyectos del Sistema General de Regalías- SGR Criterio: Parágrafo 3, del artículo 37 de la Ley 2056 del 2020 Consecuencia: Desaprobación del proyecto y pérdida presupuestal de los recursos aprobados a los proyectos por parte del Sistema General de Regalías (16.974.290.175) Ver página 7-8" </t>
  </si>
  <si>
    <t xml:space="preserve">Informe del Sistema General de Regalías - Agosto "Secretaría de Agricultura y Desarrollo Rural- BPIN 2012000050023 ""FORTALECIMIENTO DE LA ACTIVIDAD CAFETERA COMO ALTERNATIVA SOSTENIBLE DE DESARROLLO REGIONAL EN EL DEPARTAMENTO DE CUNDINAMARCA"" y BPIN 2017000050065 ""MEJORAMIENTO DE LA PRODUCTIVIDAD Y RENTABILIDAD DE LOS CAFICULTORES DEL DEPARTAMENTO DE CUNDINAMARCA"" Condición: No se evidencia cierre del proyecto BPIN 2012000050023 y BPIN 2017000050065, los cuales de acuerdo con consulta realizada a través de aplicativo GESPROY, presenta 267 días y 236 sin cerrar respectivamente a partir de la terminación del proyecto. Causa: Debilidad en el cumplimiento de los lineamientos dados para el cierre de proyectos del Sistema General de Regalías- SGR Criterio: Decreto 414 de 2013, Artículo 39 Consecuencia: Investigación por entes de control externos y calificación negativa en el Índice de Gestión de Proyectos de Regalías (IGPR) Ver página 10 " </t>
  </si>
  <si>
    <t>Informe de Índice de Transparencia y acceso a la información (ITA) vigencia 2021 "Condición: En la Unidad administrativa de gestión del riesgo se evidencia la no publicación de planes de mejoramiento, informes de auditoría con enlace al ente de control que lo realizó e instrumento de gestión de información pública (Registro de activos de información, indice de registro de activos de información y el esquema de publicación de la información), información incompleta con relación al directorio de funcionarios y contratistas, ya que no se encuentra vinculada a SIGEP, declaración de renta del secretario de despacho, normatividad, programas y proyectos que esta ejecutando la entidad, el mapa de procesos y procedimientos y contratación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</si>
  <si>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Asuntos internacionales se evidencia la no publicación del mapa de procesos y procedimientos e instrumento de gestión de información pública (Registro de activos de información, índice de registro de activos de información y el esquema de publicación de la información), información incompleta con relación a los mecanismos para la atención al ciudadano (teléfonos, correo institucional), al directorio de funcionarios y contratistas, ya que no se encuentra vinculada a SIGEP, declaración de renta del secretario de despacho, normatividad, informes de gestión, evaluación y auditoría (informes de gestión, informes de rendición de cuentas), planes de mejoramiento, informes de auditoría con enlace al ente de control que lo realizo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</si>
  <si>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Planeación se evidencia la no publicación de la normatividad e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declaración de renta del secretario de despacho, Planes de mejoramiento, informes de auditoría con enlace al ente de control que lo realizó y programas y proyectos que está ejecutando la entidad, Informes de gestión, evaluación y auditoría (informes de gestión, informes de rendición de cuentas)Causa: Deficiencias en la publicación de información Criterio: Ley 1712 del 2014 art. 5, 8,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</si>
  <si>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Transporte se evidencia la no publicación de informes de gestión, evaluación y auditoría (informes de rendición de cuentas), plan anual de adquisiciones vigencia 2021, e instrumento de gestión de información pública (Registro de activos de información, índice de registro de activos de información y el esquema de publicación de la información), información incompleta con relación a los mecanismos para la atención al ciudadano (teléfonos, correo institucional, horarios de atención), al directorio de funcionarios y contratistas, ya que no se encuentra vinculada a SIGEP, declaración de renta del secretario de despacho, programas y proyectos, normatividad, planes de mejoramiento,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</si>
  <si>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las TIC se evidencia la no publicación de mecanismos para la atención al ciudadano (teléfonos, correo institucional, horarios de atención, ubicación), plan anual de adquisiciones vigencia 2021, e instrumento de gestión de información pública (índice de registro de activos de información), información incompleta con relación a los al directorio de funcionarios y contratistas, ya que no se encuentra vinculada a SIGEP, declaración de renta del secretario de despacho, declaración de renta del secretario de despacho, programas y proyectos, normatividad, planes de mejoramiento,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</si>
  <si>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Competitividad se evidencia la no publicación de mecanismos para la atención al ciudadano (teléfonos, correo institucional, horarios de atención, ubicación), mapa de procesos y procedimientos, normatividad, plan anual de adquisiciones vigencia 2021, e instrumento de gestión de información pública (índice de registro de activos de información), información incompleta con relación a los al directorio de funcionarios y contratistas, ya que no se encuentra vinculada a SIGEP, declaración de renta del secretario de despacho, declaración de renta del secretario de despacho, programas y proyectos, planes de mejoramiento,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</si>
  <si>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Ambiente se evidencia la no publicación de la normatividad, programas y proyectos en ejecución e instrumento de gestión de información pública (Registro de activos de información, índice de registro de activos de información y el esquema de publicación de la información), información incompleta con relación a los mecanismos para la atención al ciudadano (teléfonos, correo institucional, horarios de atención), al directorio de funcionarios y contratistas, ya que no se encuentra vinculada a SIGEP, declaración de renta del secretario de despacho, planes de mejoramiento, informes de auditoría con enlace al ente de control que lo realizo, preguntas y respuestas frecuentes e información de interés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</si>
  <si>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Educación se evidencia la no publicación de evaluación y auditoría (informes de rendición de cuentas), plan anual de adquisiciones vigencia 2021, planes de mejoramiento, informes de auditoría con enlace al ente de control que lo realizó e instrumento de gestión de información pública (Registro de activos de información, índice de registro de activos de información y el esquema de publicación de la información), información incompleta con relación a la estructura orgánica y talento humano (misión, funciones, procesos y procedimientos), directorio de funcionarios y contratistas, ya que no se encuentra vinculada a SIGEP, declaración de renta del secretario de despacho y normatividad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</si>
  <si>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Gobierno se evidencia la no publicación de mecanismos para la atención al ciudadano (teléfonos, correo institucional, horarios de atención, ubicación), programas y proyectos en ejecución, plan anual de adquisiciones vigencia 2021, e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 declaración de renta del secretario de despacho, normatividad, planes de mejoramiento,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</si>
  <si>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Jurídica se evidencia la no publicación de mecanismos para la atención al ciudadano (teléfonos, correo institucional, horarios de atención, ubicación), programas y proyectos en ejecución, planes de mejoramiento, informes de auditoría con enlace al ente de control que lo realizó, e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declaración de renta del secretario de despacho, normatividad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</si>
  <si>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Agricultura se evidencia la no publicación de mecanismos para la atención al ciudadano (teléfonos, correo institucional, horarios de atención, ubicación), normatividad, programas y proyectos en ejecución, planes de mejoramiento, informes de auditoría con enlace al ente de control que lo realizó, e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declaración de renta del secretario de despacho, preguntas frecuentes, plan anual de adquisiciones vigencia 2021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</si>
  <si>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Hacienda se evidencia la no publicación de procesos y procedimientos e índice de registro de activos de información, información incompleta con relación al directorio de funcionarios y contratistas, ya que no se encuentra vinculada a SIGEP, declaración de renta del secretario de despacho, planes de mejoramiento, informes de auditoría con enlace al ente de control que lo realizó y normatividad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</si>
  <si>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 xml:space="preserve">Condición: Con el fin de verificar la ejecución del plan de capacitación se realizó visita al Centro de Acopio Departamental el día 15 de junio de 2021,con la finalidad de auditar el procedimiento de la cadena de frío y sus componentes, en la cual hizo parte la Técnico Operativo de la Secretaría de Salud encargada, quien indicó que no se habían realizado capacitaciones al talento humano del procedimiento de cadena de frío ni uso de los elementos de protección personal para el manejo del hielo seco. Así mismo no se adjuntaron evidencias de ejecución de capacitación del personal durante la auditoría, sin embargo, el auditado manifiesta que el Ministerio de Salud realizó las capacitaciones respectivas, por tal motivo es importante contar con dichas evidencias de cadena de frío. Causa: Desconocimiento de las herramientas de seguimiento y ejecución de las actividades establecidas dentro del Plan de Capacitación “Programa Ampliado de Inmunización-Vacunación contrala COVID-19 - Plan de Capacitación Teórico”. Criterio: Numeral 20. 10 del artículo20 “Responsabilidades de las entidades territoriales departamentales y distritales” del Decreto Nacional No.109 del 29 de enero de 2021 "Por el cual se adopta el Plan Nacional de Vacunación contra el COVID 19 y se dictaron otras disposiciones"; y el numeral 9 de la lista de chequeo de los Lineamientos Técnicos y Operativos para la Vacunación Contra el Covid-19 contra la pandemia Covid- 19 (página 89) del Ministerio de Salud y Protección Social. Consecuencia: Debilidades en la ejecución de las actividades que desarrolla el grupo de profesionales y técnicos del programa PAI Departamental de Cundinamarca, al no fortalecer sus conocimientos en el área. </t>
  </si>
  <si>
    <t xml:space="preserve">Condición: Una vez verificadas las carpetas digitales de los procesos contractuales, allegadas por el auditado, se encontró que en el contrato SS-CPS-082-2021, el “examen Preocupacional” no estaba vigente al momento de iniciar la etapa Contractual (febrero de 2021), al tener una fecha de expedición del 13 de enero de 2017, estando en contra vía del Decreto 1072 de 2015, Articulo2.2.4.2.2.18 del Ministerio de Trabajo, el cual expide el Decreto Único Reglamentario del Sector Trabajo, el cual indica que la vigencia de éste examen sólo es de tres (3) años, y no de cuatro(4)años como es el caso del contrato ya mencionado. Causa: Deficiencias en la aplicación del control del proceso de Gestión Contractual y del Decreto 1072 de 2015, Articulo 2.2.4.2.2.18. Criterio: Decreto 1072 de 2015, Articulo2.2.4.2.2.18 del Ministerio de Trabajo, el cual expide el Decreto Único Reglamentario del Sector Trabajo. Consecuencia: Investigación por presunta falta disciplinaria. </t>
  </si>
  <si>
    <t xml:space="preserve">Condición: De los siete (7) contratos revisados, se evidencia que en el contrato SS-CPS-329-2021, el plazo de ejecución del PAA es de 8meses y en la minuta del contrato de 9 meses; y en el contrato SS-CPS-404-2021, se evidencia que el valor del contractual establecido en la minuta del contrato es de $37.918.906, con un plazo de ejecución del contrato de 3 meses y 29 días, lo cual difiere de lo publicado en el Plan Anual de Adquisiciones en el cual se estableció un valor de $38.237.352 y un plazo de ejecución de 8 meses y con una fecha estimativa de inicio en el mes de marzo, lo cual con lleva a establecer que no se realizó una debida planeación presupuestal y de ejecución, aunado a que no se tiene coherencia que con un valor de $38.237.352, se pretendían pagar 8 meses de ejecución y con un aproximado del 99% de su valor, es decir $37.918.906, se pretenda pagar solamente 3 meses y 29 días. Causa: Debilidad en la aplicación del Criterio Normativo por parte de la Entidad y en la planeación contractual Criterio: Decreto 472 de 2018 Manual de Contratación y manual de Vigilancia y Control de La ejecución Contractual Gobernación de Cundinamarca, Decreto 1082 de2015, Artículos2.2.1.1.1.4.1,2.2.1.1.1.4.2,2.2.1.1.1.4.3 y 2.1.1.1.4.4. Publicación del Plan Anual de Adquisiciones. Consecuencia: Investigación por presunta falta disciplinaria. </t>
  </si>
  <si>
    <t xml:space="preserve">Condición: De los siete (7) contratos revisados se evidencia que ninguno de ellos tiene en la plataforma del Secop II la publicación del acta de inicio dentro de los términos establecidos en el articulo2.2.1.1.7. del Decreto 1082 de 2015, así: •SS-CPS-082-2021Cuenta con acta de Inicio firmada el 11 de febrero de 2021, publicada en el Secop II el 17 de marzo del 2021, superando por 1 día la publicación. •SS-CPS-329-2021, Cuenta con acta de Inicio firmada el 26 de marzo de 2021, publicada en el SecopII el 16 de mayo del 2021, superando por 36 días la publicación. •SS-CPS-066-2021, Cuenta con acta de Inicio firmada el 09 de febrero de 2021, publicada en el Secop II el 17 de marzo del 2021, superando por 25 días la publicación. •SS-CPS-497-2021, Cuenta con acta de Inicio firmada el 30 de abril de 2021, publicada en el Secop II el 14 de mayo del 2021, superando por 10 días la publicación. •SS-CPS-433-2021, Cuenta con acta de Inicio firmada el 12 de abril de 2021, publicada en el Secop II el 16 de abril del 2021, superando por 1 día la publicación. •SS-CPS-404-2021, Cuenta con acta de Inicio firmada el 29 de marzo de 2021, publicada en el Secop II el 07 de abril del 2021, superando por 7 días la publicación. •SS-CPS-080-2021, Cuenta con acta de Inicio firmada el 11 de febrero de 2021, publicada en el Secop II el 06 de abril del 2021, superando por 34 días la publicación. Causa: Debilidad en la aplicación de la Norma Contractual. Criterio: Ley 1150 de 2007, Artículo 3. Decreto 1082 de 2015, Artículos 2.2.1.1.1.7.1 y 2.2.2.1.8.3. Decreto Departamental 0472 de 2018 Manual de Contratación y de Vigilancia y Control de La Gestión Contractual. Consecuencia: Investigación por presunta falta disciplinaria. </t>
  </si>
  <si>
    <t xml:space="preserve">Condición: De los siete (7) contratos revisados se evidencia que cinco (5) de ellos no cuenta con la publicación del requisito de Hoja de Vida de la función pública y/o certificado de Bienes y Rentas del SIGEP, en la plataforma del Secop II, incumpliendo Decreto 2233/1995, artículo primero y el Decreto 472 de 2018, Manual de Contratación y de Vigilancia y Control de la Gestión Contractual de la Gobernación de Cundinamarca; así: • SS-CPS-082-2021- No se encuentra publicado el certificado de bienes y rentas. • SS-CPS-329-2021- No se encuentra publicada la Hoja de Vida de la función pública. •SS-CPS-066-2021. La Hoja de vida de la función pública que se encuentra en la plataforma del Secop II no es legible y por tanto no se puede validar si corresponde a la del contratista. • SS-CPS-497-2021. No se encuentra publicada la Hoja de Vida de la función pública. •SS-CPS-080-2021. No se encuentra publicada la Hoja de Vida de la función pública, ni el certificado de bienes y rentas. Causa: Debilidad en la aplicación de la Norma Contractual vigente a la fecha. Criterio: Ley 1150 de 2007, Artículo 3. Decreto 1082 de 2015, Artículos 2.2.1.1.1.7.1 y 2.2.2.1.8.3. Decreto, Ley 190 de 1995 articulo1, Decreto 2232 de 1994 artículo1, Departamental 0472 de 2018 Manual de Contratación y de Vigilancia y Control de La Gestión Contractual. Consecuencia: Comunicación a terceros interesados de forma inoportuna de los documentos públicos. </t>
  </si>
  <si>
    <t>Condición: En la revisión del expediente contractual (magnético y secop II) del contrato No. SH-SASI-104-2018, se observó, no reposa ni el formato, ni el acta, así mismo no se evidencia el concepto precontractual de la adición No. 1,2,3. Causa: No aplicación del Manual de Contratación y Manual de Vigilancia y Control de la Ejecución Contractual vigente para la fecha. Criterio: Numerales 4, 5 y 6 del capítulo 1 de la Parte 1 del Decreto 472 de 2018 "Manual de Contratación y de Vigilancia y Control de La Gestión Contractual Gobernación de Cundinamarca". Consecuencia: Investigación por presunta falta Disciplinaria. Se mantiene como No Cumplimiento (ver formato EV-SEG-FR-039 Respuesta Objeciones)</t>
  </si>
  <si>
    <t xml:space="preserve">Informe de Evaluación del Sistema General de Regalías (I) Trimestre "SECRETARÍA DE EDUCACIÓN-BPIN 2018000050019 ""FORTALECIMIENTO DE LA PERMANENCIA DE LOS ESTUDIANTES EN LOS MUNICIPIOS DEL DEPARTAMENTO DE CUNDINAMARCA, CENTRO ORIENTE 2018 CUNDINAMARCA"", BPIN 2017000050027 ""FORTALECIMIENTO DE LA PERMANENCIA DE LOS ESTUDIANTES EN LOS MUNICIPIOS DEL DEPARTAMENTO DE CUNDINAMARCA, CENTRO ORIENTE 2017 CUNDINAMARCA"", BPIN 2019000050020 ""FORTALECIMIENTO DE LA PERMANENCIA DE LOS ESTUDIANTES PARA EL AÑO 2019 EN LOS MUNICIPIOS DEL DEPARTAMENTO DE CUNDINAMARCA"" Condición: No se evidencia cierre de los proyectos BPIN 2018000050019, BPIN 2017000050027 y BPIN 2019000050020, los cuales de acuerdo con consulta realizada a través del aplicativo GESPROY, presentan 468 días, 1.198 días y 529 días sin cerrar respectivamente a partir de la terminación del proyecto. Causa: Debilidad en el cumplimiento de los lineamientos dados para el cierre de proyectos del Sistema General de Regalías- SGR Criterio: Decreto 414 de 2013, Artículo 39 Consecuencia: Investigación por entes de control externos y calificación negativa en el Índice de Gestión de Proyectos de Regalías (IGPR) </t>
  </si>
  <si>
    <t xml:space="preserve">Informe de Evaluación del Sistema General de Regalías (I) Trimestre "SECRETARÍA GENERAL- BPIN 2012000050010 ""ESTUDIOS Y DISEÑOS PARA LA RECUPERACIÓN Y ADECUACION DEL PATRIMONIO HISTORICO CULTURAL PALACIO DE SAN FRANCISCO EN BOGOTA D.C. DEPARTAMENTO DE CUNDINAMARCA "" Condición: No se evidencia cierre del proyecto BPIN 2012000050010, el cual de acuerdo con consulta realizada a través de aplicativo GESPROY, presenta 833 días sin cerrar a partir de la terminación del proyecto. Causa: Debilidad en el cumplimiento de los lineamientos dados para el cierre de proyectos del Sistema General de Regalías- SGR Criterio: Decreto 414 de 2013, Artículo 39 Consecuencia: Investigación por entes de control externos y calificación negativa en el Índice de Gestión de Proyectos de Regalías (IGPR) </t>
  </si>
  <si>
    <t>Condición: De los 7 procesos contractuales auditados se evidencia que 4 de ellos CDCVI-430-2020, SS-CD-469-2020, SS-CPS-570-2020 y SS-CPS-636-2020 no cuentan con la totalidad de la documentación publicada en el SECOP así: CDCVI-430-2020: De la información allegada por el auditado se logra evidenciar que existen 2 informes de contratista y de supervisión, sin embargo, no se encuentran publicados en el secop ii. SS-CD-469-2020: No se encuentra publicado informe de supervisión, a pesar haberse culminado el contrato el pasado 25 de agosto de la anualidad. SS-CPS-570-2020: No se evidencia el informe número 3, tanto en la plataforma secop ii , como en los documentos remitidos, la cual comprende el periodo del mes de octubre. SS-CPS-636-2020: Una vez revisado el concepto contractual se evidencia que el mismo, no se encuentra publicado, y tampoco remitido por la entidad(ss). Al detallar las actas de entrega de las ambulancias, se evidencia que no se encuentran publicadas en el secop ii y en los documentos remitidos solo existen 6 actas, de once (11) que deberían existir. Causa: Deficiencias en las actividades de publicación de contratación en el secop, desarrolladas en la Secretaría de Salud Criterio: Artículo 2.1.1.2.1.7 y Artículo 2.1.1.2.1.8 del Decreto 1081 de 2015. Artículo 2.2.1.1.1.3.1 del Decreto 1082 de 2015 Consecuencia: Materialización del riesgo de fallas en publicidad de procesos contractuales, baja transparencia en la contratación de la Secretaría de Salud</t>
  </si>
  <si>
    <t>Condición: De los 7 procesos contractuales auditados se evidencia que 3 de ellos SS-CD-469-2020, SS-CPS-570-2020 y SS-MC-020-2020 evidencian diferencias entre los documentos de los contratos y la información publicada en el secop II así: SS-CD-469-2020: Se encuentra que en la publicación en la parte información general, en el acápite precio estimado, el valor del contrato es superior, que el valor real del contrato. SS-CPS-570-2020: Se evidencia inconsistencia en la publicación del secop ii, en cuanto a la fecha de inicio y terminación del contrato. SS-MC-020-2020: Se observa que en la plataforma secop ii, en la aparte información de selección (adjudicatario) nos registra un valor de $ 37,557,250, mientras que en el documento aceptación de oferta nos muestra el valor de $ 37,646,250 Causa: Deficiencias en las actividades de publicación de contratación en el secop, desarrolladas en la Secretaría de Salud. Criterio: Artículo 2.1.1.2.1.7 y Artículo 2.1.1.2.1.8 del Decreto 1081 de 2015. Artículo 2.2.1.1.1.3.1 del Decreto 1082 de 2015 Consecuencia: Materialización del riesgo de fallas en publicidad de procesos contractuales, baja transparencia en la contratación de la Secretaría de Salud.</t>
  </si>
  <si>
    <t>Condición: De los 7 procesos contractuales auditados se evidencia que 1 de ellos SS-CPS-570-2020 evidencia la implementación de documentos desactualizados en el sistema Isolución así:SS-CPS-570-2020: Se evidencia que el formato estudios previos, no guarda la misma estructura que nos presta el aplicativo isolucion Causa: Debilidad en la aplicación del Manual De Buenas Prácticas Para La Gestión Contractual En Cundinamarca Código A – GC – MA – 004.Criterio: Manual De Buenas Prácticas Para La Gestión Contractual En Cundinamarca Código A – GC – MA – 004.Consecuencia: Materialización del riesgo adelantar la etapa precontractual y contractual soportada en documentos y/o procedimientos deficientes.</t>
  </si>
  <si>
    <t>ondición: Una vez revisado los expedientes contractuales de los contratos Nos. SGO_x005F_x0002_SASI-213-2021, SGO-CPS-092-2021,SGO-CPS-091-2021,SGO-CPS-067-2021,GO-CPS-018- 2020,SGO-CPS-013-2021,SGO-CPS-036-2021 y SGO-CPS-043-2021, se evidenciaron los siguientes documentos, el cual presentan carencia en la publicidad algunos registros, en el portal secop: mesa de trabajo, del contrato SGO-SASI-213-2021, se tiene que: 1.Certificado Precontractual, anexa en la carpeta física, no se evidencia en la plataforma secop II 2.Solicitud de CDP, anexa en la carpeta física y no se evidencia en la plataforma secop II 3.Estudios previos de fecha abril 2021, sin firma en la carpeta física, como en la plataforma secop II. 4.Minuta del Contrato SGO-SASI-213-2021, debidamente firmado por el ordenador del gasto y por el contratista. 5.Registro Presupuestal, anexa en la carpeta física, no se evidencia en la plataforma secop II 6.Acta de Inicio, anexa en la carpeta física, no se evidencia en la plataforma secop II la carpeta digital del proceso de Contratación del contrato SGO-CPS-092-2021, obteniéndose los siguientes resultados:</t>
  </si>
  <si>
    <t>Condición: Se realizó la evaluación de ocho(8) lineamientos del Sistema de Control Interno, encontrando: - Dos (2) Actividades de control que no cumplen desde la Secretaría de Desarrollo e Inclusión Social. - Dos (2) lineamientos de Monitoreo y supervisión que cumplen parcialmente: uno (1) desde el proceso contractual y uno (1) desde la gestión de la Secretaría de Desarrollo e Inclusión Social - Un (1) lineamiento de Evaluación de Riesgos que no cumple desde la gestión de la Secretaría de Desarrollo e Inclusión Social Causa: Desconocimiento de Modelo Estandar de Control Interno(MECI) Criterio: Manual Operativo MIPG versión 4 Marzo de 2021, Séptima Dimensión. Segunda Línea de Defensa (Aseguramiento de que los controles y procesos de gestión del riesgo de la 1a Línea de Defensa sean apropiados y funcionen correctamente) Consecuencia: Debilidades en el control de la gestión y posible materialización de riesgos.</t>
  </si>
  <si>
    <t xml:space="preserve">Condición: Una vez revisado lo publicado en la página web del SECOP II, frete a los convenios SDSI-CDCVI-212-2020 (Soacha), SDSI-CDCVI-197-2020 (Fusagasugá) y SDSI-CDCVI-172-2020 (Girardot), se evidenciaron 6 incumplimientos en la publicidad y 5 publicaciones extemporaneas de la siguiente manera: • Documentos no publicados en el Secop SDSI-CDCVI-212-2020 (SOACHA) • ACTA DE INICIO • INFORMES DE EJECUCIÓN O SUPERVISIÓN SDSI-CDCVI-197-2020 (Fusagasugá) • REGISTRO PRESUPUESTAL DE COMPROMISO • ACTA DE INICIO • INFORMES DE EJECUCIÓN O SUPERVISIÓN SDSI-CDCVI-172-2020 (Girardot) • INFORMES DE EJECUCIÓN O SUPERVISIÓN: • Documentos publicados extemporáneamente SDSI-CDCVI-212-2020 (SOACHA) • PRORROGA: De fecha 23/06/2021 se publica 20/09/2021 extemporáneo SDSI-CDCVI-172-2020 (Girardot) • REGISTRO PRESUPUESTAL DE COMPROMISO: de fecha 22/12/2020 y se publica 05/03/2021 extemporáneo • ACTA DE INICIO: De fecha 29/12/2020 y se publica 05/03/2021 extemporáneo • PRORROGA: de fecha 23/12/2020 y se publica 29/09/2021 extemporáneo • OTRO SI: De fecha 24/05/2021 y se publica 29/09/2021 extemporáneo Causa: No aplicación del Artículo 2.2.1.1.1.7.1. de la Subsección 7, Artículo 2.2.2.1.8.3 del Decreto 1082 de 2015. Criterio: Artículo 2.2.1.1.1.7.1. de la Subsección 7 Publicidad, Artículo 2.2.2.1.8.3 de la SECCIÓN 8 "OTRAS DISPOSICIONES" del Decreto 1082 de 2015. Artículo 3 de la Ley 1150 de 2007. Consecuencia: Publicación extemporánea o incompleta en el SECOP, que generan iIncumplimientos, e informacion inequivoca para las partes interesadas en la contratación y posible materialización del riesgo "Falla en Publicidad de procesos contractuales" (2020) y riesgo "Posibilidad de afectación reputacional por publicación de procesos contractuales sin adecuada planeación de los equipos estructuradores que puede llevar a celebrar contratos que no respondan a la necesidad de bienes o servicios detectada por la entidad." (2021) </t>
  </si>
  <si>
    <t xml:space="preserve">CONDICIÓN: En la Secretaría de la Función Pública, Dirección de Administración del Talento Humano, de acuerdo con la muestra de retirados no se encontró en la historia laboral los formatos A-GTH-FR-121 versión 2 del 16 de enero de 2018, Entrega de cargo de servidores públicos y A-GTH-FR-122 Versión 4 del 3/May/2019, Entrevista de Retiro de Personal para el señor LUIS FERNANDO ARTEAGA BAQUERO y formatos A-GTH-FR-121 versión 2, A-GTH-FR-137 versión 1 del 24 de abril de 2019, Informe Ejecutivo de Gestión Nivel Directivo y A-GTH-FR-122 Versión 4, para la señora ELICA MILENA ALMANSA VARELA. CRITERIO: Manual Operativo MIPG versión 4 marzo de 202, Séptima Dimensión. Segunda Línea de Defensa (Aseguramiento de que los controles y procesos de gestión del riesgo de la 1ª Línea de Defensa sean apropiados y funcionen correctamente) CAUSA: Debilidades en la aplicación del procedimiento CONSECUENCIA: Reprocesos Administrativos </t>
  </si>
  <si>
    <t>Informe de de Seguridad de la Información vigencia 2021 Condición: En la evaluación de la efectividad de los controles de la ISO 27001:2013 Anexo A del autodiagnostico "INSTRUMENTO DE IDENTIFICACIÓN DE LA LINEA BASE DE SEGURIDAD", arrojo en promedio una efectividad del 23%, lo que no alcanza a ubicarlos en el nivel de manudez inicial del MSPI, pese a los procedimientos, guías y algunos lineamientos que ya están establecidos. Causa: Debilidades en la Identificación y actualización de requisitos legales, normatividad de Seguridad de la Información y baja apropiación institucional de la Política de Gobierno Digital. Criterio: Decreto 1008 de 2018 (cuyas disposiciones se compilan en el Decreto 1078 de 2015, “Decreto Único Reglamentario del sector TIC”, específicamente en el capítulo 1, título 9, parte 2, libro 2). Consecuencia: Un sistema gestión de seguridad de la información débil y posible materialización del riesgo frente a la afectación económica y reputacional por no implementar la política de Gobierno Digital en la Gobernación debido a baja apropiación institucional y no disponibilidad de servicios ciudadanos digitales.</t>
  </si>
  <si>
    <t>Informe de de Seguridad de la Información vigencia 2021 Condición: Se observaron debilidades en la gestión de riesgos debido a que la guía con código A-GT-GUI-017 "guía de Riesgos de Activos de Información" establecida por el proceso de gestión tecnología esta desactualizada en relación a los nuevos lineamientos, adicionalmente no se enviaron riesgos de seguridad identificados. Causa: Debilidades en el conocimiento y aplicación de la Guía para la Administración del Riesgo y el Diseño de Controles en Entidades Públicas. DAFP, versión 5, 2020. Criterio: Política para la Administración de Riesgos E-PID-OL-002 definida por la Gobernación, Guía para la Administración del Riesgo Versión 7 y el Ítem 5. Lineamientos riesgos de seguridad de la información de la “Guía para la administración del riesgo” Versión 2020 del Departamento Administrativo de la Función Pública (DAFP). Consecuencia: Posibilidad de que un riesgo no identificado explote una vulnerabilidad para causar una pérdida o daño en un activo de información.</t>
  </si>
  <si>
    <t>Condición: En los documentos enviados por parte de la Secretaría del Ambiente, no se encontró el Cronograma y Plan de Trabajo en donde se estructuró y se programaron las actividades a desarrollar para el cumplimiento del objeto del Contrato Interadministrativo SA-CDCTI-065-2020, lo que no permitió validar el cumplimiento de la “CLAUSULA SEGUNDA. ALCANCE AL OBJETO: literal a. Cronograma y Plan de Trabajo en donde se estructure y programe las actividades a desarrollar para el cumplimiento del objeto, sus tiempos, personal necesario...” Causa: Debilidades en la revisión de entregables durante la ejecución del contrato Criterio: Numeral 2 del Título I del Decreto 472 de 2018 "Manual de Contratación y de Vigilancia y Control de La Gestión Contractual Gobernación de Cundinamarca". Consecuencia: Información equívoca que puede inducir en error a las partes y a los terceros interesados en el contrato.</t>
  </si>
  <si>
    <t>Condición: Frente a la revisión del convenio SA-CDCTI-065-2020, se evidencian siete (7) informes de supervisión, publicados en la plataforma Secop II, que presentan falencias relacionadas de forma general a continuación y detalladas en el pre-informe de auditoria (Pág. 17): 1) Informe No. 1, de fecha 12 de enero de 2021, no se puede evidenciar con exactitud las obligaciones contraídas. 2) Informe No. 2 de fecha 12 de febrero de 2021, informe No.3 de fecha 3 de marzo del 2021, Informe No. 4 de fecha 9 de abril del 2021, Informe No. 5 de fecha 7 de mayo del 2021, Informe No. 6 de fecha 8 de junio del 2021, Informe No. 7 de fecha 2 de julio del 2021, no cumple con el diligenciamiento del formato A-GC-017, en su numeral 2. Así mismo se establece que de cara al contrato SA-CPS-042-2020, en el informe de supervisión número dos (2), de fecha 18 de noviembre de 2020, en su obligación contractual número dos se encuentra una imprecisión al indicar que se realizó una mesa de trabajo el 03 de noviembre, para luego indicar que se presentaría a la Unidad de contratación 07 de octubre, fecha anterior a la mesa de trabajo. En el informe de supervisión número cuatro (4) de fecha 4 de diciembre del 2020, se indica que se trata tanto de un informe parcial como de un informe final, así mismo no se especifica la fecha en que se rinde el informe por parte del supervisor. Por su parte no se evidencia en el numeral 3 la orden de pago de la tercera cuenta de cobro. Finalmente, en el numeral 7, se indica "...con el presente informe de supervisión de fecha 01 de julio a 31 de diciembre 2020, se autoriza el cuarto pago del contrato...", indicando una fecha que no corresponde a la ejecución contractual. Causa: No aplicación del Artículo 2.2.1.1.1.7.1. de la Subsección 7, Artículo 2.2.2.1.8.3 del Decreto 1082 de 2015. Criterio: CAPÍTULO II "Interventores y Supervisores" del Decreto 472 de 2018 "Manual de Contratación y de Vigilancia y Control de La Gestión Contractual." Consecuencia: Información equívoca o incompleta que puede inducir en error a las partes y a los terceros interesados en el contrato y posible materialización del riesgo "falta de voluntad en la aplicación del Manual de Contratación y Manual de Vigilancia y Control de la Ejecución Contractual".</t>
  </si>
  <si>
    <t>Condición: Se observa que los contratos revisados( SA-CDCTI-065-2020 y SA-CDCVI-092-2020) , en la descripción u objeto, difiere de la publica plasmada en el portal secop, toda vez que, se hace de manera global incumpliendo lo plasmado en la norma Artículo 2.2.1.1.1.4.3. Del Plan Anual de Adquisiciones del Decreto 1082 de 2015. Causa: Incorrecta planeación contractual. Criterio: Artículo 2.2.1.1.1.4.3. del Plan Anual de Adquisiciones del Decreto 1082 de 2015. Consecuencia: Información equívoca que puede inducir en error a las partes y a los terceros interesados en el contrato.</t>
  </si>
  <si>
    <t>Condición: El mapa de riesgos no incluye un control para el riesgo "puede suceder que no se brinde adecuadamente el servicio de conectividad en los municipios" cuya causa "Podría pasar que la aplicación de los procedimientos establecidos sea inadecuada para la ADC". En cuanto al riesgo "Posibilidad de afectación reputacional por que no se brinde adecuadamente el servicio de conectividad en los municipios a través de las soluciones de la Autopista Digital Cundinamarca ADC debido a Falta de continuidad en los servicios de mantenimiento y soporte de la ADC y terceros." no se aplica el control que hace referencia al soporte que se presta a través del monitorio en PRTG o visita técnica, y la secretaría esta asumiendo los riesgos técnicos para esta la estrategia red de alta velocidad (RAV). Causa: Debilidades en el conocimiento y aplicación de la Guía para la Administración del Riesgo y el Diseño de Controles en Entidades Públicas. DAFP, versión 5, 2020. Criterio: Capítulo 3.2 Evaluación de Riesgos de la Guía para la Administración del Riesgo y el Diseño de Controles en Entidades Públicas. DAFP, versión 5, 2020. y la Política Administración de Riesgos E-PID-POL-002 versión 6 Consecuencia: Posible materialización de los riesgos.</t>
  </si>
  <si>
    <t>Condición: Se evidenció el no cumplimiento del procedimiento "Inventario de stock de repuestos ADC" con código A-GT-PR-020, ya que dicho procedimiento en su numeral 4 "Solicitar la inclusión de los bienes a la propiedad de planta y equipo del departamento cargado al supranúmero de la autopista digital – Para esto remitirse al procedimiento Ingreso y egreso de bienes muebles y elementos de consumo al almacén general - proceso gestión de recursos físicos". código A-GRF-PR-004 En el paso 2: "Recibe de las dependencias del Sector Central, las solicitudes para realizar movimientos en el inventario del almacén; como son ingresos, egresos, traslados, altas o bajas. Cuyo registro es el formato Traslado físico de bienes muebles." Se evidencio el incumplimiento por parte de la persona encargada de la bodega de TIC al solicitarle este registro informó que no cuenta con los formatos para diligenciar, tampoco tiene acceso a isolucion por lo tanto desconoce el procedimiento. Causa: no aplicación del procedimiento inventario de stock de repuestos ADC A-GT-PR-020. Criterio: Procedimiento "Inventario de stock de repuestos ADC" código A-GT-PR-020. Consecuencia: Hallazgos de entes de control. Materialización del riesgo (Puede suceder la pérdida de bienes muebles lo que afecta la póliza de seguros del Departamento).</t>
  </si>
  <si>
    <t>Condición: Se realizó la evaluación de nueve (9) lineamientos del sistema de control interno, encontrando:- 3 Actividades de control que cumplen parcialmente: dos (2) a nivel de Gestión Contractual y una (1) de Gestión Financiera.- 4 Actividades de control que no cumplen: tres (3) a nivel de Gestión Tecnológica y una (1) a nivel de Gestión de Recursos Físicos.- 1 lineamiento de Información y comunicación que no cumple a nivel de Gestión Contractual.- 1 lineamiento de Monitoreo y supervisión el cual no cumple a nivel de Gestión Contractual. Causa: Desconocimiento de Modelo Estándar de Control Interno(MECI) Criterio: Artículo 2 del Decreto 1499 de 2017, ARTÍCULO 2.2.2.3.2 Decreto 1083 de 2015 Consecuencia: Debilidades en el control de la gestión y materialización de riesgos.</t>
  </si>
  <si>
    <t>Condición: realizada la revisión de los soportes de pago de telefonía fija, encontramos que las órdenes de pago N°2500010559 con RPC N°8100008529 y N°2500010780 con RPC N°8100009027 cuyo beneficiario es la Empresa de Telecomunicaciones de Bogotá D.C., presentan las mismas facturas de pago lo que ocasiona un valor pagado por $16,900,386 (mayor vr. pagado $8.450.193), se solicitaron las aclaraciones correspondientes, recibiendo como respuesta por parte de la Secretaría General lo siguiente: “De acuerdo a la solicitud realizada por control Interno se evidencia que efectivamente los RPC 8100008529, 8100009027, corresponden a las mismas facturas como soporte, ya que un por un error involuntario, se tramitaron para pago las mismas facturas correspondientes al periodo del 1 al 28 de febrero, no obstante, estos valores cancelados fueron abonados en el mes de abril en los siguientes periodos tal como se evidencia en las facturas adjuntas”.Causa: No aplicación del Procedimiento A-GRF-PR-005 GESTIÓN PARA EL PAGO DE IMPUESTOS, SERVICIOS, TASAS Y MULTAS, del proceso A-GRF-CA-001 GESTIÓN DE RECURSOS FÍSICOS.Criterio: Procedimiento A-GRF-PR-005, Numeral 4. GENERALIDADES Y O POLITICAS DE OPERACIÓN, Item 2.2 El funcionario responsable del pago servicios públicos, recibe las facturas y las confrontan con el cuadro control de servicios públicos, analizando los siguientes puntos: si corresponden al periodo indicado en la factura, la dirección o ubicación del inmueble y/o el nombre del usuario. Así mismo verifica que el monto facturado sea razonable en comparación con los periodos cancelados anteriormente. Consecuencia: Materialización de Riesgos de Gestión Financiera</t>
  </si>
  <si>
    <t xml:space="preserve">Condición: De los cuatro (4) informes de supervisión que contiene el contrato SADR-CDCTI-008-2020, se evidenció que el informe número 3 no se encuentra debidamente firmado por el supervisor, y el recibo a satisfacción y certificación para pago de Contratos y convenios de la cuenta número 1 no se encuentra firmada ni por el supervisor ni por el ordenador del gasto. Causa: No aplicación del Manual de Contratación y Manual de Vigilancia y Control de la Ejecución Contractual vigente para la fecha. Criterio: CAPÍTULO II "Interventores y Supervisores" del Decreto 472 de 2018 "Manual de Contratación y de Vigilancia y Control de La Gestión Contractual Gobernación de Cundinamarca". Consecuencia: Falta de validación de documentos de expedientes de contratación. </t>
  </si>
  <si>
    <t>Condición: Una vez revisado el expediente contractual del contrato SADR-CDCTI-008-2020, se evidencia lo siguiente los cuales no fueron publicados en el SECOP II: 1) Certificados Precontractuales gastos de inversión No. 2468-2469-2470- de la Dirección de Finanzas públicas (CD- TOMO 1, Folios 2-8). 2) Certificado de Disponibilidad presupuestal No. 710005810 del 09 de septiembre de 2020, por un valor de $ 60.000.000, (CD- TOMO 1, Folio 10). 3) Certificado de Disponibilidad presupuestal No. 710005811 del 09 de septiembre de 2020, por un valor de $ 700.000.000, (CD- TOMO 1, Folio 12). 4) Certificado de Disponibilidad presupuestal No. 7100005812 del 09 de septiembre de 2020 (folio 14 carpeta digital), por un valor de $ 4-000.000.000. 5) Delegación de supervisor suscrita el día 29 de septiembre de 2020. 6)Registro Presupuestal No. 4600002757, del 29 de septiembre de 2020, por valor de $ 4.760.000.000, (CD-TOMO 1, folio 166 al 167) 7) Informes de actividades del contratista. 8) Informes de supervisión número 1 y 2. Así mismo, se encuentra que el informe de supervisión número tres (3) de fecha 30 de diciembre del 2020, se publicó el día 08 de enero de 2021, publicándose 06 días posterior a su elaboración, sobrepasando los tres días de publicación que indica el Decreto 1082 de 2015. Causa: No aplicación del Artículo 2.2.1.1.1.7.1. de la Subsección 7, Artículo 2.2.2.1.8.3 del Decreto 1082 de 2015. Criterio: Artículo 2.2.1.1.1.7.1. de la Subsección 7 Publicidad, Artículo 2.2.2.1.8.3 de la SECCIÓN 8 "OTRAS DISPOSICIONES" del Decreto 1082 de 2015. Artículo 3 de la Ley 1150 de 2007 Consecuencia: Información equívoca o incompleta que puede inducir en error a las partes y a los terceros interesados en el contrato.</t>
  </si>
  <si>
    <t>Informe de Índice de Transparencia y acceso a la información (ITA) vigencia 2021 Condición: En la Secretaría de Mujer se evidencia información incompleta con relación al directorio de funcionarios y contratistas, ya que no se encuentra vinculada a SIGEP, declaración de renta del secretario de despacho, informes de auditoría con enlace al ente de control que lo realizó, normatividad y plan anual de adquisiciones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</si>
  <si>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 xml:space="preserve">Informe de Índice de Transparencia y acceso a la información (ITA) vigencia 2021 Condición: En la Secretaría de Integración se evidencia la no publicación del índice de registro de activos de información, información incompleta con relación al directorio de funcionarios y contratistas, ya que no se encuentra vinculada a SIGEP, declaración de renta del secretario de despacho, convocatorias, programas y proyectos en ejecución, normatividad y plan anual de adquisiciones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 </t>
  </si>
  <si>
    <t>Informe de Índice de Transparencia y acceso a la información (ITA) vigencia 2021 Condición: En la Secretaría de la función se evidencia la no publicación del índice de registro de activos de información y registro de activos de información, información incompleta con relación a los mecanismos para la atención del ciudadano, directorio de funcionarios y contratistas, ya que no se encuentra vinculada a SIGEP, declaración de renta del secretario de despacho, glosario e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</si>
  <si>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hábitat se evidencia la no publicación del índice de registro de activos de información y registro de activos de información, información incompleta con relación al directorio de funcionarios y contratistas, ya que no se encuentra vinculada a SIGEP, declaración de renta del secretario de despacho, glosario e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</si>
  <si>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ciencia se evidencia la no publicación del índice de registro de activos de información, información incompleta con relación al directorio de funcionarios y contratistas, ya que no se encuentra vinculada a SIGEP, declaración de renta del secretario de despacho, convocatorias, normatividad y planes de mejoramiento e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</si>
  <si>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desarrollo se evidencia la no publicación del índice de registro de activos de información y registro de activos de información, información incompleta con relación a los mecanismos para la atención del ciudadano, directorio de funcionarios y contratistas, ya que no se encuentra vinculada a SIGEP, declaración de renta del secretario de despacho, funciones, procesos y procedimientos e informes de auditoría con enlace al ente de control que lo realizó, plan anual de adquisiciones.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</si>
  <si>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salud se evidencia la no publicación de los instrumento de gestión de información pública (Registro de activos de información, índice de registro de activos de información y el esquema de publicación de la información), información incompleta con relación a lo s mecanismos para la atención del ciudadano, directorio de funcionarios y contratistas, ya que no se encuentra vinculada a SIGEP, declaración de renta del secretario de despacho, normatividad, informes de auditoría con enlace al ente de control que lo realizó y convocatorias.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</si>
  <si>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la Felicidad se evidencia la no publicación del índice de registro de activos de información y el esquema de publicación de la información, información incompleta con relación al directorio de funcionarios y contratistas, ya que no se encuentra vinculada a SIGEP, declaración de renta del secretario de despacho, procesos y procedimientos, normatividad, programas y proyectos, informes de auditoría con enlace al ente de control que lo realizó y convocatorias.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</si>
  <si>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Minas se evidencia la no publicación de los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declaración de renta del secretario de despacho, procesos y procedimientos, normatividad, programas y proyectos, planes de mejoramiento e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</si>
  <si>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General se evidencia la no publicación de mecanismos para la atención al ciudadano (teléfonos, correo institucional, horarios de atención, ubicación), información incompleta con relación al directorio de funcionarios y contratistas, ya que no se encuentra vinculada a SIGEP, declaración de renta del secretario de despacho, misión, funciones, procesos y procedimientos, normatividad, programas y proyectos, informes de auditoría con enlace al ente de control que lo realizó y plan anual de adquisiciones vigencia 2021.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</si>
  <si>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De acuerdo con el lineamiento del sistema de control interno en relación con el proceso de comunicaciones existe incumplimiento de no publicación de acuerdo a la ley de transparencia y acceso a la información en los diferentes micrositios de la Gobernación, cuya verificación del cumplimiento de estándares y políticas se encuentra bajo su responsabilidad (De acuerdo con el art. 3 literal Decreto Departamental 119 de 2014 ) Causa: Deficiencias en la publicación de información Criterio: Decreto 1083 de 2015 art. 1.1.1.1 (modificación por Decreto 1499 de 2017 artículo 1), Decreto Departamental 119 de 2014 art. 3 literal a Consecuencia: Pérdida de credibilidad en la información socializada a las partes interesadas, posibles hallazgos disciplinarios por incumplimiento de los requisitos de garantía al derecho de acceso de la información</t>
  </si>
  <si>
    <t xml:space="preserve">Condición: El Centro de Acopio en el cual reposan las vacunas del Plan Departamental de Vacunación contra el Covid-19 cuenta con debilidad en los controles del monitoreo continuo de la cadena de frío durante el transporte de las vacunas desde el centro de acopio hasta el municipio beneficiario de recibirlas, así mismo para la fecha de la visita en auditoría no tenía vigente y/o suscrito un contrato de mantenimiento anual preventivo y correctivo, el cual se suscribió durante el periodo de la auditoría. Causa: Inaplicabilidad de los Lineamientos Técnicos y Operativos para la Vacunación Contra el Covid-19, expedido por el Ministerio de Salud, y demás normas complementarias en la materia. Criterio: Decreto Departamental No.041 del 12 de febrero de 2021. Lineamientos técnicos y operativos, para la vacunación el COVID-19, numeral 16 Condiciones de Almacenamiento, 16.1Manejo de Vacuna Ultracongelada, 16.2Consideraciones sobre el uso de hielo seco, 16.3Manejo para eliminación de hielo seco. 17 protección y Seguridad de la Vacuna. Lista de chequeo Plan de Vacunación contra el Covid-19 Consecuencia: Debilidades en la ejecución de las actividades que desarrolla el grupo de profesionales y técnicos del personal encargado de la cadena de frío del centro de acopio Departamental de Cundinamarca. </t>
  </si>
  <si>
    <t xml:space="preserve">Condición: Falencias en la planeación del proyecto poniendo en riesgos los recursos públicos que invierte la Secretaria de Educación. De las 34.703 licencias adquiridas por $1.744.000.000 para uso de la plataforma LMS por parte de los estudiantes del Departamento actualmente se estan usando 168 por parte de los estudiantes (0.48%) lo que podria observarse como un pago por valor de $1.735.628.800 por licencias que no estan uso. Igualemente 4.188 SimCard por un valor total de $520.000.000 que no esta siendo aprovechado. Cabe resaltar que a la fecha la adquisición de Tabletas por valor de Dos mil millones de pesos ($2.000.000.000) que no se han recibido por inconvenientes con la importación debido a la pandemia por covid-19. Causa: Debilidad en el seguimiento al eficiente uso de los entrgables del proyecto por parte de los beneficiarios (Profesores y alumnos) y en la identificación de los riesgos del Proyecto para el componente 2 "Infraestructura, medios y TIC" Criterio: Numerales 4, 5 y 6 del capítulo 1 de la Parte 1 del Decreto 472 de 2018 "Manual de Contratación y de Vigilancia y Control de La Gestión Contractual Consecuencia: Posible detrimento patrimonial Se mantiene como Observación (ver formato EV-SEG-FR-039 Respuesta Objeciones) </t>
  </si>
  <si>
    <t>Condición: 1) Se aprecian debilidades en la aplicación del “Manual de Contratación y Manual de Vigilancia y Control de la Ejecución Contractual" siendo el control definido para este riesgo. 2) Se observaron debilidades en la Publicación de los documentos contractuales en el SECOP, lo que conlleva a no disponer de los datos e información de la contratación - Tampoco se observó que existiera en la secretaria una verificación al cumplimiento de este control. Causa: Debilidades en la aplicación del Modelo Integrado de Planeación y Gestión en lo refernte al Modelo Estandar de Control Interno - Componente 3 Actividad de Control Criterio: 03. Actividad de Control / Lineamiento Verificación de que los responsables estén ejecutando los controles tal como han sido diseñados /La entidad ha desarrollado e implementado actividades de control sobre la integridad, confidencialidad y disponibilidad de los datos e información definidos como relevantes. Consecuencia: Inadecuada evaluación y mitigación de los riesgos. Se mantiene como Observación (ver formato EV-SEG-FR-039 Respuesta Objeciones)</t>
  </si>
  <si>
    <t xml:space="preserve">Condición: Se evidencia una inadecuada publicación de algunos documentos del proceso y/o actos administrativos inherentes al contrato SE-CDCVI-163-2020 (Registro presupuestal, acta de inicio, pólizas y su correspondiente aprobación, informes de supervisión y pagos) al no cumplir con lo establecido en el Decreto 1082 de 2015-Artículo 2.2.1.1.1.7.1, así: 1)ACTO DELEGACIÓN - FONDECUN (se suscribe el 06/07/20 y se publica el 20/07/20) 2)ACTO DELEGACIÓN - FONDECUN (se suscribe el 31/08/20 y se publica el 8/09/20) 3)ACTO DELEGACIÓN - FONDECUN (se suscribe el 01/10/20 y se publica el 20/10/20) 4)ACTO DELEGACÓN – DPTO-CUNDINAMARCA (se suscribe el 01/10/20 y se publica el 27/10/20) 5)ACTO DELEGACIÓN – DPTO-CUNDINAMARCA (se suscribe el 04/01/21 y se publica el 30/03/20) 6)ACTO DELEGACIÓN – DPTO-CUNDINAMARCA (se suscribe el 15/01/21 y se publica el 19/04/21) 7)INFORME DE SUPERVISIÓN No. 1(se presenta el 27/07/20 y se publica el 8/08/20) 8)INFORME DE SUPERVISIÓN No. 2(se presenta el 22/10/20 y se publica el 11/11/20) 9)INFORME DE SUPERVISIÓN No. 3(se presenta el 15/12/20 y se publica el 18/01/21 10)INFORME DE SUPERVISIÓN No. 4(se presenta el 18/12/20 y se publica el 18/01/21) 11)REGISTRO PRESUPUESTAL 1(se suscribe el 02/07/20 y se publica el 13/07/20)-4600002308. 12)ACTA INICIO (se suscribe el 02/07/20 y se publica el 13/07/20). De igual forma se evidenció, que en documentos apartes se encuentran con inobservancias sustanciales y formales, al no encontrar los informes de actividades del contratista publicados en la Plataforma web del Secop II. Causa: Debilidad en la Publicación de los documentos contractuales en el SECOP. Criterio: Numeral 2 del capítulo 4 "Procedimiento para cada una de las modalidades de contratación" del Decreto 472 de 2018 Manual de Contratación y de Vigilancia y Control de La Gestión Contractual Gobernación de Cundinamarca. Artículo 2.2.1.1.1.7.1. de la Subsección 7 Publicidad, Artículo 2.2.2.1.8.3 de la SECCIÓN 8 "OTRAS DISPOSICIONES" del Decreto 1082 de 2015 Artículo 3 de la Ley 1150 de 2007. Consecuencia: Información equívoca que puede inducir en error a las partes y a los terceros interesados en el contrato. Se mantiene como Observación (ver formato EV-SEG-FR-039 Respuesta Objeciones) </t>
  </si>
  <si>
    <t xml:space="preserve">Condición: De los seis (6) informes de supervisión revisados (1, 6, 12, 20, 31 e informe Final) de los treinta y tres (33) que contiene el contrato SH-SASI-104-2018, se evidenció que en ninguno de los seís infromes se puede observar el cumplimiento de las obligaciones específicas del contrato de manera detallada, dado el diligenciamiento del formato A-GC-FR-017, se hace de manera generalizada en el punto dos (2) en la DESCRIPCION DETALLADA DE LAS ACTIVIDADES DESARROLLADAS, de igual forma se evidencia en los informes 12 y 20 presentan iconsistencias con respecto a las órdenes de pago a saber: * El informe doce (12) cuyo periodo de cobro es del 01/06/2019 al 30/06/2019 se observa, que en el punto tres (3) del respectivo informe (PAGOS EFECTUADOS) solo existen nueve (9) pagos, cuando deberían existir once (11). *El informe No. 20, de fecha 02 de octubre de 2019, se observa que en el apartado de pagos efectuados los ítem Ordenes de pago y fecha desde el numeral 16 están incompletos por este motivo no es verificable y a su vez la factura de pago No.28, por el cual se afecta dicho informe no está firmada por el respesctivo representante legal de la firma UNION TEMPORAL SOFTWARE DE VEHICULOS 2018. Causa: No aplicación del Manual de Contratación y Manual de Vigilancia y Control de la Ejecución Contractual vigente para la fecha. Criterio: CAPÍTULO II "Interventores y Supervisores" del Decreto 472 de 2018 "Manual de Contratación y de Vigilancia y Control de La Gestión Contractual Gobernación de Cundinamarca". Consecuencia: Información equívoca que puede inducir en error a las partes y a los terceros interesados en el contrato. Cambia de No Cumplimiento a Observación (ver formato EV-SEG-FR-039 Respuesta Objeciones) </t>
  </si>
  <si>
    <t>Condición: Una vez revisado el expediente contractual del contrato SH-SASI-104-2018, se detallaron sesenta y un (61) documentos de los cuales dentro de seis (6) de ellos se evidenció: 1. La Adición No. 1 del 12 de julio de 2019, en la cual dentro de su contenido indica que el contrato inició el 07 de diciembre de 2019, siendo correcto el 07 de diciembre de 2018. 2. La solicitud de adición número dos del contrato por parte del supervisor, de septiembre de 2019, la cual no se encuentra firmada por el supervisor. 3. El certificado de disponibilidad presupuestal No. 7000109248 del 18 de diciembre de 2019, por un valor de $1.156.000, documento que reposa en el expediente magnético, sin firma por la directora de presupuesto. 4. Registro presupuestal No. 4200007327 del 31 de diciembre de 2019, el cual no se encuentra publicado en el Secop II, documento que reposa en el expediente magnético, sin firma por la directora de presupuesto. 5. No se evidencia ni en el expediente magnético ni en el Secop II el oficio de solicitud de prórroga realizado por el supervisor del 23 de abril de 2020. 6. El certificado de disponibilidad presupuestal No. 71000003085 de 30 de abril de 2020, con valor de $ 241. 395.824, documento que reposa en el expediente magnético, sin firma por la directora de presupuesto. Causa: No aplicación del Manual de Contratación y Manual de Vigilancia y Control de la Ejecución Contractual vigente para la fecha, y la normatividad contractual. Criterio: Numerales 2 y 3 Titulo 1 "Etapa de la Actividad Contractual" Del Decreto 472 de 2018 Manual de Contratación y de Vigilancia y Control de La Gestión Contractual Gobernación de Cundinamarca Subsección 1 "Planeación" de la Sección 2 "ESTRUCTURA Y DOCUMENTOS DEL PROCESO DE CONTRATACIÓN" del Decreto 1082 de 2015. Numeral 12 del artículo 25 de la Ley 80 de 1993. Consecuencia: Información equívoca o incompleta que puede inducir en error a las partes y a los terceros interesados en el contrato. Se mantiene como Observación (ver formato EV-SEG-FR-039 Respuesta Objeciones)</t>
  </si>
  <si>
    <t>Asignación2022</t>
  </si>
  <si>
    <t>Fun - Despacho Gobernador</t>
  </si>
  <si>
    <t>Fun - Secretarìa General</t>
  </si>
  <si>
    <t>Fun - Secretaría Jurídica</t>
  </si>
  <si>
    <t>Fun - Secretaría de Hacienda</t>
  </si>
  <si>
    <t>Fun - Secretaría de la Función Pública</t>
  </si>
  <si>
    <t>Fun - Secretaría de Transporte y Movilidad</t>
  </si>
  <si>
    <t>EVALUACIÓN Y SEGUIMIENTO</t>
  </si>
  <si>
    <t>Código: EV-SEG-FR-060</t>
  </si>
  <si>
    <t>Versión: 01</t>
  </si>
  <si>
    <t>Priorización del Universo de Auditoría Basado en Riesgos</t>
  </si>
  <si>
    <t>Fecha de Aprobación: 26 de marzo de 2021</t>
  </si>
  <si>
    <t xml:space="preserve">FECHA DE ELABORACIÓN: </t>
  </si>
  <si>
    <t>FECHA DE APROBACIÓN</t>
  </si>
  <si>
    <t>RIESGO INHERENTE GESTIÓN</t>
  </si>
  <si>
    <t>RIESGO INHERENTE CORRUPCIÓN</t>
  </si>
  <si>
    <t>Total</t>
  </si>
  <si>
    <t>RIESGO DE GESTIÓN (Calificación)</t>
  </si>
  <si>
    <t>RIESGO DE CORRUPCIÓN (Calificación)</t>
  </si>
  <si>
    <t>Tiempo transcurrido desde último trabajo de AI</t>
  </si>
  <si>
    <t>Tiempo transcurrido desde último trabajo de AI (Calificación)</t>
  </si>
  <si>
    <t>Participación en el Plan Estratégico (Criterios)</t>
  </si>
  <si>
    <t>Participación en el Plan Estratégico (Calificación)</t>
  </si>
  <si>
    <t>Resultados auditorías anteriores internas y externas  (Criterios)</t>
  </si>
  <si>
    <t>Resultados auditorías anteriores internas y externas  (Calificación)</t>
  </si>
  <si>
    <t>Presupuesto asociado</t>
  </si>
  <si>
    <t>Presupuesto asociado (Calificación)</t>
  </si>
  <si>
    <t>Ponderación</t>
  </si>
  <si>
    <t>Nivel de criticidad</t>
  </si>
  <si>
    <t>Ciclo de Rotación auditorías</t>
  </si>
  <si>
    <t>Priorización de Auditorías Basadas en Riesgos año 1</t>
  </si>
  <si>
    <t>Priorización de Auditorías Basadas en Riesgos año 2</t>
  </si>
  <si>
    <t>Priorización de Auditorías Basadas en Riesgos año 3</t>
  </si>
  <si>
    <t>Priorización de Auditorías Basadas en Riesgos año 4</t>
  </si>
  <si>
    <t>Decisión de selección</t>
  </si>
  <si>
    <t>Justificación Selección</t>
  </si>
  <si>
    <t>Se cubre con los seguimientos/informes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</si>
</sst>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_);_(@_)"/>
    <numFmt numFmtId="165" formatCode="_-* #,##0.00_-;\-* #,##0.00_-;_-* \-??_-;_-@_-"/>
    <numFmt numFmtId="166" formatCode="_-&quot;$ &quot;* #,##0.00_-;&quot;-$ &quot;* #,##0.00_-;_-&quot;$ &quot;* \-??_-;_-@_-"/>
    <numFmt numFmtId="167" formatCode="0.0"/>
  </numFmts>
  <fonts count="14" x14ac:knownFonts="1">
    <font>
      <sz val="11"/>
      <color rgb="FF000000"/>
      <name val="Calibri"/>
      <family val="2"/>
      <charset val="1"/>
    </font>
    <font>
      <sz val="10"/>
      <name val="Arial"/>
      <family val="2"/>
      <charset val="1"/>
    </font>
    <font>
      <sz val="10"/>
      <color rgb="FF000000"/>
      <name val="Arial"/>
      <family val="2"/>
      <charset val="1"/>
    </font>
    <font>
      <b/>
      <sz val="11"/>
      <color rgb="FF000000"/>
      <name val="Calibri"/>
      <family val="2"/>
      <charset val="1"/>
    </font>
    <font>
      <b/>
      <sz val="11"/>
      <name val="Calibri"/>
      <family val="2"/>
      <charset val="1"/>
    </font>
    <font>
      <b/>
      <sz val="16"/>
      <color rgb="FF000000"/>
      <name val="Arial"/>
      <family val="2"/>
      <charset val="1"/>
    </font>
    <font>
      <sz val="14"/>
      <name val="Calibri"/>
      <family val="2"/>
      <charset val="1"/>
    </font>
    <font>
      <b/>
      <sz val="12"/>
      <color rgb="FF000000"/>
      <name val="Arial"/>
      <family val="2"/>
      <charset val="1"/>
    </font>
    <font>
      <b/>
      <sz val="9"/>
      <color rgb="FF000000"/>
      <name val="Arial"/>
      <family val="2"/>
      <charset val="1"/>
    </font>
    <font>
      <b/>
      <sz val="10"/>
      <color rgb="FF000000"/>
      <name val="Arial"/>
      <family val="2"/>
      <charset val="1"/>
    </font>
    <font>
      <sz val="10"/>
      <color rgb="FF000000"/>
      <name val="Calibri"/>
      <family val="2"/>
      <charset val="1"/>
    </font>
    <font>
      <b/>
      <sz val="10"/>
      <name val="Calibri"/>
      <family val="2"/>
      <charset val="1"/>
    </font>
    <font>
      <sz val="10"/>
      <color rgb="FFFFFFFF"/>
      <name val="Arial"/>
      <family val="2"/>
      <charset val="1"/>
    </font>
    <font>
      <sz val="11"/>
      <color rgb="FF000000"/>
      <name val="Calibri"/>
      <family val="2"/>
      <charset val="1"/>
    </font>
  </fonts>
  <fills count="10">
    <fill>
      <patternFill patternType="none"/>
    </fill>
    <fill>
      <patternFill patternType="gray125"/>
    </fill>
    <fill>
      <patternFill patternType="solid">
        <fgColor rgb="FFB9CDE5"/>
        <bgColor rgb="FF99CCFF"/>
      </patternFill>
    </fill>
    <fill>
      <patternFill patternType="solid">
        <fgColor rgb="FFFFFFFF"/>
        <bgColor rgb="FFFFFFCC"/>
      </patternFill>
    </fill>
    <fill>
      <patternFill patternType="solid">
        <fgColor rgb="FFFFFF99"/>
        <bgColor rgb="FFFFFFCC"/>
      </patternFill>
    </fill>
    <fill>
      <patternFill patternType="solid">
        <fgColor rgb="FF92D050"/>
        <bgColor rgb="FF969696"/>
      </patternFill>
    </fill>
    <fill>
      <patternFill patternType="solid">
        <fgColor rgb="FFFF0000"/>
        <bgColor rgb="FF993300"/>
      </patternFill>
    </fill>
    <fill>
      <patternFill patternType="solid">
        <fgColor rgb="FFFFC000"/>
        <bgColor rgb="FFFF9900"/>
      </patternFill>
    </fill>
    <fill>
      <patternFill patternType="solid">
        <fgColor rgb="FFFFFF00"/>
        <bgColor rgb="FFFFFF00"/>
      </patternFill>
    </fill>
    <fill>
      <patternFill patternType="solid">
        <fgColor rgb="FFD9D9D9"/>
        <bgColor rgb="FFB9CDE5"/>
      </patternFill>
    </fill>
  </fills>
  <borders count="15">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s>
  <cellStyleXfs count="7">
    <xf numFmtId="0" fontId="0" fillId="0" borderId="0"/>
    <xf numFmtId="164" fontId="13" fillId="0" borderId="0" applyBorder="0" applyProtection="0"/>
    <xf numFmtId="166" fontId="13" fillId="0" borderId="0" applyBorder="0" applyProtection="0"/>
    <xf numFmtId="9" fontId="13" fillId="0" borderId="0" applyBorder="0" applyProtection="0"/>
    <xf numFmtId="0" fontId="1" fillId="0" borderId="0"/>
    <xf numFmtId="0" fontId="2" fillId="0" borderId="0"/>
    <xf numFmtId="0" fontId="1" fillId="0" borderId="0"/>
  </cellStyleXfs>
  <cellXfs count="71">
    <xf numFmtId="0" fontId="0" fillId="0" borderId="0" xfId="0"/>
    <xf numFmtId="0" fontId="3" fillId="0" borderId="0" xfId="0" applyFont="1" applyAlignment="1">
      <alignment horizontal="center"/>
    </xf>
    <xf numFmtId="0" fontId="3" fillId="0" borderId="0" xfId="0" applyFont="1"/>
    <xf numFmtId="10" fontId="0" fillId="0" borderId="0" xfId="3" applyNumberFormat="1" applyFont="1" applyBorder="1" applyAlignment="1" applyProtection="1"/>
    <xf numFmtId="0" fontId="0" fillId="0" borderId="0" xfId="0" applyAlignment="1">
      <alignment horizontal="center"/>
    </xf>
    <xf numFmtId="164" fontId="0" fillId="0" borderId="0" xfId="1" applyFont="1" applyBorder="1" applyAlignment="1" applyProtection="1"/>
    <xf numFmtId="10" fontId="0" fillId="0" borderId="0" xfId="0" applyNumberFormat="1" applyAlignment="1">
      <alignment horizontal="center"/>
    </xf>
    <xf numFmtId="165" fontId="0" fillId="0" borderId="0" xfId="0" applyNumberFormat="1"/>
    <xf numFmtId="10" fontId="0" fillId="0" borderId="0" xfId="0" applyNumberFormat="1"/>
    <xf numFmtId="0" fontId="4" fillId="2" borderId="1" xfId="5" applyFont="1" applyFill="1" applyBorder="1" applyAlignment="1">
      <alignment horizontal="center" vertical="center" wrapText="1"/>
    </xf>
    <xf numFmtId="0" fontId="0" fillId="0" borderId="0" xfId="0" applyFont="1"/>
    <xf numFmtId="0" fontId="0" fillId="0" borderId="0" xfId="0" applyFont="1" applyAlignment="1"/>
    <xf numFmtId="0" fontId="0" fillId="0" borderId="0" xfId="0" applyFont="1" applyAlignment="1">
      <alignment wrapText="1"/>
    </xf>
    <xf numFmtId="0" fontId="3" fillId="0" borderId="0" xfId="0" applyFont="1" applyBorder="1" applyAlignment="1">
      <alignment wrapText="1"/>
    </xf>
    <xf numFmtId="0" fontId="3" fillId="0" borderId="0" xfId="0" applyFont="1" applyBorder="1" applyAlignment="1"/>
    <xf numFmtId="0" fontId="0" fillId="0" borderId="0" xfId="0" applyBorder="1" applyAlignment="1">
      <alignment horizontal="right" wrapText="1"/>
    </xf>
    <xf numFmtId="0" fontId="0" fillId="0" borderId="0" xfId="0" applyFont="1" applyBorder="1" applyAlignment="1">
      <alignment wrapText="1"/>
    </xf>
    <xf numFmtId="0" fontId="0" fillId="0" borderId="0" xfId="0" applyFont="1" applyBorder="1" applyAlignment="1">
      <alignment vertical="center" wrapText="1"/>
    </xf>
    <xf numFmtId="166" fontId="0" fillId="0" borderId="0" xfId="2" applyFont="1" applyBorder="1" applyAlignment="1" applyProtection="1"/>
    <xf numFmtId="0" fontId="2" fillId="0" borderId="0" xfId="5"/>
    <xf numFmtId="0" fontId="2" fillId="0" borderId="0" xfId="5" applyAlignment="1">
      <alignment wrapText="1"/>
    </xf>
    <xf numFmtId="164" fontId="2" fillId="0" borderId="0" xfId="1" applyFont="1" applyBorder="1" applyAlignment="1" applyProtection="1"/>
    <xf numFmtId="0" fontId="2" fillId="3" borderId="0" xfId="5" applyFill="1" applyBorder="1"/>
    <xf numFmtId="0" fontId="2" fillId="3" borderId="0" xfId="5" applyFill="1"/>
    <xf numFmtId="0" fontId="7" fillId="0" borderId="0" xfId="5" applyFont="1" applyBorder="1" applyAlignment="1">
      <alignment vertical="center" wrapText="1"/>
    </xf>
    <xf numFmtId="0" fontId="5" fillId="0" borderId="0" xfId="5" applyFont="1" applyBorder="1" applyAlignment="1">
      <alignment vertical="center" wrapText="1"/>
    </xf>
    <xf numFmtId="0" fontId="8" fillId="2" borderId="1" xfId="0" applyFont="1" applyFill="1" applyBorder="1" applyAlignment="1">
      <alignment vertical="center" wrapText="1"/>
    </xf>
    <xf numFmtId="14" fontId="8" fillId="4" borderId="4" xfId="0" applyNumberFormat="1" applyFont="1" applyFill="1" applyBorder="1" applyAlignment="1">
      <alignment vertical="center" wrapText="1"/>
    </xf>
    <xf numFmtId="14" fontId="8" fillId="4" borderId="5" xfId="0" applyNumberFormat="1" applyFont="1" applyFill="1" applyBorder="1" applyAlignment="1">
      <alignment vertical="center" wrapText="1"/>
    </xf>
    <xf numFmtId="0" fontId="2" fillId="3" borderId="0" xfId="5" applyFill="1" applyAlignment="1">
      <alignment vertical="center"/>
    </xf>
    <xf numFmtId="0" fontId="4" fillId="2" borderId="6" xfId="5" applyFont="1" applyFill="1" applyBorder="1" applyAlignment="1">
      <alignment horizontal="center" vertical="center" wrapText="1"/>
    </xf>
    <xf numFmtId="9" fontId="4" fillId="2" borderId="7" xfId="5" applyNumberFormat="1" applyFont="1" applyFill="1" applyBorder="1" applyAlignment="1">
      <alignment horizontal="center" vertical="center" wrapText="1"/>
    </xf>
    <xf numFmtId="10" fontId="4" fillId="4" borderId="7" xfId="5" applyNumberFormat="1" applyFont="1" applyFill="1" applyBorder="1" applyAlignment="1">
      <alignment horizontal="center" vertical="center" wrapText="1"/>
    </xf>
    <xf numFmtId="0" fontId="4" fillId="5" borderId="8" xfId="5" applyFont="1" applyFill="1" applyBorder="1" applyAlignment="1">
      <alignment horizontal="center" vertical="center" wrapText="1"/>
    </xf>
    <xf numFmtId="10" fontId="4" fillId="4" borderId="8" xfId="5" applyNumberFormat="1" applyFont="1" applyFill="1" applyBorder="1" applyAlignment="1">
      <alignment horizontal="center" vertical="center" wrapText="1"/>
    </xf>
    <xf numFmtId="0" fontId="4" fillId="5" borderId="7" xfId="5" applyFont="1" applyFill="1" applyBorder="1" applyAlignment="1">
      <alignment horizontal="center" vertical="center" wrapText="1"/>
    </xf>
    <xf numFmtId="0" fontId="4" fillId="2" borderId="7" xfId="5" applyFont="1" applyFill="1" applyBorder="1" applyAlignment="1">
      <alignment horizontal="center" vertical="center" wrapText="1"/>
    </xf>
    <xf numFmtId="0" fontId="10" fillId="6" borderId="1" xfId="5" applyFont="1" applyFill="1" applyBorder="1" applyAlignment="1">
      <alignment horizontal="center" vertical="center"/>
    </xf>
    <xf numFmtId="0" fontId="10" fillId="7" borderId="1" xfId="5" applyFont="1" applyFill="1" applyBorder="1" applyAlignment="1">
      <alignment horizontal="center" vertical="center"/>
    </xf>
    <xf numFmtId="0" fontId="10" fillId="8" borderId="1" xfId="5" applyFont="1" applyFill="1" applyBorder="1" applyAlignment="1">
      <alignment horizontal="center" vertical="center"/>
    </xf>
    <xf numFmtId="0" fontId="10" fillId="5" borderId="4" xfId="5" applyFont="1" applyFill="1" applyBorder="1" applyAlignment="1">
      <alignment horizontal="center" vertical="center"/>
    </xf>
    <xf numFmtId="0" fontId="11" fillId="2" borderId="1" xfId="5" applyFont="1" applyFill="1" applyBorder="1" applyAlignment="1">
      <alignment horizontal="center" vertical="center"/>
    </xf>
    <xf numFmtId="0" fontId="4" fillId="2" borderId="9" xfId="5" applyFont="1" applyFill="1" applyBorder="1" applyAlignment="1">
      <alignment horizontal="center" vertical="center" wrapText="1"/>
    </xf>
    <xf numFmtId="0" fontId="4" fillId="2" borderId="10" xfId="5" applyFont="1" applyFill="1" applyBorder="1" applyAlignment="1">
      <alignment horizontal="center" vertical="center" wrapText="1"/>
    </xf>
    <xf numFmtId="0" fontId="2" fillId="0" borderId="0" xfId="5" applyAlignment="1">
      <alignment vertical="center"/>
    </xf>
    <xf numFmtId="0" fontId="0" fillId="4" borderId="11" xfId="0" applyFont="1" applyFill="1" applyBorder="1" applyAlignment="1">
      <alignment vertical="center" wrapText="1"/>
    </xf>
    <xf numFmtId="0" fontId="2" fillId="9" borderId="12" xfId="5" applyFont="1" applyFill="1" applyBorder="1" applyAlignment="1">
      <alignment horizontal="center" vertical="center"/>
    </xf>
    <xf numFmtId="0" fontId="9" fillId="9" borderId="2" xfId="5" applyFont="1" applyFill="1" applyBorder="1" applyAlignment="1">
      <alignment horizontal="center" vertical="center"/>
    </xf>
    <xf numFmtId="0" fontId="9" fillId="0" borderId="12" xfId="5" applyFont="1" applyBorder="1" applyAlignment="1">
      <alignment horizontal="center" vertical="center"/>
    </xf>
    <xf numFmtId="0" fontId="9" fillId="9" borderId="12" xfId="5" applyFont="1" applyFill="1" applyBorder="1" applyAlignment="1">
      <alignment horizontal="center" vertical="center"/>
    </xf>
    <xf numFmtId="0" fontId="2" fillId="4" borderId="12" xfId="5" applyFill="1" applyBorder="1" applyAlignment="1">
      <alignment vertical="center" wrapText="1"/>
    </xf>
    <xf numFmtId="0" fontId="9" fillId="9" borderId="12" xfId="5" applyFont="1" applyFill="1" applyBorder="1" applyAlignment="1">
      <alignment horizontal="center" vertical="center" wrapText="1"/>
    </xf>
    <xf numFmtId="10" fontId="2" fillId="4" borderId="12" xfId="3" applyNumberFormat="1" applyFont="1" applyFill="1" applyBorder="1" applyAlignment="1" applyProtection="1">
      <alignment vertical="center" wrapText="1"/>
    </xf>
    <xf numFmtId="164" fontId="2" fillId="4" borderId="12" xfId="1" applyFont="1" applyFill="1" applyBorder="1" applyAlignment="1" applyProtection="1">
      <alignment horizontal="right" vertical="center" wrapText="1"/>
    </xf>
    <xf numFmtId="0" fontId="2" fillId="9" borderId="12" xfId="5" applyFill="1" applyBorder="1" applyAlignment="1">
      <alignment horizontal="center" vertical="center"/>
    </xf>
    <xf numFmtId="167" fontId="2" fillId="0" borderId="12" xfId="5" applyNumberFormat="1" applyBorder="1" applyAlignment="1">
      <alignment horizontal="center" vertical="center"/>
    </xf>
    <xf numFmtId="0" fontId="2" fillId="9" borderId="12" xfId="5" applyFill="1" applyBorder="1" applyAlignment="1">
      <alignment vertical="center" wrapText="1"/>
    </xf>
    <xf numFmtId="0" fontId="0" fillId="4" borderId="13" xfId="0" applyFont="1" applyFill="1" applyBorder="1" applyAlignment="1">
      <alignment vertical="center" wrapText="1"/>
    </xf>
    <xf numFmtId="0" fontId="12" fillId="0" borderId="0" xfId="5" applyFont="1" applyBorder="1" applyAlignment="1">
      <alignment vertical="center"/>
    </xf>
    <xf numFmtId="0" fontId="0" fillId="4" borderId="13" xfId="0" applyFill="1" applyBorder="1" applyAlignment="1">
      <alignment vertical="center" wrapText="1"/>
    </xf>
    <xf numFmtId="0" fontId="0" fillId="4" borderId="14" xfId="0" applyFont="1" applyFill="1" applyBorder="1" applyAlignment="1">
      <alignment vertical="center" wrapText="1"/>
    </xf>
    <xf numFmtId="0" fontId="12" fillId="0" borderId="0" xfId="5" applyFont="1" applyBorder="1"/>
    <xf numFmtId="0" fontId="12" fillId="0" borderId="0" xfId="5" applyFont="1" applyBorder="1" applyAlignment="1">
      <alignment wrapText="1"/>
    </xf>
    <xf numFmtId="164" fontId="12" fillId="0" borderId="0" xfId="1" applyFont="1" applyBorder="1" applyAlignment="1" applyProtection="1"/>
    <xf numFmtId="0" fontId="8" fillId="3" borderId="3" xfId="0" applyFont="1" applyFill="1" applyBorder="1" applyAlignment="1">
      <alignment horizontal="center" vertical="center" wrapText="1"/>
    </xf>
    <xf numFmtId="0" fontId="9" fillId="2" borderId="1" xfId="5" applyFont="1" applyFill="1" applyBorder="1" applyAlignment="1">
      <alignment horizontal="center" vertical="center"/>
    </xf>
    <xf numFmtId="0" fontId="2" fillId="3" borderId="2" xfId="5" applyFill="1" applyBorder="1" applyAlignment="1">
      <alignment horizontal="center" wrapText="1"/>
    </xf>
    <xf numFmtId="0" fontId="5" fillId="3" borderId="2" xfId="5" applyFont="1" applyFill="1" applyBorder="1" applyAlignment="1">
      <alignment horizontal="center" vertical="center"/>
    </xf>
    <xf numFmtId="0" fontId="6" fillId="0" borderId="2" xfId="0" applyFont="1" applyBorder="1" applyAlignment="1">
      <alignment horizontal="left" vertical="center"/>
    </xf>
    <xf numFmtId="0" fontId="5" fillId="0" borderId="2" xfId="5" applyFont="1" applyBorder="1" applyAlignment="1">
      <alignment horizontal="center" vertical="center"/>
    </xf>
    <xf numFmtId="0" fontId="6" fillId="0" borderId="2" xfId="0" applyFont="1" applyBorder="1" applyAlignment="1">
      <alignment horizontal="left" vertical="center" wrapText="1"/>
    </xf>
  </cellXfs>
  <cellStyles count="7">
    <cellStyle name="Millares" xfId="1" builtinId="3"/>
    <cellStyle name="Moneda" xfId="2" builtinId="4"/>
    <cellStyle name="Normal" xfId="0" builtinId="0"/>
    <cellStyle name="Normal 2" xfId="4" xr:uid="{00000000-0005-0000-0000-000006000000}"/>
    <cellStyle name="Normal 3" xfId="5" xr:uid="{00000000-0005-0000-0000-000007000000}"/>
    <cellStyle name="Normal 6" xfId="6" xr:uid="{00000000-0005-0000-0000-000008000000}"/>
    <cellStyle name="Porcentaje" xfId="3" builtinId="5"/>
  </cellStyles>
  <dxfs count="81">
    <dxf>
      <font>
        <color rgb="FFFFFFFF"/>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FF"/>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ont>
        <color rgb="FFFFFFFF"/>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FF"/>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ont>
        <color rgb="FFFFFFFF"/>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625680</xdr:colOff>
      <xdr:row>5</xdr:row>
      <xdr:rowOff>81360</xdr:rowOff>
    </xdr:from>
    <xdr:to>
      <xdr:col>1</xdr:col>
      <xdr:colOff>865440</xdr:colOff>
      <xdr:row>6</xdr:row>
      <xdr:rowOff>17640</xdr:rowOff>
    </xdr:to>
    <xdr:pic>
      <xdr:nvPicPr>
        <xdr:cNvPr id="2" name="Picture 3">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tretch/>
      </xdr:blipFill>
      <xdr:spPr>
        <a:xfrm>
          <a:off x="796320" y="81360"/>
          <a:ext cx="239760" cy="13608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
  <sheetViews>
    <sheetView topLeftCell="L1" zoomScale="95" zoomScaleNormal="95" workbookViewId="0">
      <selection activeCell="AB8" sqref="AB8"/>
    </sheetView>
  </sheetViews>
  <sheetFormatPr baseColWidth="10" defaultColWidth="10.5703125" defaultRowHeight="15" x14ac:dyDescent="0.25"/>
  <cols>
    <col min="1" max="1" width="27.140625" customWidth="1"/>
    <col min="2" max="2" width="3.5703125" customWidth="1"/>
    <col min="3" max="3" width="10.42578125" customWidth="1"/>
    <col min="4" max="4" width="56.28515625" customWidth="1"/>
    <col min="5" max="5" width="3.7109375" customWidth="1"/>
    <col min="6" max="6" width="13.7109375" customWidth="1"/>
    <col min="7" max="7" width="10.140625" customWidth="1"/>
    <col min="8" max="8" width="13.7109375" customWidth="1"/>
    <col min="9" max="9" width="10" customWidth="1"/>
    <col min="10" max="10" width="2.42578125" customWidth="1"/>
    <col min="11" max="11" width="18" customWidth="1"/>
    <col min="12" max="12" width="10" customWidth="1"/>
    <col min="13" max="13" width="2.85546875" customWidth="1"/>
    <col min="14" max="14" width="14" customWidth="1"/>
    <col min="16" max="16" width="3.5703125" customWidth="1"/>
    <col min="17" max="17" width="18.7109375" customWidth="1"/>
    <col min="19" max="19" width="3.28515625" customWidth="1"/>
    <col min="20" max="20" width="15.85546875" customWidth="1"/>
    <col min="22" max="22" width="3.5703125" customWidth="1"/>
    <col min="24" max="24" width="14.42578125" customWidth="1"/>
    <col min="28" max="28" width="37.140625" bestFit="1" customWidth="1"/>
  </cols>
  <sheetData>
    <row r="1" spans="1:28" x14ac:dyDescent="0.25">
      <c r="A1" s="1" t="s">
        <v>0</v>
      </c>
      <c r="B1" s="1"/>
      <c r="C1" s="1" t="s">
        <v>1</v>
      </c>
      <c r="D1" s="1" t="s">
        <v>2</v>
      </c>
      <c r="E1" s="1"/>
      <c r="F1" s="1" t="s">
        <v>3</v>
      </c>
      <c r="G1" s="1" t="s">
        <v>4</v>
      </c>
      <c r="H1" s="1" t="s">
        <v>5</v>
      </c>
      <c r="I1" s="1" t="s">
        <v>6</v>
      </c>
      <c r="J1" s="1"/>
      <c r="K1" s="1" t="s">
        <v>7</v>
      </c>
      <c r="L1" s="1" t="s">
        <v>8</v>
      </c>
      <c r="M1" s="1"/>
      <c r="N1" s="1" t="s">
        <v>9</v>
      </c>
      <c r="O1" s="1" t="s">
        <v>10</v>
      </c>
      <c r="P1" s="1"/>
      <c r="Q1" s="2" t="s">
        <v>11</v>
      </c>
      <c r="R1" s="2" t="s">
        <v>12</v>
      </c>
      <c r="T1" s="1" t="s">
        <v>13</v>
      </c>
      <c r="U1" s="1" t="s">
        <v>14</v>
      </c>
      <c r="W1" s="2" t="s">
        <v>15</v>
      </c>
      <c r="X1" s="2" t="s">
        <v>16</v>
      </c>
      <c r="Y1" s="2" t="s">
        <v>17</v>
      </c>
      <c r="AA1" s="2" t="s">
        <v>18</v>
      </c>
      <c r="AB1" s="2" t="s">
        <v>19</v>
      </c>
    </row>
    <row r="2" spans="1:28" x14ac:dyDescent="0.25">
      <c r="A2" t="s">
        <v>2</v>
      </c>
      <c r="C2">
        <v>1</v>
      </c>
      <c r="D2" t="s">
        <v>20</v>
      </c>
      <c r="F2">
        <v>1</v>
      </c>
      <c r="G2" t="s">
        <v>21</v>
      </c>
      <c r="H2">
        <v>1</v>
      </c>
      <c r="I2" t="s">
        <v>22</v>
      </c>
      <c r="K2" t="s">
        <v>23</v>
      </c>
      <c r="L2">
        <v>1</v>
      </c>
      <c r="N2" s="3">
        <f>+MAX(Priorización!$R$8:$R$76)*0.1</f>
        <v>2.2442244224422443E-2</v>
      </c>
      <c r="O2" s="4">
        <v>1</v>
      </c>
      <c r="P2" s="4"/>
      <c r="Q2" s="5">
        <f>+MAX(Priorización!$T$8:$T$76)*0.1</f>
        <v>8.2000000000000011</v>
      </c>
      <c r="R2">
        <v>1</v>
      </c>
      <c r="T2" s="3">
        <f>+MAX(Priorización!$V$8:$V$76)*0.1</f>
        <v>9.2031227741258506E-2</v>
      </c>
      <c r="U2" s="4">
        <v>1</v>
      </c>
      <c r="W2">
        <v>1.5</v>
      </c>
      <c r="X2" t="s">
        <v>24</v>
      </c>
      <c r="Y2" t="s">
        <v>25</v>
      </c>
      <c r="AA2" t="s">
        <v>26</v>
      </c>
      <c r="AB2" t="s">
        <v>27</v>
      </c>
    </row>
    <row r="3" spans="1:28" x14ac:dyDescent="0.25">
      <c r="A3" t="s">
        <v>28</v>
      </c>
      <c r="C3">
        <v>2</v>
      </c>
      <c r="D3" t="s">
        <v>29</v>
      </c>
      <c r="F3">
        <v>2</v>
      </c>
      <c r="G3" t="s">
        <v>30</v>
      </c>
      <c r="H3">
        <v>2</v>
      </c>
      <c r="I3" t="s">
        <v>31</v>
      </c>
      <c r="K3" t="s">
        <v>32</v>
      </c>
      <c r="L3">
        <v>3</v>
      </c>
      <c r="N3" s="3">
        <f>+MAX(Priorización!$R$8:$R$76)*0.2</f>
        <v>4.4884488448844885E-2</v>
      </c>
      <c r="O3" s="4">
        <v>2</v>
      </c>
      <c r="P3" s="6"/>
      <c r="Q3" s="5">
        <f>+MAX(Priorización!$T$8:$T$76)*0.2</f>
        <v>16.400000000000002</v>
      </c>
      <c r="R3">
        <v>2</v>
      </c>
      <c r="S3" s="7"/>
      <c r="T3" s="3">
        <f>+MAX(Priorización!$V$8:$V$76)*0.2</f>
        <v>0.18406245548251701</v>
      </c>
      <c r="U3" s="4">
        <v>2</v>
      </c>
      <c r="W3">
        <v>1.5</v>
      </c>
      <c r="X3" t="s">
        <v>33</v>
      </c>
      <c r="Y3" t="s">
        <v>34</v>
      </c>
      <c r="AA3" t="s">
        <v>35</v>
      </c>
      <c r="AB3" t="s">
        <v>36</v>
      </c>
    </row>
    <row r="4" spans="1:28" x14ac:dyDescent="0.25">
      <c r="A4" t="s">
        <v>37</v>
      </c>
      <c r="C4">
        <v>3</v>
      </c>
      <c r="D4" t="s">
        <v>38</v>
      </c>
      <c r="F4">
        <v>3</v>
      </c>
      <c r="G4" t="s">
        <v>39</v>
      </c>
      <c r="H4">
        <v>3</v>
      </c>
      <c r="I4" t="s">
        <v>40</v>
      </c>
      <c r="K4" t="s">
        <v>41</v>
      </c>
      <c r="L4">
        <v>5</v>
      </c>
      <c r="N4" s="3">
        <f>+MAX(Priorización!$R$8:$R$76)*0.3</f>
        <v>6.7326732673267317E-2</v>
      </c>
      <c r="O4" s="4">
        <v>3</v>
      </c>
      <c r="P4" s="6"/>
      <c r="Q4" s="5">
        <f>+MAX(Priorización!$T$8:$T$76)*0.3</f>
        <v>24.599999999999998</v>
      </c>
      <c r="R4">
        <v>3</v>
      </c>
      <c r="S4" s="7"/>
      <c r="T4" s="3">
        <f>+MAX(Priorización!$V$8:$V$76)*0.3</f>
        <v>0.27609368322377548</v>
      </c>
      <c r="U4" s="4">
        <v>3</v>
      </c>
      <c r="W4">
        <v>2.5</v>
      </c>
      <c r="X4" t="s">
        <v>42</v>
      </c>
      <c r="Y4" t="s">
        <v>43</v>
      </c>
      <c r="AB4" t="s">
        <v>44</v>
      </c>
    </row>
    <row r="5" spans="1:28" x14ac:dyDescent="0.25">
      <c r="A5" t="s">
        <v>45</v>
      </c>
      <c r="C5">
        <v>4</v>
      </c>
      <c r="D5" t="s">
        <v>46</v>
      </c>
      <c r="H5">
        <v>4</v>
      </c>
      <c r="I5" t="s">
        <v>47</v>
      </c>
      <c r="N5" s="3">
        <f>+MAX(Priorización!$R$8:$R$76)*0.4</f>
        <v>8.976897689768977E-2</v>
      </c>
      <c r="O5" s="4">
        <v>4</v>
      </c>
      <c r="P5" s="6"/>
      <c r="Q5" s="5">
        <f>+MAX(Priorización!$T$8:$T$76)*0.4</f>
        <v>32.800000000000004</v>
      </c>
      <c r="R5">
        <v>4</v>
      </c>
      <c r="S5" s="7"/>
      <c r="T5" s="3">
        <f>+MAX(Priorización!$V$8:$V$76)*0.4</f>
        <v>0.36812491096503402</v>
      </c>
      <c r="U5" s="4">
        <v>4</v>
      </c>
      <c r="W5">
        <v>3.5</v>
      </c>
      <c r="X5" t="s">
        <v>48</v>
      </c>
      <c r="Y5" t="s">
        <v>49</v>
      </c>
      <c r="AB5" t="s">
        <v>50</v>
      </c>
    </row>
    <row r="6" spans="1:28" x14ac:dyDescent="0.25">
      <c r="A6" t="s">
        <v>51</v>
      </c>
      <c r="C6">
        <v>5</v>
      </c>
      <c r="D6" t="s">
        <v>52</v>
      </c>
      <c r="H6">
        <v>5</v>
      </c>
      <c r="I6" t="s">
        <v>39</v>
      </c>
      <c r="N6" s="8">
        <f>+MAX(Priorización!$R$8:$R$76)*0.5</f>
        <v>0.11221122112211221</v>
      </c>
      <c r="O6" s="4">
        <v>5</v>
      </c>
      <c r="P6" s="6"/>
      <c r="Q6">
        <f>+MAX(Priorización!$T$8:$T$76)*0.5</f>
        <v>41</v>
      </c>
      <c r="R6">
        <v>5</v>
      </c>
      <c r="T6" s="8">
        <f>+MAX(Priorización!$V$8:$V$76)*0.5</f>
        <v>0.46015613870629252</v>
      </c>
      <c r="U6" s="4">
        <v>5</v>
      </c>
      <c r="W6">
        <v>3.5</v>
      </c>
      <c r="X6" t="s">
        <v>53</v>
      </c>
      <c r="Y6" t="s">
        <v>54</v>
      </c>
      <c r="AB6" t="s">
        <v>55</v>
      </c>
    </row>
    <row r="7" spans="1:28" x14ac:dyDescent="0.25">
      <c r="A7" t="s">
        <v>56</v>
      </c>
      <c r="C7">
        <v>6</v>
      </c>
      <c r="D7" t="s">
        <v>57</v>
      </c>
      <c r="AB7" t="s">
        <v>58</v>
      </c>
    </row>
    <row r="8" spans="1:28" x14ac:dyDescent="0.25">
      <c r="AB8" t="s">
        <v>497</v>
      </c>
    </row>
    <row r="9" spans="1:28" x14ac:dyDescent="0.25">
      <c r="A9" t="s">
        <v>59</v>
      </c>
      <c r="C9">
        <v>7</v>
      </c>
      <c r="D9" t="s">
        <v>60</v>
      </c>
      <c r="AB9" t="s">
        <v>61</v>
      </c>
    </row>
    <row r="10" spans="1:28" x14ac:dyDescent="0.25">
      <c r="A10" t="s">
        <v>62</v>
      </c>
      <c r="C10">
        <v>8</v>
      </c>
      <c r="D10" t="s">
        <v>63</v>
      </c>
    </row>
    <row r="11" spans="1:28" x14ac:dyDescent="0.25">
      <c r="A11" t="s">
        <v>64</v>
      </c>
      <c r="C11">
        <v>9</v>
      </c>
      <c r="D11" t="s">
        <v>65</v>
      </c>
    </row>
    <row r="12" spans="1:28" x14ac:dyDescent="0.25">
      <c r="A12" t="s">
        <v>66</v>
      </c>
      <c r="C12">
        <v>10</v>
      </c>
      <c r="D12" t="s">
        <v>67</v>
      </c>
    </row>
    <row r="13" spans="1:28" x14ac:dyDescent="0.25">
      <c r="A13" t="s">
        <v>68</v>
      </c>
      <c r="C13">
        <v>11</v>
      </c>
      <c r="D13" t="s">
        <v>69</v>
      </c>
    </row>
    <row r="14" spans="1:28" x14ac:dyDescent="0.25">
      <c r="C14">
        <v>12</v>
      </c>
      <c r="D14" t="s">
        <v>70</v>
      </c>
    </row>
    <row r="15" spans="1:28" x14ac:dyDescent="0.25">
      <c r="C15">
        <v>13</v>
      </c>
      <c r="D15" t="s">
        <v>71</v>
      </c>
    </row>
    <row r="16" spans="1:28" x14ac:dyDescent="0.25">
      <c r="C16">
        <v>14</v>
      </c>
      <c r="D16" t="s">
        <v>72</v>
      </c>
    </row>
    <row r="17" spans="3:4" x14ac:dyDescent="0.25">
      <c r="C17">
        <v>15</v>
      </c>
      <c r="D17" t="s">
        <v>73</v>
      </c>
    </row>
    <row r="18" spans="3:4" x14ac:dyDescent="0.25">
      <c r="C18">
        <v>16</v>
      </c>
      <c r="D18" t="s">
        <v>74</v>
      </c>
    </row>
    <row r="19" spans="3:4" x14ac:dyDescent="0.25">
      <c r="C19">
        <v>17</v>
      </c>
      <c r="D19" t="s">
        <v>75</v>
      </c>
    </row>
    <row r="20" spans="3:4" x14ac:dyDescent="0.25">
      <c r="C20">
        <v>18</v>
      </c>
      <c r="D20" t="s">
        <v>76</v>
      </c>
    </row>
    <row r="21" spans="3:4" x14ac:dyDescent="0.25">
      <c r="C21">
        <v>19</v>
      </c>
      <c r="D21" t="s">
        <v>77</v>
      </c>
    </row>
    <row r="22" spans="3:4" x14ac:dyDescent="0.25">
      <c r="C22">
        <v>20</v>
      </c>
      <c r="D22" t="s">
        <v>78</v>
      </c>
    </row>
    <row r="23" spans="3:4" x14ac:dyDescent="0.25">
      <c r="C23">
        <v>21</v>
      </c>
      <c r="D23" t="s">
        <v>79</v>
      </c>
    </row>
    <row r="24" spans="3:4" x14ac:dyDescent="0.25">
      <c r="C24">
        <v>22</v>
      </c>
      <c r="D24" t="s">
        <v>80</v>
      </c>
    </row>
    <row r="25" spans="3:4" x14ac:dyDescent="0.25">
      <c r="C25">
        <v>23</v>
      </c>
      <c r="D25" t="s">
        <v>81</v>
      </c>
    </row>
    <row r="26" spans="3:4" x14ac:dyDescent="0.25">
      <c r="C26">
        <v>24</v>
      </c>
      <c r="D26" t="s">
        <v>82</v>
      </c>
    </row>
    <row r="27" spans="3:4" x14ac:dyDescent="0.25">
      <c r="C27">
        <v>25</v>
      </c>
      <c r="D27" t="s">
        <v>83</v>
      </c>
    </row>
    <row r="28" spans="3:4" x14ac:dyDescent="0.25">
      <c r="C28">
        <v>26</v>
      </c>
      <c r="D28" t="s">
        <v>84</v>
      </c>
    </row>
    <row r="29" spans="3:4" x14ac:dyDescent="0.25">
      <c r="C29">
        <v>27</v>
      </c>
      <c r="D29" t="s">
        <v>39</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5"/>
  <sheetViews>
    <sheetView zoomScale="95" zoomScaleNormal="95" workbookViewId="0">
      <pane ySplit="1" topLeftCell="A50" activePane="bottomLeft" state="frozen"/>
      <selection pane="bottomLeft" activeCell="B22" sqref="B22"/>
    </sheetView>
  </sheetViews>
  <sheetFormatPr baseColWidth="10" defaultColWidth="10.5703125" defaultRowHeight="15" x14ac:dyDescent="0.25"/>
  <cols>
    <col min="1" max="1" width="27.7109375" customWidth="1"/>
    <col min="2" max="2" width="100.42578125" customWidth="1"/>
  </cols>
  <sheetData>
    <row r="1" spans="1:2" x14ac:dyDescent="0.25">
      <c r="A1" s="9" t="s">
        <v>85</v>
      </c>
      <c r="B1" s="9" t="s">
        <v>86</v>
      </c>
    </row>
    <row r="2" spans="1:2" x14ac:dyDescent="0.25">
      <c r="A2" s="10" t="s">
        <v>68</v>
      </c>
      <c r="B2" t="s">
        <v>87</v>
      </c>
    </row>
    <row r="3" spans="1:2" x14ac:dyDescent="0.25">
      <c r="A3" s="10" t="s">
        <v>68</v>
      </c>
      <c r="B3" t="s">
        <v>88</v>
      </c>
    </row>
    <row r="4" spans="1:2" x14ac:dyDescent="0.25">
      <c r="A4" s="10" t="s">
        <v>68</v>
      </c>
      <c r="B4" t="s">
        <v>89</v>
      </c>
    </row>
    <row r="5" spans="1:2" x14ac:dyDescent="0.25">
      <c r="A5" s="10" t="s">
        <v>68</v>
      </c>
      <c r="B5" t="s">
        <v>90</v>
      </c>
    </row>
    <row r="6" spans="1:2" x14ac:dyDescent="0.25">
      <c r="A6" s="10" t="s">
        <v>68</v>
      </c>
      <c r="B6" t="s">
        <v>91</v>
      </c>
    </row>
    <row r="7" spans="1:2" x14ac:dyDescent="0.25">
      <c r="A7" s="10" t="s">
        <v>68</v>
      </c>
      <c r="B7" t="s">
        <v>92</v>
      </c>
    </row>
    <row r="8" spans="1:2" x14ac:dyDescent="0.25">
      <c r="A8" s="10" t="s">
        <v>68</v>
      </c>
      <c r="B8" t="s">
        <v>93</v>
      </c>
    </row>
    <row r="9" spans="1:2" x14ac:dyDescent="0.25">
      <c r="A9" s="10" t="s">
        <v>68</v>
      </c>
      <c r="B9" t="s">
        <v>94</v>
      </c>
    </row>
    <row r="10" spans="1:2" x14ac:dyDescent="0.25">
      <c r="A10" s="10" t="s">
        <v>68</v>
      </c>
      <c r="B10" t="s">
        <v>95</v>
      </c>
    </row>
    <row r="11" spans="1:2" x14ac:dyDescent="0.25">
      <c r="A11" s="10" t="s">
        <v>68</v>
      </c>
      <c r="B11" t="s">
        <v>96</v>
      </c>
    </row>
    <row r="12" spans="1:2" x14ac:dyDescent="0.25">
      <c r="A12" s="10" t="s">
        <v>68</v>
      </c>
      <c r="B12" t="s">
        <v>97</v>
      </c>
    </row>
    <row r="13" spans="1:2" x14ac:dyDescent="0.25">
      <c r="A13" s="10" t="s">
        <v>68</v>
      </c>
      <c r="B13" t="s">
        <v>98</v>
      </c>
    </row>
    <row r="14" spans="1:2" x14ac:dyDescent="0.25">
      <c r="A14" s="10" t="s">
        <v>68</v>
      </c>
      <c r="B14" t="s">
        <v>99</v>
      </c>
    </row>
    <row r="15" spans="1:2" x14ac:dyDescent="0.25">
      <c r="A15" s="10" t="s">
        <v>68</v>
      </c>
      <c r="B15" t="s">
        <v>100</v>
      </c>
    </row>
    <row r="16" spans="1:2" x14ac:dyDescent="0.25">
      <c r="A16" s="10" t="s">
        <v>68</v>
      </c>
      <c r="B16" t="s">
        <v>101</v>
      </c>
    </row>
    <row r="17" spans="1:2" x14ac:dyDescent="0.25">
      <c r="A17" s="10" t="s">
        <v>68</v>
      </c>
      <c r="B17" t="s">
        <v>102</v>
      </c>
    </row>
    <row r="18" spans="1:2" x14ac:dyDescent="0.25">
      <c r="A18" s="10" t="s">
        <v>68</v>
      </c>
      <c r="B18" t="s">
        <v>103</v>
      </c>
    </row>
    <row r="19" spans="1:2" x14ac:dyDescent="0.25">
      <c r="A19" s="10" t="s">
        <v>68</v>
      </c>
      <c r="B19" t="s">
        <v>104</v>
      </c>
    </row>
    <row r="20" spans="1:2" x14ac:dyDescent="0.25">
      <c r="A20" s="10" t="s">
        <v>68</v>
      </c>
      <c r="B20" t="s">
        <v>105</v>
      </c>
    </row>
    <row r="21" spans="1:2" x14ac:dyDescent="0.25">
      <c r="A21" s="10" t="s">
        <v>68</v>
      </c>
      <c r="B21" t="s">
        <v>106</v>
      </c>
    </row>
    <row r="22" spans="1:2" x14ac:dyDescent="0.25">
      <c r="A22" s="10" t="s">
        <v>68</v>
      </c>
      <c r="B22" t="s">
        <v>107</v>
      </c>
    </row>
    <row r="23" spans="1:2" x14ac:dyDescent="0.25">
      <c r="A23" s="10" t="s">
        <v>68</v>
      </c>
      <c r="B23" t="s">
        <v>108</v>
      </c>
    </row>
    <row r="24" spans="1:2" x14ac:dyDescent="0.25">
      <c r="A24" s="10" t="s">
        <v>68</v>
      </c>
      <c r="B24" t="s">
        <v>109</v>
      </c>
    </row>
    <row r="25" spans="1:2" x14ac:dyDescent="0.25">
      <c r="A25" s="10" t="s">
        <v>68</v>
      </c>
      <c r="B25" t="s">
        <v>110</v>
      </c>
    </row>
    <row r="26" spans="1:2" x14ac:dyDescent="0.25">
      <c r="A26" s="10" t="s">
        <v>68</v>
      </c>
      <c r="B26" t="s">
        <v>111</v>
      </c>
    </row>
    <row r="27" spans="1:2" x14ac:dyDescent="0.25">
      <c r="A27" s="10" t="s">
        <v>68</v>
      </c>
      <c r="B27" t="s">
        <v>112</v>
      </c>
    </row>
    <row r="28" spans="1:2" x14ac:dyDescent="0.25">
      <c r="A28" s="10" t="s">
        <v>68</v>
      </c>
      <c r="B28" t="s">
        <v>113</v>
      </c>
    </row>
    <row r="29" spans="1:2" x14ac:dyDescent="0.25">
      <c r="A29" s="10" t="s">
        <v>68</v>
      </c>
      <c r="B29" t="s">
        <v>114</v>
      </c>
    </row>
    <row r="30" spans="1:2" x14ac:dyDescent="0.25">
      <c r="A30" s="10" t="s">
        <v>68</v>
      </c>
      <c r="B30" t="s">
        <v>115</v>
      </c>
    </row>
    <row r="31" spans="1:2" x14ac:dyDescent="0.25">
      <c r="A31" s="10" t="s">
        <v>68</v>
      </c>
      <c r="B31" t="s">
        <v>116</v>
      </c>
    </row>
    <row r="32" spans="1:2" x14ac:dyDescent="0.25">
      <c r="A32" s="10" t="s">
        <v>68</v>
      </c>
      <c r="B32" t="s">
        <v>117</v>
      </c>
    </row>
    <row r="33" spans="1:2" x14ac:dyDescent="0.25">
      <c r="A33" s="10" t="s">
        <v>68</v>
      </c>
      <c r="B33" t="s">
        <v>118</v>
      </c>
    </row>
    <row r="34" spans="1:2" x14ac:dyDescent="0.25">
      <c r="A34" s="10" t="s">
        <v>68</v>
      </c>
      <c r="B34" t="s">
        <v>119</v>
      </c>
    </row>
    <row r="35" spans="1:2" x14ac:dyDescent="0.25">
      <c r="A35" s="10" t="s">
        <v>68</v>
      </c>
      <c r="B35" t="s">
        <v>120</v>
      </c>
    </row>
    <row r="36" spans="1:2" x14ac:dyDescent="0.25">
      <c r="A36" s="10" t="s">
        <v>68</v>
      </c>
      <c r="B36" t="s">
        <v>121</v>
      </c>
    </row>
    <row r="37" spans="1:2" x14ac:dyDescent="0.25">
      <c r="A37" s="10" t="s">
        <v>68</v>
      </c>
      <c r="B37" t="s">
        <v>122</v>
      </c>
    </row>
    <row r="38" spans="1:2" x14ac:dyDescent="0.25">
      <c r="A38" s="10" t="s">
        <v>68</v>
      </c>
      <c r="B38" t="s">
        <v>123</v>
      </c>
    </row>
    <row r="39" spans="1:2" x14ac:dyDescent="0.25">
      <c r="A39" s="10" t="s">
        <v>68</v>
      </c>
      <c r="B39" t="s">
        <v>124</v>
      </c>
    </row>
    <row r="40" spans="1:2" x14ac:dyDescent="0.25">
      <c r="A40" s="10" t="s">
        <v>2</v>
      </c>
      <c r="B40" t="s">
        <v>20</v>
      </c>
    </row>
    <row r="41" spans="1:2" x14ac:dyDescent="0.25">
      <c r="A41" s="10" t="s">
        <v>2</v>
      </c>
      <c r="B41" t="s">
        <v>29</v>
      </c>
    </row>
    <row r="42" spans="1:2" x14ac:dyDescent="0.25">
      <c r="A42" s="10" t="s">
        <v>2</v>
      </c>
      <c r="B42" t="s">
        <v>38</v>
      </c>
    </row>
    <row r="43" spans="1:2" x14ac:dyDescent="0.25">
      <c r="A43" s="10" t="s">
        <v>2</v>
      </c>
      <c r="B43" t="s">
        <v>46</v>
      </c>
    </row>
    <row r="44" spans="1:2" x14ac:dyDescent="0.25">
      <c r="A44" s="10" t="s">
        <v>2</v>
      </c>
      <c r="B44" t="s">
        <v>52</v>
      </c>
    </row>
    <row r="45" spans="1:2" x14ac:dyDescent="0.25">
      <c r="A45" s="10" t="s">
        <v>2</v>
      </c>
      <c r="B45" t="s">
        <v>57</v>
      </c>
    </row>
    <row r="46" spans="1:2" x14ac:dyDescent="0.25">
      <c r="A46" s="10" t="s">
        <v>2</v>
      </c>
      <c r="B46" t="s">
        <v>60</v>
      </c>
    </row>
    <row r="47" spans="1:2" x14ac:dyDescent="0.25">
      <c r="A47" s="10" t="s">
        <v>2</v>
      </c>
      <c r="B47" t="s">
        <v>63</v>
      </c>
    </row>
    <row r="48" spans="1:2" x14ac:dyDescent="0.25">
      <c r="A48" s="10" t="s">
        <v>2</v>
      </c>
      <c r="B48" t="s">
        <v>65</v>
      </c>
    </row>
    <row r="49" spans="1:2" x14ac:dyDescent="0.25">
      <c r="A49" s="10" t="s">
        <v>2</v>
      </c>
      <c r="B49" t="s">
        <v>67</v>
      </c>
    </row>
    <row r="50" spans="1:2" x14ac:dyDescent="0.25">
      <c r="A50" s="10" t="s">
        <v>2</v>
      </c>
      <c r="B50" t="s">
        <v>69</v>
      </c>
    </row>
    <row r="51" spans="1:2" x14ac:dyDescent="0.25">
      <c r="A51" s="10" t="s">
        <v>2</v>
      </c>
      <c r="B51" t="s">
        <v>70</v>
      </c>
    </row>
    <row r="52" spans="1:2" x14ac:dyDescent="0.25">
      <c r="A52" s="10" t="s">
        <v>2</v>
      </c>
      <c r="B52" t="s">
        <v>71</v>
      </c>
    </row>
    <row r="53" spans="1:2" x14ac:dyDescent="0.25">
      <c r="A53" s="10" t="s">
        <v>2</v>
      </c>
      <c r="B53" t="s">
        <v>72</v>
      </c>
    </row>
    <row r="54" spans="1:2" x14ac:dyDescent="0.25">
      <c r="A54" s="10" t="s">
        <v>2</v>
      </c>
      <c r="B54" t="s">
        <v>73</v>
      </c>
    </row>
    <row r="55" spans="1:2" x14ac:dyDescent="0.25">
      <c r="A55" s="10" t="s">
        <v>2</v>
      </c>
      <c r="B55" t="s">
        <v>74</v>
      </c>
    </row>
    <row r="56" spans="1:2" x14ac:dyDescent="0.25">
      <c r="A56" s="10" t="s">
        <v>2</v>
      </c>
      <c r="B56" t="s">
        <v>75</v>
      </c>
    </row>
    <row r="57" spans="1:2" x14ac:dyDescent="0.25">
      <c r="A57" s="10" t="s">
        <v>2</v>
      </c>
      <c r="B57" t="s">
        <v>76</v>
      </c>
    </row>
    <row r="58" spans="1:2" x14ac:dyDescent="0.25">
      <c r="A58" s="10" t="s">
        <v>2</v>
      </c>
      <c r="B58" t="s">
        <v>77</v>
      </c>
    </row>
    <row r="59" spans="1:2" x14ac:dyDescent="0.25">
      <c r="A59" s="10" t="s">
        <v>2</v>
      </c>
      <c r="B59" t="s">
        <v>78</v>
      </c>
    </row>
    <row r="60" spans="1:2" x14ac:dyDescent="0.25">
      <c r="A60" s="10" t="s">
        <v>2</v>
      </c>
      <c r="B60" t="s">
        <v>79</v>
      </c>
    </row>
    <row r="61" spans="1:2" x14ac:dyDescent="0.25">
      <c r="A61" s="10" t="s">
        <v>2</v>
      </c>
      <c r="B61" t="s">
        <v>80</v>
      </c>
    </row>
    <row r="62" spans="1:2" x14ac:dyDescent="0.25">
      <c r="A62" s="10" t="s">
        <v>2</v>
      </c>
      <c r="B62" t="s">
        <v>81</v>
      </c>
    </row>
    <row r="63" spans="1:2" x14ac:dyDescent="0.25">
      <c r="A63" s="10" t="s">
        <v>2</v>
      </c>
      <c r="B63" t="s">
        <v>82</v>
      </c>
    </row>
    <row r="64" spans="1:2" x14ac:dyDescent="0.25">
      <c r="A64" s="10" t="s">
        <v>2</v>
      </c>
      <c r="B64" t="s">
        <v>83</v>
      </c>
    </row>
    <row r="65" spans="1:2" x14ac:dyDescent="0.25">
      <c r="A65" s="10" t="s">
        <v>2</v>
      </c>
      <c r="B65" t="s">
        <v>84</v>
      </c>
    </row>
  </sheetData>
  <dataValidations count="2">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B1" xr:uid="{00000000-0002-0000-0100-000000000000}">
      <formula1>0</formula1>
      <formula2>0</formula2>
    </dataValidation>
    <dataValidation type="list" allowBlank="1" showInputMessage="1" showErrorMessage="1" sqref="A2:A65" xr:uid="{00000000-0002-0000-0100-000001000000}">
      <formula1>TipoUnidad</formula1>
      <formula2>0</formula2>
    </dataValidation>
  </dataValidations>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2"/>
  <sheetViews>
    <sheetView zoomScale="95" zoomScaleNormal="95" workbookViewId="0">
      <selection activeCell="A159" sqref="A159"/>
    </sheetView>
  </sheetViews>
  <sheetFormatPr baseColWidth="10" defaultColWidth="10.5703125" defaultRowHeight="15" x14ac:dyDescent="0.25"/>
  <cols>
    <col min="1" max="1" width="56.42578125" customWidth="1"/>
    <col min="2" max="2" width="12.85546875" customWidth="1"/>
    <col min="4" max="4" width="49.5703125" customWidth="1"/>
    <col min="5" max="5" width="16.140625" customWidth="1"/>
    <col min="6" max="6" width="15.140625" customWidth="1"/>
  </cols>
  <sheetData>
    <row r="1" spans="1:6" x14ac:dyDescent="0.25">
      <c r="A1" s="1" t="s">
        <v>2</v>
      </c>
      <c r="B1" s="1" t="s">
        <v>3</v>
      </c>
      <c r="C1" s="1" t="s">
        <v>125</v>
      </c>
      <c r="D1" s="1" t="s">
        <v>126</v>
      </c>
      <c r="E1" s="1" t="s">
        <v>127</v>
      </c>
      <c r="F1" s="1" t="s">
        <v>128</v>
      </c>
    </row>
    <row r="2" spans="1:6" x14ac:dyDescent="0.25">
      <c r="A2" t="s">
        <v>20</v>
      </c>
      <c r="B2" t="s">
        <v>21</v>
      </c>
      <c r="C2">
        <v>1</v>
      </c>
      <c r="D2" t="s">
        <v>129</v>
      </c>
      <c r="E2" t="s">
        <v>40</v>
      </c>
      <c r="F2" t="s">
        <v>40</v>
      </c>
    </row>
    <row r="3" spans="1:6" x14ac:dyDescent="0.25">
      <c r="A3" t="s">
        <v>20</v>
      </c>
      <c r="B3" t="s">
        <v>21</v>
      </c>
      <c r="C3">
        <v>2</v>
      </c>
      <c r="D3" t="s">
        <v>130</v>
      </c>
      <c r="E3" t="s">
        <v>40</v>
      </c>
      <c r="F3" t="s">
        <v>40</v>
      </c>
    </row>
    <row r="4" spans="1:6" x14ac:dyDescent="0.25">
      <c r="A4" t="s">
        <v>20</v>
      </c>
      <c r="B4" t="s">
        <v>21</v>
      </c>
      <c r="C4">
        <v>3</v>
      </c>
      <c r="D4" t="s">
        <v>131</v>
      </c>
      <c r="E4" t="s">
        <v>40</v>
      </c>
      <c r="F4" t="s">
        <v>40</v>
      </c>
    </row>
    <row r="5" spans="1:6" x14ac:dyDescent="0.25">
      <c r="A5" t="s">
        <v>20</v>
      </c>
      <c r="B5" t="s">
        <v>21</v>
      </c>
      <c r="C5">
        <v>4</v>
      </c>
      <c r="D5" t="s">
        <v>132</v>
      </c>
      <c r="E5" t="s">
        <v>40</v>
      </c>
      <c r="F5" t="s">
        <v>31</v>
      </c>
    </row>
    <row r="6" spans="1:6" x14ac:dyDescent="0.25">
      <c r="A6" t="s">
        <v>20</v>
      </c>
      <c r="B6" t="s">
        <v>21</v>
      </c>
      <c r="C6">
        <v>5</v>
      </c>
      <c r="D6" t="s">
        <v>133</v>
      </c>
      <c r="E6" t="s">
        <v>40</v>
      </c>
      <c r="F6" t="s">
        <v>40</v>
      </c>
    </row>
    <row r="7" spans="1:6" x14ac:dyDescent="0.25">
      <c r="A7" t="s">
        <v>20</v>
      </c>
      <c r="B7" t="s">
        <v>21</v>
      </c>
      <c r="C7">
        <v>6</v>
      </c>
      <c r="D7" t="s">
        <v>134</v>
      </c>
      <c r="E7" t="s">
        <v>31</v>
      </c>
      <c r="F7" t="s">
        <v>31</v>
      </c>
    </row>
    <row r="8" spans="1:6" x14ac:dyDescent="0.25">
      <c r="A8" t="s">
        <v>20</v>
      </c>
      <c r="B8" t="s">
        <v>21</v>
      </c>
      <c r="C8">
        <v>7</v>
      </c>
      <c r="D8" t="s">
        <v>135</v>
      </c>
      <c r="E8" t="s">
        <v>31</v>
      </c>
      <c r="F8" t="s">
        <v>31</v>
      </c>
    </row>
    <row r="9" spans="1:6" x14ac:dyDescent="0.25">
      <c r="A9" t="s">
        <v>20</v>
      </c>
      <c r="B9" t="s">
        <v>21</v>
      </c>
      <c r="C9">
        <v>8</v>
      </c>
      <c r="D9" t="s">
        <v>136</v>
      </c>
      <c r="E9" t="s">
        <v>40</v>
      </c>
      <c r="F9" t="s">
        <v>31</v>
      </c>
    </row>
    <row r="10" spans="1:6" x14ac:dyDescent="0.25">
      <c r="A10" t="s">
        <v>20</v>
      </c>
      <c r="B10" t="s">
        <v>21</v>
      </c>
      <c r="C10">
        <v>9</v>
      </c>
      <c r="D10" t="s">
        <v>137</v>
      </c>
      <c r="E10" t="s">
        <v>40</v>
      </c>
      <c r="F10" t="s">
        <v>31</v>
      </c>
    </row>
    <row r="11" spans="1:6" x14ac:dyDescent="0.25">
      <c r="A11" t="s">
        <v>20</v>
      </c>
      <c r="B11" t="s">
        <v>30</v>
      </c>
      <c r="C11">
        <v>10</v>
      </c>
      <c r="D11" t="s">
        <v>138</v>
      </c>
      <c r="E11" t="s">
        <v>31</v>
      </c>
      <c r="F11" t="s">
        <v>31</v>
      </c>
    </row>
    <row r="12" spans="1:6" x14ac:dyDescent="0.25">
      <c r="A12" t="s">
        <v>29</v>
      </c>
      <c r="B12" t="s">
        <v>21</v>
      </c>
      <c r="C12">
        <v>11</v>
      </c>
      <c r="D12" t="s">
        <v>139</v>
      </c>
      <c r="E12" t="s">
        <v>40</v>
      </c>
      <c r="F12" t="s">
        <v>31</v>
      </c>
    </row>
    <row r="13" spans="1:6" x14ac:dyDescent="0.25">
      <c r="A13" t="s">
        <v>38</v>
      </c>
      <c r="B13" t="s">
        <v>21</v>
      </c>
      <c r="C13">
        <v>12</v>
      </c>
      <c r="D13" t="s">
        <v>140</v>
      </c>
      <c r="E13" t="s">
        <v>40</v>
      </c>
      <c r="F13" t="s">
        <v>40</v>
      </c>
    </row>
    <row r="14" spans="1:6" x14ac:dyDescent="0.25">
      <c r="A14" t="s">
        <v>46</v>
      </c>
      <c r="B14" t="s">
        <v>21</v>
      </c>
      <c r="C14">
        <v>13</v>
      </c>
      <c r="D14" t="s">
        <v>141</v>
      </c>
      <c r="E14" t="s">
        <v>40</v>
      </c>
      <c r="F14" t="s">
        <v>31</v>
      </c>
    </row>
    <row r="15" spans="1:6" x14ac:dyDescent="0.25">
      <c r="A15" t="s">
        <v>46</v>
      </c>
      <c r="B15" t="s">
        <v>21</v>
      </c>
      <c r="C15">
        <v>14</v>
      </c>
      <c r="D15" t="s">
        <v>142</v>
      </c>
      <c r="E15" t="s">
        <v>40</v>
      </c>
      <c r="F15" t="s">
        <v>40</v>
      </c>
    </row>
    <row r="16" spans="1:6" x14ac:dyDescent="0.25">
      <c r="A16" t="s">
        <v>52</v>
      </c>
      <c r="B16" t="s">
        <v>21</v>
      </c>
      <c r="C16">
        <v>15</v>
      </c>
      <c r="D16" t="s">
        <v>143</v>
      </c>
      <c r="E16" t="s">
        <v>40</v>
      </c>
      <c r="F16" t="s">
        <v>31</v>
      </c>
    </row>
    <row r="17" spans="1:6" x14ac:dyDescent="0.25">
      <c r="A17" t="s">
        <v>52</v>
      </c>
      <c r="B17" t="s">
        <v>21</v>
      </c>
      <c r="C17">
        <v>16</v>
      </c>
      <c r="D17" t="s">
        <v>144</v>
      </c>
      <c r="E17" t="s">
        <v>40</v>
      </c>
      <c r="F17" t="s">
        <v>40</v>
      </c>
    </row>
    <row r="18" spans="1:6" x14ac:dyDescent="0.25">
      <c r="A18" t="s">
        <v>52</v>
      </c>
      <c r="B18" t="s">
        <v>30</v>
      </c>
      <c r="C18">
        <v>17</v>
      </c>
      <c r="D18" t="s">
        <v>145</v>
      </c>
      <c r="E18" t="s">
        <v>40</v>
      </c>
      <c r="F18" t="s">
        <v>40</v>
      </c>
    </row>
    <row r="19" spans="1:6" x14ac:dyDescent="0.25">
      <c r="A19" t="s">
        <v>57</v>
      </c>
      <c r="B19" t="s">
        <v>21</v>
      </c>
      <c r="C19">
        <v>18</v>
      </c>
      <c r="D19" t="s">
        <v>146</v>
      </c>
      <c r="E19" t="s">
        <v>47</v>
      </c>
      <c r="F19" t="s">
        <v>47</v>
      </c>
    </row>
    <row r="20" spans="1:6" x14ac:dyDescent="0.25">
      <c r="A20" t="s">
        <v>60</v>
      </c>
      <c r="B20" t="s">
        <v>21</v>
      </c>
      <c r="C20">
        <v>19</v>
      </c>
      <c r="D20" t="s">
        <v>147</v>
      </c>
      <c r="E20" t="s">
        <v>31</v>
      </c>
      <c r="F20" t="s">
        <v>31</v>
      </c>
    </row>
    <row r="21" spans="1:6" x14ac:dyDescent="0.25">
      <c r="A21" t="s">
        <v>63</v>
      </c>
      <c r="B21" t="s">
        <v>21</v>
      </c>
      <c r="C21">
        <v>20</v>
      </c>
      <c r="D21" t="s">
        <v>148</v>
      </c>
      <c r="E21" t="s">
        <v>31</v>
      </c>
      <c r="F21" t="s">
        <v>31</v>
      </c>
    </row>
    <row r="22" spans="1:6" x14ac:dyDescent="0.25">
      <c r="A22" t="s">
        <v>63</v>
      </c>
      <c r="B22" t="s">
        <v>21</v>
      </c>
      <c r="C22">
        <v>21</v>
      </c>
      <c r="D22" t="s">
        <v>149</v>
      </c>
      <c r="E22" t="s">
        <v>31</v>
      </c>
      <c r="F22" t="s">
        <v>31</v>
      </c>
    </row>
    <row r="23" spans="1:6" x14ac:dyDescent="0.25">
      <c r="A23" t="s">
        <v>63</v>
      </c>
      <c r="B23" t="s">
        <v>30</v>
      </c>
      <c r="C23">
        <v>22</v>
      </c>
      <c r="D23" t="s">
        <v>150</v>
      </c>
      <c r="E23" t="s">
        <v>40</v>
      </c>
      <c r="F23" t="s">
        <v>31</v>
      </c>
    </row>
    <row r="24" spans="1:6" ht="16.149999999999999" customHeight="1" x14ac:dyDescent="0.25">
      <c r="A24" t="s">
        <v>65</v>
      </c>
      <c r="B24" t="s">
        <v>21</v>
      </c>
      <c r="C24">
        <v>23</v>
      </c>
      <c r="D24" s="11" t="s">
        <v>151</v>
      </c>
      <c r="E24" t="s">
        <v>40</v>
      </c>
      <c r="F24" t="s">
        <v>40</v>
      </c>
    </row>
    <row r="25" spans="1:6" x14ac:dyDescent="0.25">
      <c r="A25" t="s">
        <v>65</v>
      </c>
      <c r="B25" t="s">
        <v>21</v>
      </c>
      <c r="C25">
        <v>24</v>
      </c>
      <c r="D25" t="s">
        <v>152</v>
      </c>
      <c r="E25" t="s">
        <v>40</v>
      </c>
      <c r="F25" t="s">
        <v>40</v>
      </c>
    </row>
    <row r="26" spans="1:6" x14ac:dyDescent="0.25">
      <c r="A26" t="s">
        <v>65</v>
      </c>
      <c r="B26" t="s">
        <v>21</v>
      </c>
      <c r="C26">
        <v>25</v>
      </c>
      <c r="D26" t="s">
        <v>153</v>
      </c>
      <c r="E26" t="s">
        <v>40</v>
      </c>
      <c r="F26" t="s">
        <v>31</v>
      </c>
    </row>
    <row r="27" spans="1:6" x14ac:dyDescent="0.25">
      <c r="A27" t="s">
        <v>65</v>
      </c>
      <c r="B27" t="s">
        <v>30</v>
      </c>
      <c r="C27">
        <v>26</v>
      </c>
      <c r="D27" t="s">
        <v>154</v>
      </c>
      <c r="E27" t="s">
        <v>47</v>
      </c>
      <c r="F27" t="s">
        <v>47</v>
      </c>
    </row>
    <row r="28" spans="1:6" x14ac:dyDescent="0.25">
      <c r="A28" t="s">
        <v>67</v>
      </c>
      <c r="B28" t="s">
        <v>21</v>
      </c>
      <c r="C28">
        <v>27</v>
      </c>
      <c r="D28" t="s">
        <v>155</v>
      </c>
      <c r="E28" t="s">
        <v>40</v>
      </c>
      <c r="F28" t="s">
        <v>40</v>
      </c>
    </row>
    <row r="29" spans="1:6" x14ac:dyDescent="0.25">
      <c r="A29" t="s">
        <v>67</v>
      </c>
      <c r="B29" t="s">
        <v>21</v>
      </c>
      <c r="C29">
        <v>28</v>
      </c>
      <c r="D29" t="s">
        <v>156</v>
      </c>
      <c r="E29" t="s">
        <v>40</v>
      </c>
      <c r="F29" t="s">
        <v>40</v>
      </c>
    </row>
    <row r="30" spans="1:6" x14ac:dyDescent="0.25">
      <c r="A30" t="s">
        <v>67</v>
      </c>
      <c r="B30" t="s">
        <v>21</v>
      </c>
      <c r="C30">
        <v>29</v>
      </c>
      <c r="D30" t="s">
        <v>157</v>
      </c>
      <c r="E30" t="s">
        <v>40</v>
      </c>
      <c r="F30" t="s">
        <v>31</v>
      </c>
    </row>
    <row r="31" spans="1:6" x14ac:dyDescent="0.25">
      <c r="A31" t="s">
        <v>67</v>
      </c>
      <c r="B31" t="s">
        <v>21</v>
      </c>
      <c r="C31">
        <v>30</v>
      </c>
      <c r="D31" t="s">
        <v>158</v>
      </c>
      <c r="E31" t="s">
        <v>47</v>
      </c>
      <c r="F31" t="s">
        <v>40</v>
      </c>
    </row>
    <row r="32" spans="1:6" x14ac:dyDescent="0.25">
      <c r="A32" t="s">
        <v>67</v>
      </c>
      <c r="B32" t="s">
        <v>21</v>
      </c>
      <c r="C32">
        <v>31</v>
      </c>
      <c r="D32" t="s">
        <v>159</v>
      </c>
      <c r="E32" t="s">
        <v>31</v>
      </c>
      <c r="F32" t="s">
        <v>31</v>
      </c>
    </row>
    <row r="33" spans="1:6" x14ac:dyDescent="0.25">
      <c r="A33" t="s">
        <v>67</v>
      </c>
      <c r="B33" t="s">
        <v>21</v>
      </c>
      <c r="C33">
        <v>32</v>
      </c>
      <c r="D33" t="s">
        <v>160</v>
      </c>
      <c r="E33" t="s">
        <v>40</v>
      </c>
      <c r="F33" t="s">
        <v>31</v>
      </c>
    </row>
    <row r="34" spans="1:6" x14ac:dyDescent="0.25">
      <c r="A34" t="s">
        <v>67</v>
      </c>
      <c r="B34" t="s">
        <v>21</v>
      </c>
      <c r="C34">
        <v>33</v>
      </c>
      <c r="D34" t="s">
        <v>161</v>
      </c>
      <c r="E34" t="s">
        <v>40</v>
      </c>
      <c r="F34" t="s">
        <v>31</v>
      </c>
    </row>
    <row r="35" spans="1:6" x14ac:dyDescent="0.25">
      <c r="A35" t="s">
        <v>69</v>
      </c>
      <c r="B35" t="s">
        <v>21</v>
      </c>
      <c r="C35">
        <v>34</v>
      </c>
      <c r="D35" t="s">
        <v>162</v>
      </c>
      <c r="E35" t="s">
        <v>40</v>
      </c>
      <c r="F35" t="s">
        <v>31</v>
      </c>
    </row>
    <row r="36" spans="1:6" x14ac:dyDescent="0.25">
      <c r="A36" t="s">
        <v>69</v>
      </c>
      <c r="B36" t="s">
        <v>21</v>
      </c>
      <c r="C36">
        <v>35</v>
      </c>
      <c r="D36" t="s">
        <v>163</v>
      </c>
      <c r="E36" t="s">
        <v>40</v>
      </c>
      <c r="F36" t="s">
        <v>40</v>
      </c>
    </row>
    <row r="37" spans="1:6" x14ac:dyDescent="0.25">
      <c r="A37" t="s">
        <v>70</v>
      </c>
      <c r="B37" t="s">
        <v>21</v>
      </c>
      <c r="C37">
        <v>36</v>
      </c>
      <c r="D37" t="s">
        <v>164</v>
      </c>
      <c r="E37" t="s">
        <v>40</v>
      </c>
      <c r="F37" t="s">
        <v>31</v>
      </c>
    </row>
    <row r="38" spans="1:6" x14ac:dyDescent="0.25">
      <c r="A38" t="s">
        <v>70</v>
      </c>
      <c r="B38" t="s">
        <v>21</v>
      </c>
      <c r="C38">
        <v>37</v>
      </c>
      <c r="D38" t="s">
        <v>165</v>
      </c>
      <c r="E38" t="s">
        <v>40</v>
      </c>
      <c r="F38" t="s">
        <v>31</v>
      </c>
    </row>
    <row r="39" spans="1:6" x14ac:dyDescent="0.25">
      <c r="A39" t="s">
        <v>70</v>
      </c>
      <c r="B39" t="s">
        <v>21</v>
      </c>
      <c r="C39">
        <v>38</v>
      </c>
      <c r="D39" t="s">
        <v>166</v>
      </c>
      <c r="E39" t="s">
        <v>40</v>
      </c>
      <c r="F39" t="s">
        <v>31</v>
      </c>
    </row>
    <row r="40" spans="1:6" ht="210" x14ac:dyDescent="0.25">
      <c r="A40" t="s">
        <v>70</v>
      </c>
      <c r="B40" t="s">
        <v>21</v>
      </c>
      <c r="C40">
        <v>39</v>
      </c>
      <c r="D40" s="12" t="s">
        <v>167</v>
      </c>
      <c r="E40" t="s">
        <v>40</v>
      </c>
      <c r="F40" t="s">
        <v>31</v>
      </c>
    </row>
    <row r="41" spans="1:6" x14ac:dyDescent="0.25">
      <c r="A41" t="s">
        <v>70</v>
      </c>
      <c r="B41" t="s">
        <v>21</v>
      </c>
      <c r="C41">
        <v>40</v>
      </c>
      <c r="D41" s="11" t="s">
        <v>168</v>
      </c>
      <c r="E41" t="s">
        <v>40</v>
      </c>
      <c r="F41" t="s">
        <v>31</v>
      </c>
    </row>
    <row r="42" spans="1:6" ht="150" x14ac:dyDescent="0.25">
      <c r="A42" t="s">
        <v>70</v>
      </c>
      <c r="B42" t="s">
        <v>21</v>
      </c>
      <c r="C42">
        <v>41</v>
      </c>
      <c r="D42" s="12" t="s">
        <v>169</v>
      </c>
      <c r="E42" t="s">
        <v>40</v>
      </c>
      <c r="F42" t="s">
        <v>40</v>
      </c>
    </row>
    <row r="43" spans="1:6" x14ac:dyDescent="0.25">
      <c r="A43" t="s">
        <v>70</v>
      </c>
      <c r="B43" t="s">
        <v>21</v>
      </c>
      <c r="C43">
        <v>42</v>
      </c>
      <c r="D43" s="11" t="s">
        <v>170</v>
      </c>
      <c r="E43" t="s">
        <v>40</v>
      </c>
      <c r="F43" t="s">
        <v>40</v>
      </c>
    </row>
    <row r="44" spans="1:6" x14ac:dyDescent="0.25">
      <c r="A44" t="s">
        <v>70</v>
      </c>
      <c r="B44" t="s">
        <v>21</v>
      </c>
      <c r="C44">
        <v>43</v>
      </c>
      <c r="D44" s="11" t="s">
        <v>171</v>
      </c>
      <c r="E44" t="s">
        <v>40</v>
      </c>
      <c r="F44" t="s">
        <v>31</v>
      </c>
    </row>
    <row r="45" spans="1:6" x14ac:dyDescent="0.25">
      <c r="A45" t="s">
        <v>70</v>
      </c>
      <c r="B45" t="s">
        <v>21</v>
      </c>
      <c r="C45">
        <v>44</v>
      </c>
      <c r="D45" s="11" t="s">
        <v>172</v>
      </c>
      <c r="E45" t="s">
        <v>40</v>
      </c>
      <c r="F45" t="s">
        <v>22</v>
      </c>
    </row>
    <row r="46" spans="1:6" x14ac:dyDescent="0.25">
      <c r="A46" t="s">
        <v>70</v>
      </c>
      <c r="B46" t="s">
        <v>21</v>
      </c>
      <c r="C46">
        <v>45</v>
      </c>
      <c r="D46" s="11" t="s">
        <v>173</v>
      </c>
      <c r="E46" t="s">
        <v>40</v>
      </c>
      <c r="F46" t="s">
        <v>31</v>
      </c>
    </row>
    <row r="47" spans="1:6" x14ac:dyDescent="0.25">
      <c r="A47" t="s">
        <v>70</v>
      </c>
      <c r="B47" t="s">
        <v>21</v>
      </c>
      <c r="C47">
        <v>46</v>
      </c>
      <c r="D47" s="11" t="s">
        <v>174</v>
      </c>
      <c r="E47" t="s">
        <v>47</v>
      </c>
      <c r="F47" t="s">
        <v>40</v>
      </c>
    </row>
    <row r="48" spans="1:6" x14ac:dyDescent="0.25">
      <c r="A48" t="s">
        <v>70</v>
      </c>
      <c r="B48" t="s">
        <v>21</v>
      </c>
      <c r="C48">
        <v>47</v>
      </c>
      <c r="D48" s="11" t="s">
        <v>175</v>
      </c>
      <c r="E48" t="s">
        <v>47</v>
      </c>
      <c r="F48" t="s">
        <v>47</v>
      </c>
    </row>
    <row r="49" spans="1:6" x14ac:dyDescent="0.25">
      <c r="A49" t="s">
        <v>70</v>
      </c>
      <c r="B49" t="s">
        <v>30</v>
      </c>
      <c r="C49">
        <v>48</v>
      </c>
      <c r="D49" s="11" t="s">
        <v>176</v>
      </c>
      <c r="E49" t="s">
        <v>40</v>
      </c>
      <c r="F49" t="s">
        <v>31</v>
      </c>
    </row>
    <row r="50" spans="1:6" x14ac:dyDescent="0.25">
      <c r="A50" t="s">
        <v>71</v>
      </c>
      <c r="B50" t="s">
        <v>30</v>
      </c>
      <c r="C50">
        <v>49</v>
      </c>
      <c r="D50" s="11" t="s">
        <v>177</v>
      </c>
      <c r="E50" t="s">
        <v>47</v>
      </c>
      <c r="F50" t="s">
        <v>47</v>
      </c>
    </row>
    <row r="51" spans="1:6" x14ac:dyDescent="0.25">
      <c r="A51" t="s">
        <v>71</v>
      </c>
      <c r="B51" t="s">
        <v>21</v>
      </c>
      <c r="C51">
        <v>50</v>
      </c>
      <c r="D51" s="11" t="s">
        <v>178</v>
      </c>
      <c r="E51" t="s">
        <v>40</v>
      </c>
      <c r="F51" t="s">
        <v>31</v>
      </c>
    </row>
    <row r="52" spans="1:6" x14ac:dyDescent="0.25">
      <c r="A52" t="s">
        <v>71</v>
      </c>
      <c r="B52" t="s">
        <v>21</v>
      </c>
      <c r="C52">
        <v>51</v>
      </c>
      <c r="D52" s="11" t="s">
        <v>179</v>
      </c>
      <c r="E52" t="s">
        <v>40</v>
      </c>
      <c r="F52" t="s">
        <v>31</v>
      </c>
    </row>
    <row r="53" spans="1:6" x14ac:dyDescent="0.25">
      <c r="A53" t="s">
        <v>71</v>
      </c>
      <c r="B53" t="s">
        <v>21</v>
      </c>
      <c r="C53">
        <v>52</v>
      </c>
      <c r="D53" s="11" t="s">
        <v>180</v>
      </c>
      <c r="E53" t="s">
        <v>40</v>
      </c>
      <c r="F53" t="s">
        <v>31</v>
      </c>
    </row>
    <row r="54" spans="1:6" x14ac:dyDescent="0.25">
      <c r="A54" t="s">
        <v>71</v>
      </c>
      <c r="B54" t="s">
        <v>21</v>
      </c>
      <c r="C54">
        <v>53</v>
      </c>
      <c r="D54" s="11" t="s">
        <v>181</v>
      </c>
      <c r="E54" t="s">
        <v>40</v>
      </c>
      <c r="F54" t="s">
        <v>31</v>
      </c>
    </row>
    <row r="55" spans="1:6" x14ac:dyDescent="0.25">
      <c r="A55" t="s">
        <v>75</v>
      </c>
      <c r="B55" t="s">
        <v>21</v>
      </c>
      <c r="C55">
        <v>54</v>
      </c>
      <c r="D55" s="11" t="s">
        <v>182</v>
      </c>
      <c r="E55" t="s">
        <v>40</v>
      </c>
      <c r="F55" t="s">
        <v>31</v>
      </c>
    </row>
    <row r="56" spans="1:6" x14ac:dyDescent="0.25">
      <c r="A56" t="s">
        <v>75</v>
      </c>
      <c r="B56" t="s">
        <v>21</v>
      </c>
      <c r="C56">
        <v>55</v>
      </c>
      <c r="D56" s="11" t="s">
        <v>183</v>
      </c>
      <c r="E56" t="s">
        <v>22</v>
      </c>
      <c r="F56" t="s">
        <v>22</v>
      </c>
    </row>
    <row r="57" spans="1:6" x14ac:dyDescent="0.25">
      <c r="A57" t="s">
        <v>75</v>
      </c>
      <c r="B57" t="s">
        <v>21</v>
      </c>
      <c r="C57">
        <v>56</v>
      </c>
      <c r="D57" s="11" t="s">
        <v>184</v>
      </c>
      <c r="E57" t="s">
        <v>40</v>
      </c>
      <c r="F57" t="s">
        <v>22</v>
      </c>
    </row>
    <row r="58" spans="1:6" x14ac:dyDescent="0.25">
      <c r="A58" t="s">
        <v>75</v>
      </c>
      <c r="B58" t="s">
        <v>21</v>
      </c>
      <c r="C58">
        <v>57</v>
      </c>
      <c r="D58" s="11" t="s">
        <v>185</v>
      </c>
      <c r="E58" t="s">
        <v>40</v>
      </c>
      <c r="F58" t="s">
        <v>31</v>
      </c>
    </row>
    <row r="59" spans="1:6" x14ac:dyDescent="0.25">
      <c r="A59" t="s">
        <v>75</v>
      </c>
      <c r="B59" t="s">
        <v>21</v>
      </c>
      <c r="C59">
        <v>58</v>
      </c>
      <c r="D59" s="11" t="s">
        <v>186</v>
      </c>
      <c r="E59" t="s">
        <v>40</v>
      </c>
      <c r="F59" t="s">
        <v>31</v>
      </c>
    </row>
    <row r="60" spans="1:6" x14ac:dyDescent="0.25">
      <c r="A60" t="s">
        <v>75</v>
      </c>
      <c r="B60" t="s">
        <v>30</v>
      </c>
      <c r="C60">
        <v>59</v>
      </c>
      <c r="D60" s="11" t="s">
        <v>187</v>
      </c>
      <c r="E60" t="s">
        <v>47</v>
      </c>
      <c r="F60" t="s">
        <v>31</v>
      </c>
    </row>
    <row r="61" spans="1:6" x14ac:dyDescent="0.25">
      <c r="A61" t="s">
        <v>75</v>
      </c>
      <c r="B61" t="s">
        <v>30</v>
      </c>
      <c r="C61">
        <v>60</v>
      </c>
      <c r="D61" s="11" t="s">
        <v>188</v>
      </c>
      <c r="E61" t="s">
        <v>47</v>
      </c>
      <c r="F61" t="s">
        <v>31</v>
      </c>
    </row>
    <row r="62" spans="1:6" x14ac:dyDescent="0.25">
      <c r="A62" t="s">
        <v>76</v>
      </c>
      <c r="B62" t="s">
        <v>21</v>
      </c>
      <c r="C62">
        <v>61</v>
      </c>
      <c r="D62" s="11" t="s">
        <v>189</v>
      </c>
      <c r="E62" t="s">
        <v>40</v>
      </c>
      <c r="F62" t="s">
        <v>31</v>
      </c>
    </row>
    <row r="63" spans="1:6" x14ac:dyDescent="0.25">
      <c r="A63" t="s">
        <v>76</v>
      </c>
      <c r="B63" t="s">
        <v>21</v>
      </c>
      <c r="C63">
        <v>62</v>
      </c>
      <c r="D63" s="11" t="s">
        <v>190</v>
      </c>
      <c r="E63" t="s">
        <v>31</v>
      </c>
      <c r="F63" t="s">
        <v>31</v>
      </c>
    </row>
    <row r="64" spans="1:6" x14ac:dyDescent="0.25">
      <c r="A64" t="s">
        <v>76</v>
      </c>
      <c r="B64" t="s">
        <v>30</v>
      </c>
      <c r="C64">
        <v>63</v>
      </c>
      <c r="D64" s="11" t="s">
        <v>191</v>
      </c>
      <c r="E64" t="s">
        <v>47</v>
      </c>
      <c r="F64" t="s">
        <v>47</v>
      </c>
    </row>
    <row r="65" spans="1:6" x14ac:dyDescent="0.25">
      <c r="A65" t="s">
        <v>77</v>
      </c>
      <c r="B65" t="s">
        <v>21</v>
      </c>
      <c r="C65">
        <v>64</v>
      </c>
      <c r="D65" s="11" t="s">
        <v>192</v>
      </c>
      <c r="E65" t="s">
        <v>40</v>
      </c>
      <c r="F65" t="s">
        <v>31</v>
      </c>
    </row>
    <row r="66" spans="1:6" x14ac:dyDescent="0.25">
      <c r="A66" t="s">
        <v>77</v>
      </c>
      <c r="B66" t="s">
        <v>21</v>
      </c>
      <c r="C66">
        <v>65</v>
      </c>
      <c r="D66" s="11" t="s">
        <v>193</v>
      </c>
      <c r="E66" t="s">
        <v>40</v>
      </c>
      <c r="F66" t="s">
        <v>40</v>
      </c>
    </row>
    <row r="67" spans="1:6" x14ac:dyDescent="0.25">
      <c r="A67" t="s">
        <v>77</v>
      </c>
      <c r="B67" t="s">
        <v>21</v>
      </c>
      <c r="C67">
        <v>66</v>
      </c>
      <c r="D67" s="11" t="s">
        <v>194</v>
      </c>
      <c r="E67" t="s">
        <v>40</v>
      </c>
      <c r="F67" t="s">
        <v>22</v>
      </c>
    </row>
    <row r="68" spans="1:6" x14ac:dyDescent="0.25">
      <c r="A68" t="s">
        <v>77</v>
      </c>
      <c r="B68" t="s">
        <v>21</v>
      </c>
      <c r="C68">
        <v>67</v>
      </c>
      <c r="D68" s="11" t="s">
        <v>195</v>
      </c>
      <c r="E68" t="s">
        <v>40</v>
      </c>
      <c r="F68" t="s">
        <v>22</v>
      </c>
    </row>
    <row r="69" spans="1:6" x14ac:dyDescent="0.25">
      <c r="A69" t="s">
        <v>78</v>
      </c>
      <c r="B69" t="s">
        <v>21</v>
      </c>
      <c r="C69">
        <v>68</v>
      </c>
      <c r="D69" s="11" t="s">
        <v>196</v>
      </c>
      <c r="E69" t="s">
        <v>40</v>
      </c>
      <c r="F69" t="s">
        <v>40</v>
      </c>
    </row>
    <row r="70" spans="1:6" x14ac:dyDescent="0.25">
      <c r="A70" t="s">
        <v>78</v>
      </c>
      <c r="B70" t="s">
        <v>21</v>
      </c>
      <c r="C70">
        <v>69</v>
      </c>
      <c r="D70" s="11" t="s">
        <v>197</v>
      </c>
      <c r="E70" t="s">
        <v>40</v>
      </c>
      <c r="F70" t="s">
        <v>40</v>
      </c>
    </row>
    <row r="71" spans="1:6" x14ac:dyDescent="0.25">
      <c r="A71" t="s">
        <v>78</v>
      </c>
      <c r="B71" t="s">
        <v>30</v>
      </c>
      <c r="C71">
        <v>70</v>
      </c>
      <c r="D71" s="11" t="s">
        <v>198</v>
      </c>
      <c r="E71" t="s">
        <v>47</v>
      </c>
      <c r="F71" t="s">
        <v>47</v>
      </c>
    </row>
    <row r="72" spans="1:6" x14ac:dyDescent="0.25">
      <c r="A72" t="s">
        <v>79</v>
      </c>
      <c r="B72" t="s">
        <v>21</v>
      </c>
      <c r="C72">
        <v>71</v>
      </c>
      <c r="D72" s="11" t="s">
        <v>199</v>
      </c>
      <c r="E72" t="s">
        <v>47</v>
      </c>
      <c r="F72" t="s">
        <v>40</v>
      </c>
    </row>
    <row r="73" spans="1:6" x14ac:dyDescent="0.25">
      <c r="A73" t="s">
        <v>79</v>
      </c>
      <c r="B73" t="s">
        <v>21</v>
      </c>
      <c r="C73">
        <v>72</v>
      </c>
      <c r="D73" s="11" t="s">
        <v>200</v>
      </c>
      <c r="E73" t="s">
        <v>47</v>
      </c>
      <c r="F73" t="s">
        <v>40</v>
      </c>
    </row>
    <row r="74" spans="1:6" x14ac:dyDescent="0.25">
      <c r="A74" t="s">
        <v>79</v>
      </c>
      <c r="B74" t="s">
        <v>21</v>
      </c>
      <c r="C74">
        <v>73</v>
      </c>
      <c r="D74" s="11" t="s">
        <v>201</v>
      </c>
      <c r="E74" t="s">
        <v>40</v>
      </c>
      <c r="F74" t="s">
        <v>31</v>
      </c>
    </row>
    <row r="75" spans="1:6" x14ac:dyDescent="0.25">
      <c r="A75" t="s">
        <v>79</v>
      </c>
      <c r="B75" t="s">
        <v>30</v>
      </c>
      <c r="C75">
        <v>74</v>
      </c>
      <c r="D75" s="11" t="s">
        <v>202</v>
      </c>
      <c r="E75" t="s">
        <v>47</v>
      </c>
      <c r="F75" t="s">
        <v>47</v>
      </c>
    </row>
    <row r="76" spans="1:6" x14ac:dyDescent="0.25">
      <c r="A76" t="s">
        <v>80</v>
      </c>
      <c r="B76" t="s">
        <v>21</v>
      </c>
      <c r="C76">
        <v>75</v>
      </c>
      <c r="D76" s="11" t="s">
        <v>203</v>
      </c>
      <c r="E76" t="s">
        <v>40</v>
      </c>
      <c r="F76" t="s">
        <v>31</v>
      </c>
    </row>
    <row r="77" spans="1:6" x14ac:dyDescent="0.25">
      <c r="A77" t="s">
        <v>81</v>
      </c>
      <c r="B77" t="s">
        <v>21</v>
      </c>
      <c r="C77">
        <v>76</v>
      </c>
      <c r="D77" s="11" t="s">
        <v>204</v>
      </c>
      <c r="E77" t="s">
        <v>40</v>
      </c>
      <c r="F77" t="s">
        <v>31</v>
      </c>
    </row>
    <row r="78" spans="1:6" x14ac:dyDescent="0.25">
      <c r="A78" t="s">
        <v>81</v>
      </c>
      <c r="B78" t="s">
        <v>21</v>
      </c>
      <c r="C78">
        <v>77</v>
      </c>
      <c r="D78" s="11" t="s">
        <v>205</v>
      </c>
      <c r="E78" t="s">
        <v>40</v>
      </c>
      <c r="F78" t="s">
        <v>31</v>
      </c>
    </row>
    <row r="79" spans="1:6" x14ac:dyDescent="0.25">
      <c r="A79" t="s">
        <v>81</v>
      </c>
      <c r="B79" t="s">
        <v>21</v>
      </c>
      <c r="C79">
        <v>78</v>
      </c>
      <c r="D79" s="11" t="s">
        <v>206</v>
      </c>
      <c r="E79" t="s">
        <v>40</v>
      </c>
      <c r="F79" t="s">
        <v>31</v>
      </c>
    </row>
    <row r="80" spans="1:6" x14ac:dyDescent="0.25">
      <c r="A80" t="s">
        <v>81</v>
      </c>
      <c r="B80" t="s">
        <v>21</v>
      </c>
      <c r="C80">
        <v>79</v>
      </c>
      <c r="D80" s="11" t="s">
        <v>207</v>
      </c>
      <c r="E80" t="s">
        <v>40</v>
      </c>
      <c r="F80" t="s">
        <v>40</v>
      </c>
    </row>
    <row r="81" spans="1:6" x14ac:dyDescent="0.25">
      <c r="A81" t="s">
        <v>81</v>
      </c>
      <c r="B81" t="s">
        <v>21</v>
      </c>
      <c r="C81">
        <v>80</v>
      </c>
      <c r="D81" s="11" t="s">
        <v>208</v>
      </c>
      <c r="E81" t="s">
        <v>47</v>
      </c>
      <c r="F81" t="s">
        <v>31</v>
      </c>
    </row>
    <row r="82" spans="1:6" x14ac:dyDescent="0.25">
      <c r="A82" t="s">
        <v>81</v>
      </c>
      <c r="B82" t="s">
        <v>21</v>
      </c>
      <c r="C82">
        <v>81</v>
      </c>
      <c r="D82" s="11" t="s">
        <v>209</v>
      </c>
      <c r="E82" t="s">
        <v>31</v>
      </c>
      <c r="F82" t="s">
        <v>31</v>
      </c>
    </row>
    <row r="83" spans="1:6" x14ac:dyDescent="0.25">
      <c r="A83" t="s">
        <v>73</v>
      </c>
      <c r="B83" t="s">
        <v>21</v>
      </c>
      <c r="C83">
        <v>82</v>
      </c>
      <c r="D83" s="11" t="s">
        <v>210</v>
      </c>
      <c r="E83" t="s">
        <v>31</v>
      </c>
      <c r="F83" t="s">
        <v>31</v>
      </c>
    </row>
    <row r="84" spans="1:6" x14ac:dyDescent="0.25">
      <c r="A84" t="s">
        <v>73</v>
      </c>
      <c r="B84" t="s">
        <v>21</v>
      </c>
      <c r="C84">
        <v>83</v>
      </c>
      <c r="D84" s="11" t="s">
        <v>211</v>
      </c>
      <c r="E84" t="s">
        <v>31</v>
      </c>
      <c r="F84" t="s">
        <v>31</v>
      </c>
    </row>
    <row r="85" spans="1:6" x14ac:dyDescent="0.25">
      <c r="A85" t="s">
        <v>73</v>
      </c>
      <c r="B85" t="s">
        <v>21</v>
      </c>
      <c r="C85">
        <v>84</v>
      </c>
      <c r="D85" s="11" t="s">
        <v>212</v>
      </c>
      <c r="E85" t="s">
        <v>31</v>
      </c>
      <c r="F85" t="s">
        <v>31</v>
      </c>
    </row>
    <row r="86" spans="1:6" x14ac:dyDescent="0.25">
      <c r="A86" t="s">
        <v>74</v>
      </c>
      <c r="B86" t="s">
        <v>21</v>
      </c>
      <c r="C86">
        <v>85</v>
      </c>
      <c r="D86" s="11" t="s">
        <v>213</v>
      </c>
      <c r="E86" t="s">
        <v>40</v>
      </c>
      <c r="F86" t="s">
        <v>40</v>
      </c>
    </row>
    <row r="87" spans="1:6" x14ac:dyDescent="0.25">
      <c r="A87" t="s">
        <v>74</v>
      </c>
      <c r="B87" t="s">
        <v>21</v>
      </c>
      <c r="C87">
        <v>86</v>
      </c>
      <c r="D87" s="11" t="s">
        <v>214</v>
      </c>
      <c r="E87" t="s">
        <v>40</v>
      </c>
      <c r="F87" t="s">
        <v>40</v>
      </c>
    </row>
    <row r="88" spans="1:6" x14ac:dyDescent="0.25">
      <c r="A88" t="s">
        <v>74</v>
      </c>
      <c r="B88" t="s">
        <v>30</v>
      </c>
      <c r="C88">
        <v>87</v>
      </c>
      <c r="D88" s="11" t="s">
        <v>215</v>
      </c>
      <c r="E88" t="s">
        <v>40</v>
      </c>
      <c r="F88" t="s">
        <v>31</v>
      </c>
    </row>
    <row r="89" spans="1:6" x14ac:dyDescent="0.25">
      <c r="A89" t="s">
        <v>74</v>
      </c>
      <c r="B89" t="s">
        <v>30</v>
      </c>
      <c r="C89">
        <v>88</v>
      </c>
      <c r="D89" s="11" t="s">
        <v>216</v>
      </c>
      <c r="E89" t="s">
        <v>40</v>
      </c>
      <c r="F89" t="s">
        <v>40</v>
      </c>
    </row>
    <row r="90" spans="1:6" x14ac:dyDescent="0.25">
      <c r="A90" t="s">
        <v>72</v>
      </c>
      <c r="B90" t="s">
        <v>21</v>
      </c>
      <c r="C90">
        <v>89</v>
      </c>
      <c r="D90" s="11" t="s">
        <v>217</v>
      </c>
      <c r="E90" t="s">
        <v>40</v>
      </c>
      <c r="F90" t="s">
        <v>31</v>
      </c>
    </row>
    <row r="91" spans="1:6" x14ac:dyDescent="0.25">
      <c r="A91" t="s">
        <v>72</v>
      </c>
      <c r="B91" t="s">
        <v>21</v>
      </c>
      <c r="C91">
        <v>90</v>
      </c>
      <c r="D91" s="11" t="s">
        <v>218</v>
      </c>
      <c r="E91" t="s">
        <v>31</v>
      </c>
      <c r="F91" t="s">
        <v>31</v>
      </c>
    </row>
    <row r="92" spans="1:6" x14ac:dyDescent="0.25">
      <c r="A92" t="s">
        <v>72</v>
      </c>
      <c r="B92" t="s">
        <v>21</v>
      </c>
      <c r="C92">
        <v>91</v>
      </c>
      <c r="D92" s="11" t="s">
        <v>219</v>
      </c>
      <c r="E92" t="s">
        <v>40</v>
      </c>
      <c r="F92" t="s">
        <v>40</v>
      </c>
    </row>
    <row r="93" spans="1:6" x14ac:dyDescent="0.25">
      <c r="A93" t="s">
        <v>72</v>
      </c>
      <c r="B93" t="s">
        <v>21</v>
      </c>
      <c r="C93">
        <v>92</v>
      </c>
      <c r="D93" s="11" t="s">
        <v>220</v>
      </c>
      <c r="E93" t="s">
        <v>40</v>
      </c>
      <c r="F93" t="s">
        <v>40</v>
      </c>
    </row>
    <row r="94" spans="1:6" x14ac:dyDescent="0.25">
      <c r="A94" t="s">
        <v>72</v>
      </c>
      <c r="B94" t="s">
        <v>21</v>
      </c>
      <c r="C94">
        <v>93</v>
      </c>
      <c r="D94" s="11" t="s">
        <v>221</v>
      </c>
      <c r="E94" t="s">
        <v>31</v>
      </c>
      <c r="F94" t="s">
        <v>31</v>
      </c>
    </row>
    <row r="95" spans="1:6" x14ac:dyDescent="0.25">
      <c r="A95" t="s">
        <v>72</v>
      </c>
      <c r="B95" t="s">
        <v>21</v>
      </c>
      <c r="C95">
        <v>94</v>
      </c>
      <c r="D95" s="11" t="s">
        <v>222</v>
      </c>
      <c r="E95" t="s">
        <v>40</v>
      </c>
      <c r="F95" t="s">
        <v>40</v>
      </c>
    </row>
    <row r="96" spans="1:6" x14ac:dyDescent="0.25">
      <c r="A96" t="s">
        <v>72</v>
      </c>
      <c r="B96" t="s">
        <v>21</v>
      </c>
      <c r="C96">
        <v>95</v>
      </c>
      <c r="D96" s="11" t="s">
        <v>223</v>
      </c>
      <c r="E96" t="s">
        <v>47</v>
      </c>
      <c r="F96" t="s">
        <v>40</v>
      </c>
    </row>
    <row r="97" spans="1:6" x14ac:dyDescent="0.25">
      <c r="A97" t="s">
        <v>84</v>
      </c>
      <c r="B97" t="s">
        <v>21</v>
      </c>
      <c r="C97">
        <v>96</v>
      </c>
      <c r="D97" s="11" t="s">
        <v>224</v>
      </c>
      <c r="E97" t="s">
        <v>40</v>
      </c>
      <c r="F97" t="s">
        <v>31</v>
      </c>
    </row>
    <row r="98" spans="1:6" x14ac:dyDescent="0.25">
      <c r="A98" t="s">
        <v>84</v>
      </c>
      <c r="B98" t="s">
        <v>21</v>
      </c>
      <c r="C98">
        <v>97</v>
      </c>
      <c r="D98" s="11" t="s">
        <v>225</v>
      </c>
      <c r="E98" t="s">
        <v>40</v>
      </c>
      <c r="F98" t="s">
        <v>31</v>
      </c>
    </row>
    <row r="99" spans="1:6" x14ac:dyDescent="0.25">
      <c r="A99" t="s">
        <v>84</v>
      </c>
      <c r="B99" t="s">
        <v>30</v>
      </c>
      <c r="C99">
        <v>98</v>
      </c>
      <c r="D99" s="11" t="s">
        <v>226</v>
      </c>
      <c r="E99" t="s">
        <v>47</v>
      </c>
      <c r="F99" t="s">
        <v>47</v>
      </c>
    </row>
    <row r="100" spans="1:6" x14ac:dyDescent="0.25">
      <c r="A100" t="s">
        <v>87</v>
      </c>
      <c r="B100" t="s">
        <v>21</v>
      </c>
      <c r="C100">
        <v>11</v>
      </c>
      <c r="D100" s="11" t="s">
        <v>139</v>
      </c>
      <c r="E100" t="s">
        <v>40</v>
      </c>
      <c r="F100" t="s">
        <v>31</v>
      </c>
    </row>
    <row r="101" spans="1:6" x14ac:dyDescent="0.25">
      <c r="A101" t="s">
        <v>88</v>
      </c>
      <c r="B101" t="s">
        <v>21</v>
      </c>
      <c r="C101">
        <v>11</v>
      </c>
      <c r="D101" s="11" t="s">
        <v>139</v>
      </c>
      <c r="E101" t="s">
        <v>40</v>
      </c>
      <c r="F101" t="s">
        <v>31</v>
      </c>
    </row>
    <row r="102" spans="1:6" x14ac:dyDescent="0.25">
      <c r="A102" t="s">
        <v>88</v>
      </c>
      <c r="B102" t="s">
        <v>21</v>
      </c>
      <c r="C102">
        <v>55</v>
      </c>
      <c r="D102" s="11" t="s">
        <v>183</v>
      </c>
      <c r="E102" t="s">
        <v>22</v>
      </c>
      <c r="F102" t="s">
        <v>22</v>
      </c>
    </row>
    <row r="103" spans="1:6" x14ac:dyDescent="0.25">
      <c r="A103" t="s">
        <v>88</v>
      </c>
      <c r="B103" t="s">
        <v>21</v>
      </c>
      <c r="C103">
        <v>56</v>
      </c>
      <c r="D103" s="11" t="s">
        <v>184</v>
      </c>
      <c r="E103" t="s">
        <v>40</v>
      </c>
      <c r="F103" t="s">
        <v>22</v>
      </c>
    </row>
    <row r="104" spans="1:6" x14ac:dyDescent="0.25">
      <c r="A104" t="s">
        <v>88</v>
      </c>
      <c r="B104" t="s">
        <v>21</v>
      </c>
      <c r="C104">
        <v>57</v>
      </c>
      <c r="D104" s="11" t="s">
        <v>185</v>
      </c>
      <c r="E104" t="s">
        <v>40</v>
      </c>
      <c r="F104" t="s">
        <v>31</v>
      </c>
    </row>
    <row r="105" spans="1:6" x14ac:dyDescent="0.25">
      <c r="A105" t="s">
        <v>88</v>
      </c>
      <c r="B105" t="s">
        <v>21</v>
      </c>
      <c r="C105">
        <v>58</v>
      </c>
      <c r="D105" s="11" t="s">
        <v>186</v>
      </c>
      <c r="E105" t="s">
        <v>40</v>
      </c>
      <c r="F105" t="s">
        <v>31</v>
      </c>
    </row>
    <row r="106" spans="1:6" x14ac:dyDescent="0.25">
      <c r="A106" t="s">
        <v>88</v>
      </c>
      <c r="B106" t="s">
        <v>30</v>
      </c>
      <c r="C106">
        <v>60</v>
      </c>
      <c r="D106" s="11" t="s">
        <v>188</v>
      </c>
      <c r="E106" t="s">
        <v>47</v>
      </c>
      <c r="F106" t="s">
        <v>31</v>
      </c>
    </row>
    <row r="107" spans="1:6" x14ac:dyDescent="0.25">
      <c r="A107" t="s">
        <v>89</v>
      </c>
      <c r="B107" t="s">
        <v>21</v>
      </c>
      <c r="C107">
        <v>11</v>
      </c>
      <c r="D107" s="11" t="s">
        <v>139</v>
      </c>
      <c r="E107" t="s">
        <v>40</v>
      </c>
      <c r="F107" t="s">
        <v>31</v>
      </c>
    </row>
    <row r="108" spans="1:6" x14ac:dyDescent="0.25">
      <c r="A108" t="s">
        <v>89</v>
      </c>
      <c r="B108" t="s">
        <v>30</v>
      </c>
      <c r="C108">
        <v>10</v>
      </c>
      <c r="D108" s="11" t="s">
        <v>138</v>
      </c>
      <c r="E108" t="s">
        <v>31</v>
      </c>
      <c r="F108" t="s">
        <v>31</v>
      </c>
    </row>
    <row r="109" spans="1:6" x14ac:dyDescent="0.25">
      <c r="A109" t="s">
        <v>89</v>
      </c>
      <c r="B109" t="s">
        <v>30</v>
      </c>
      <c r="C109">
        <v>17</v>
      </c>
      <c r="D109" s="11" t="s">
        <v>145</v>
      </c>
      <c r="E109" t="s">
        <v>40</v>
      </c>
      <c r="F109" t="s">
        <v>40</v>
      </c>
    </row>
    <row r="110" spans="1:6" x14ac:dyDescent="0.25">
      <c r="A110" t="s">
        <v>89</v>
      </c>
      <c r="B110" t="s">
        <v>30</v>
      </c>
      <c r="C110">
        <v>22</v>
      </c>
      <c r="D110" s="11" t="s">
        <v>150</v>
      </c>
      <c r="E110" t="s">
        <v>40</v>
      </c>
      <c r="F110" t="s">
        <v>31</v>
      </c>
    </row>
    <row r="111" spans="1:6" x14ac:dyDescent="0.25">
      <c r="A111" t="s">
        <v>89</v>
      </c>
      <c r="B111" t="s">
        <v>30</v>
      </c>
      <c r="C111">
        <v>26</v>
      </c>
      <c r="D111" s="11" t="s">
        <v>154</v>
      </c>
      <c r="E111" t="s">
        <v>47</v>
      </c>
      <c r="F111" t="s">
        <v>47</v>
      </c>
    </row>
    <row r="112" spans="1:6" x14ac:dyDescent="0.25">
      <c r="A112" t="s">
        <v>89</v>
      </c>
      <c r="B112" t="s">
        <v>30</v>
      </c>
      <c r="C112">
        <v>48</v>
      </c>
      <c r="D112" s="11" t="s">
        <v>176</v>
      </c>
      <c r="E112" t="s">
        <v>40</v>
      </c>
      <c r="F112" t="s">
        <v>31</v>
      </c>
    </row>
    <row r="113" spans="1:6" x14ac:dyDescent="0.25">
      <c r="A113" t="s">
        <v>89</v>
      </c>
      <c r="B113" t="s">
        <v>30</v>
      </c>
      <c r="C113">
        <v>49</v>
      </c>
      <c r="D113" s="11" t="s">
        <v>177</v>
      </c>
      <c r="E113" t="s">
        <v>47</v>
      </c>
      <c r="F113" t="s">
        <v>47</v>
      </c>
    </row>
    <row r="114" spans="1:6" x14ac:dyDescent="0.25">
      <c r="A114" t="s">
        <v>89</v>
      </c>
      <c r="B114" t="s">
        <v>30</v>
      </c>
      <c r="C114">
        <v>59</v>
      </c>
      <c r="D114" s="11" t="s">
        <v>187</v>
      </c>
      <c r="E114" t="s">
        <v>47</v>
      </c>
      <c r="F114" t="s">
        <v>31</v>
      </c>
    </row>
    <row r="115" spans="1:6" x14ac:dyDescent="0.25">
      <c r="A115" t="s">
        <v>89</v>
      </c>
      <c r="B115" t="s">
        <v>30</v>
      </c>
      <c r="C115">
        <v>60</v>
      </c>
      <c r="D115" s="11" t="s">
        <v>188</v>
      </c>
      <c r="E115" t="s">
        <v>47</v>
      </c>
      <c r="F115" t="s">
        <v>31</v>
      </c>
    </row>
    <row r="116" spans="1:6" x14ac:dyDescent="0.25">
      <c r="A116" t="s">
        <v>89</v>
      </c>
      <c r="B116" t="s">
        <v>30</v>
      </c>
      <c r="C116">
        <v>63</v>
      </c>
      <c r="D116" s="11" t="s">
        <v>191</v>
      </c>
      <c r="E116" t="s">
        <v>47</v>
      </c>
      <c r="F116" t="s">
        <v>47</v>
      </c>
    </row>
    <row r="117" spans="1:6" x14ac:dyDescent="0.25">
      <c r="A117" t="s">
        <v>89</v>
      </c>
      <c r="B117" t="s">
        <v>30</v>
      </c>
      <c r="C117">
        <v>70</v>
      </c>
      <c r="D117" s="11" t="s">
        <v>198</v>
      </c>
      <c r="E117" t="s">
        <v>47</v>
      </c>
      <c r="F117" t="s">
        <v>47</v>
      </c>
    </row>
    <row r="118" spans="1:6" x14ac:dyDescent="0.25">
      <c r="A118" t="s">
        <v>89</v>
      </c>
      <c r="B118" t="s">
        <v>30</v>
      </c>
      <c r="C118">
        <v>74</v>
      </c>
      <c r="D118" s="11" t="s">
        <v>202</v>
      </c>
      <c r="E118" t="s">
        <v>47</v>
      </c>
      <c r="F118" t="s">
        <v>47</v>
      </c>
    </row>
    <row r="119" spans="1:6" x14ac:dyDescent="0.25">
      <c r="A119" t="s">
        <v>89</v>
      </c>
      <c r="B119" t="s">
        <v>30</v>
      </c>
      <c r="C119">
        <v>87</v>
      </c>
      <c r="D119" s="11" t="s">
        <v>215</v>
      </c>
      <c r="E119" t="s">
        <v>40</v>
      </c>
      <c r="F119" t="s">
        <v>31</v>
      </c>
    </row>
    <row r="120" spans="1:6" x14ac:dyDescent="0.25">
      <c r="A120" t="s">
        <v>89</v>
      </c>
      <c r="B120" t="s">
        <v>30</v>
      </c>
      <c r="C120">
        <v>88</v>
      </c>
      <c r="D120" s="11" t="s">
        <v>216</v>
      </c>
      <c r="E120" t="s">
        <v>40</v>
      </c>
      <c r="F120" t="s">
        <v>40</v>
      </c>
    </row>
    <row r="121" spans="1:6" x14ac:dyDescent="0.25">
      <c r="A121" t="s">
        <v>89</v>
      </c>
      <c r="B121" t="s">
        <v>30</v>
      </c>
      <c r="C121">
        <v>98</v>
      </c>
      <c r="D121" s="11" t="s">
        <v>226</v>
      </c>
      <c r="E121" t="s">
        <v>47</v>
      </c>
      <c r="F121" t="s">
        <v>47</v>
      </c>
    </row>
    <row r="122" spans="1:6" x14ac:dyDescent="0.25">
      <c r="A122" t="s">
        <v>89</v>
      </c>
      <c r="B122" t="s">
        <v>21</v>
      </c>
      <c r="C122">
        <v>51</v>
      </c>
      <c r="D122" s="11" t="s">
        <v>179</v>
      </c>
      <c r="E122" t="s">
        <v>40</v>
      </c>
      <c r="F122" t="s">
        <v>31</v>
      </c>
    </row>
    <row r="123" spans="1:6" x14ac:dyDescent="0.25">
      <c r="A123" t="s">
        <v>89</v>
      </c>
      <c r="B123" t="s">
        <v>21</v>
      </c>
      <c r="C123">
        <v>52</v>
      </c>
      <c r="D123" s="11" t="s">
        <v>180</v>
      </c>
      <c r="E123" t="s">
        <v>40</v>
      </c>
      <c r="F123" t="s">
        <v>31</v>
      </c>
    </row>
    <row r="124" spans="1:6" ht="18.2" customHeight="1" x14ac:dyDescent="0.25">
      <c r="A124" t="s">
        <v>90</v>
      </c>
      <c r="B124" t="s">
        <v>21</v>
      </c>
      <c r="C124">
        <v>6</v>
      </c>
      <c r="D124" s="12" t="s">
        <v>227</v>
      </c>
      <c r="E124" t="s">
        <v>31</v>
      </c>
      <c r="F124" t="s">
        <v>31</v>
      </c>
    </row>
    <row r="125" spans="1:6" x14ac:dyDescent="0.25">
      <c r="A125" t="s">
        <v>90</v>
      </c>
      <c r="B125" t="s">
        <v>30</v>
      </c>
      <c r="C125">
        <v>10</v>
      </c>
      <c r="D125" s="11" t="s">
        <v>138</v>
      </c>
      <c r="E125" t="s">
        <v>31</v>
      </c>
      <c r="F125" t="s">
        <v>31</v>
      </c>
    </row>
    <row r="126" spans="1:6" x14ac:dyDescent="0.25">
      <c r="A126" t="s">
        <v>90</v>
      </c>
      <c r="B126" t="s">
        <v>21</v>
      </c>
      <c r="C126">
        <v>14</v>
      </c>
      <c r="D126" s="11" t="s">
        <v>142</v>
      </c>
      <c r="E126" t="s">
        <v>40</v>
      </c>
      <c r="F126" t="s">
        <v>40</v>
      </c>
    </row>
    <row r="127" spans="1:6" x14ac:dyDescent="0.25">
      <c r="A127" t="s">
        <v>91</v>
      </c>
      <c r="B127" t="s">
        <v>228</v>
      </c>
      <c r="C127" t="s">
        <v>228</v>
      </c>
      <c r="D127" s="11" t="s">
        <v>228</v>
      </c>
      <c r="E127" t="s">
        <v>228</v>
      </c>
      <c r="F127" t="s">
        <v>228</v>
      </c>
    </row>
    <row r="128" spans="1:6" x14ac:dyDescent="0.25">
      <c r="A128" t="s">
        <v>92</v>
      </c>
      <c r="B128" t="s">
        <v>21</v>
      </c>
      <c r="C128">
        <v>13</v>
      </c>
      <c r="D128" s="11" t="s">
        <v>141</v>
      </c>
      <c r="E128" t="s">
        <v>40</v>
      </c>
      <c r="F128" t="s">
        <v>31</v>
      </c>
    </row>
    <row r="129" spans="1:6" x14ac:dyDescent="0.25">
      <c r="A129" t="s">
        <v>92</v>
      </c>
      <c r="B129" t="s">
        <v>21</v>
      </c>
      <c r="C129">
        <v>14</v>
      </c>
      <c r="D129" s="11" t="s">
        <v>142</v>
      </c>
      <c r="E129" t="s">
        <v>40</v>
      </c>
      <c r="F129" t="s">
        <v>40</v>
      </c>
    </row>
    <row r="130" spans="1:6" x14ac:dyDescent="0.25">
      <c r="A130" t="s">
        <v>93</v>
      </c>
      <c r="B130" t="s">
        <v>21</v>
      </c>
      <c r="C130">
        <v>78</v>
      </c>
      <c r="D130" s="11" t="s">
        <v>206</v>
      </c>
      <c r="E130" t="s">
        <v>40</v>
      </c>
      <c r="F130" t="s">
        <v>31</v>
      </c>
    </row>
    <row r="131" spans="1:6" x14ac:dyDescent="0.25">
      <c r="A131" t="s">
        <v>94</v>
      </c>
      <c r="B131" t="s">
        <v>21</v>
      </c>
      <c r="C131">
        <v>13</v>
      </c>
      <c r="D131" s="11" t="s">
        <v>141</v>
      </c>
      <c r="E131" t="s">
        <v>40</v>
      </c>
      <c r="F131" t="s">
        <v>31</v>
      </c>
    </row>
    <row r="132" spans="1:6" x14ac:dyDescent="0.25">
      <c r="A132" t="s">
        <v>94</v>
      </c>
      <c r="B132" t="s">
        <v>21</v>
      </c>
      <c r="C132">
        <v>14</v>
      </c>
      <c r="D132" s="11" t="s">
        <v>142</v>
      </c>
      <c r="E132" t="s">
        <v>40</v>
      </c>
      <c r="F132" t="s">
        <v>40</v>
      </c>
    </row>
    <row r="133" spans="1:6" x14ac:dyDescent="0.25">
      <c r="A133" t="s">
        <v>94</v>
      </c>
      <c r="B133" t="s">
        <v>21</v>
      </c>
      <c r="C133">
        <v>86</v>
      </c>
      <c r="D133" s="11" t="s">
        <v>214</v>
      </c>
      <c r="E133" t="s">
        <v>40</v>
      </c>
      <c r="F133" t="s">
        <v>40</v>
      </c>
    </row>
    <row r="134" spans="1:6" x14ac:dyDescent="0.25">
      <c r="A134" t="s">
        <v>95</v>
      </c>
      <c r="B134" t="s">
        <v>21</v>
      </c>
      <c r="C134">
        <v>94</v>
      </c>
      <c r="D134" s="11" t="s">
        <v>222</v>
      </c>
      <c r="E134" t="s">
        <v>40</v>
      </c>
      <c r="F134" t="s">
        <v>40</v>
      </c>
    </row>
    <row r="135" spans="1:6" x14ac:dyDescent="0.25">
      <c r="A135" t="s">
        <v>96</v>
      </c>
      <c r="B135" t="s">
        <v>21</v>
      </c>
      <c r="C135">
        <v>11</v>
      </c>
      <c r="D135" s="11" t="s">
        <v>139</v>
      </c>
      <c r="E135" t="s">
        <v>40</v>
      </c>
      <c r="F135" t="s">
        <v>31</v>
      </c>
    </row>
    <row r="136" spans="1:6" x14ac:dyDescent="0.25">
      <c r="A136" t="s">
        <v>97</v>
      </c>
      <c r="B136" t="s">
        <v>21</v>
      </c>
      <c r="C136">
        <v>11</v>
      </c>
      <c r="D136" s="11" t="s">
        <v>139</v>
      </c>
      <c r="E136" t="s">
        <v>40</v>
      </c>
      <c r="F136" t="s">
        <v>31</v>
      </c>
    </row>
    <row r="137" spans="1:6" x14ac:dyDescent="0.25">
      <c r="A137" t="s">
        <v>97</v>
      </c>
      <c r="B137" t="s">
        <v>21</v>
      </c>
      <c r="C137">
        <v>13</v>
      </c>
      <c r="D137" s="11" t="s">
        <v>141</v>
      </c>
      <c r="E137" t="s">
        <v>40</v>
      </c>
      <c r="F137" t="s">
        <v>31</v>
      </c>
    </row>
    <row r="138" spans="1:6" x14ac:dyDescent="0.25">
      <c r="A138" t="s">
        <v>98</v>
      </c>
      <c r="B138" t="s">
        <v>21</v>
      </c>
      <c r="C138">
        <v>11</v>
      </c>
      <c r="D138" s="11" t="s">
        <v>139</v>
      </c>
      <c r="E138" t="s">
        <v>40</v>
      </c>
      <c r="F138" t="s">
        <v>31</v>
      </c>
    </row>
    <row r="139" spans="1:6" x14ac:dyDescent="0.25">
      <c r="A139" t="s">
        <v>99</v>
      </c>
      <c r="B139" t="s">
        <v>30</v>
      </c>
      <c r="C139">
        <v>49</v>
      </c>
      <c r="D139" s="11" t="s">
        <v>177</v>
      </c>
      <c r="E139" t="s">
        <v>47</v>
      </c>
      <c r="F139" t="s">
        <v>47</v>
      </c>
    </row>
    <row r="140" spans="1:6" x14ac:dyDescent="0.25">
      <c r="A140" t="s">
        <v>99</v>
      </c>
      <c r="B140" t="s">
        <v>21</v>
      </c>
      <c r="C140">
        <v>51</v>
      </c>
      <c r="D140" s="11" t="s">
        <v>179</v>
      </c>
      <c r="E140" t="s">
        <v>40</v>
      </c>
      <c r="F140" t="s">
        <v>31</v>
      </c>
    </row>
    <row r="141" spans="1:6" x14ac:dyDescent="0.25">
      <c r="A141" t="s">
        <v>99</v>
      </c>
      <c r="B141" t="s">
        <v>21</v>
      </c>
      <c r="C141">
        <v>13</v>
      </c>
      <c r="D141" s="11" t="s">
        <v>141</v>
      </c>
      <c r="E141" t="s">
        <v>40</v>
      </c>
      <c r="F141" t="s">
        <v>31</v>
      </c>
    </row>
    <row r="142" spans="1:6" x14ac:dyDescent="0.25">
      <c r="A142" t="s">
        <v>100</v>
      </c>
      <c r="B142" t="s">
        <v>21</v>
      </c>
      <c r="C142">
        <v>1</v>
      </c>
      <c r="D142" s="11" t="s">
        <v>129</v>
      </c>
      <c r="E142" t="s">
        <v>40</v>
      </c>
      <c r="F142" t="s">
        <v>40</v>
      </c>
    </row>
    <row r="143" spans="1:6" x14ac:dyDescent="0.25">
      <c r="A143" t="s">
        <v>101</v>
      </c>
      <c r="B143" t="s">
        <v>21</v>
      </c>
      <c r="C143">
        <v>13</v>
      </c>
      <c r="D143" s="11" t="s">
        <v>141</v>
      </c>
      <c r="E143" t="s">
        <v>40</v>
      </c>
      <c r="F143" t="s">
        <v>31</v>
      </c>
    </row>
    <row r="144" spans="1:6" x14ac:dyDescent="0.25">
      <c r="A144" t="s">
        <v>101</v>
      </c>
      <c r="B144" t="s">
        <v>21</v>
      </c>
      <c r="C144">
        <v>14</v>
      </c>
      <c r="D144" s="11" t="s">
        <v>142</v>
      </c>
      <c r="E144" t="s">
        <v>40</v>
      </c>
      <c r="F144" t="s">
        <v>40</v>
      </c>
    </row>
    <row r="145" spans="1:6" x14ac:dyDescent="0.25">
      <c r="A145" t="s">
        <v>101</v>
      </c>
      <c r="B145" t="s">
        <v>21</v>
      </c>
      <c r="C145">
        <v>92</v>
      </c>
      <c r="D145" s="11" t="s">
        <v>220</v>
      </c>
      <c r="E145" t="s">
        <v>40</v>
      </c>
      <c r="F145" t="s">
        <v>40</v>
      </c>
    </row>
    <row r="146" spans="1:6" x14ac:dyDescent="0.25">
      <c r="A146" t="s">
        <v>101</v>
      </c>
      <c r="B146" t="s">
        <v>21</v>
      </c>
      <c r="C146">
        <v>93</v>
      </c>
      <c r="D146" s="11" t="s">
        <v>221</v>
      </c>
      <c r="E146" t="s">
        <v>31</v>
      </c>
      <c r="F146" t="s">
        <v>31</v>
      </c>
    </row>
    <row r="147" spans="1:6" x14ac:dyDescent="0.25">
      <c r="A147" t="s">
        <v>102</v>
      </c>
      <c r="B147" t="s">
        <v>228</v>
      </c>
      <c r="C147" t="s">
        <v>228</v>
      </c>
      <c r="D147" s="11" t="s">
        <v>228</v>
      </c>
      <c r="E147" t="s">
        <v>228</v>
      </c>
      <c r="F147" t="s">
        <v>228</v>
      </c>
    </row>
    <row r="148" spans="1:6" ht="16.149999999999999" customHeight="1" x14ac:dyDescent="0.25">
      <c r="A148" t="s">
        <v>103</v>
      </c>
      <c r="B148" t="s">
        <v>21</v>
      </c>
      <c r="C148">
        <v>5</v>
      </c>
      <c r="D148" s="12" t="s">
        <v>229</v>
      </c>
      <c r="E148" t="s">
        <v>40</v>
      </c>
      <c r="F148" t="s">
        <v>40</v>
      </c>
    </row>
    <row r="149" spans="1:6" x14ac:dyDescent="0.25">
      <c r="A149" t="s">
        <v>103</v>
      </c>
      <c r="B149" t="s">
        <v>21</v>
      </c>
      <c r="C149">
        <v>54</v>
      </c>
      <c r="D149" s="11" t="s">
        <v>182</v>
      </c>
      <c r="E149" t="s">
        <v>40</v>
      </c>
      <c r="F149" t="s">
        <v>31</v>
      </c>
    </row>
    <row r="150" spans="1:6" x14ac:dyDescent="0.25">
      <c r="A150" t="s">
        <v>103</v>
      </c>
      <c r="B150" t="s">
        <v>21</v>
      </c>
      <c r="C150">
        <v>55</v>
      </c>
      <c r="D150" s="11" t="s">
        <v>183</v>
      </c>
      <c r="E150" t="s">
        <v>22</v>
      </c>
      <c r="F150" t="s">
        <v>22</v>
      </c>
    </row>
    <row r="151" spans="1:6" x14ac:dyDescent="0.25">
      <c r="A151" t="s">
        <v>103</v>
      </c>
      <c r="B151" t="s">
        <v>21</v>
      </c>
      <c r="C151">
        <v>56</v>
      </c>
      <c r="D151" s="11" t="s">
        <v>184</v>
      </c>
      <c r="E151" t="s">
        <v>40</v>
      </c>
      <c r="F151" t="s">
        <v>22</v>
      </c>
    </row>
    <row r="152" spans="1:6" x14ac:dyDescent="0.25">
      <c r="A152" t="s">
        <v>103</v>
      </c>
      <c r="B152" t="s">
        <v>21</v>
      </c>
      <c r="C152">
        <v>58</v>
      </c>
      <c r="D152" s="11" t="s">
        <v>186</v>
      </c>
      <c r="E152" t="s">
        <v>40</v>
      </c>
      <c r="F152" t="s">
        <v>31</v>
      </c>
    </row>
    <row r="153" spans="1:6" x14ac:dyDescent="0.25">
      <c r="A153" t="s">
        <v>103</v>
      </c>
      <c r="B153" t="s">
        <v>30</v>
      </c>
      <c r="C153">
        <v>59</v>
      </c>
      <c r="D153" s="11" t="s">
        <v>187</v>
      </c>
      <c r="E153" t="s">
        <v>47</v>
      </c>
      <c r="F153" t="s">
        <v>31</v>
      </c>
    </row>
    <row r="154" spans="1:6" x14ac:dyDescent="0.25">
      <c r="A154" t="s">
        <v>104</v>
      </c>
      <c r="B154" t="s">
        <v>21</v>
      </c>
      <c r="C154">
        <v>54</v>
      </c>
      <c r="D154" s="11" t="s">
        <v>182</v>
      </c>
      <c r="E154" t="s">
        <v>40</v>
      </c>
      <c r="F154" t="s">
        <v>31</v>
      </c>
    </row>
    <row r="155" spans="1:6" x14ac:dyDescent="0.25">
      <c r="A155" t="s">
        <v>104</v>
      </c>
      <c r="B155" t="s">
        <v>21</v>
      </c>
      <c r="C155">
        <v>55</v>
      </c>
      <c r="D155" s="11" t="s">
        <v>183</v>
      </c>
      <c r="E155" t="s">
        <v>22</v>
      </c>
      <c r="F155" t="s">
        <v>22</v>
      </c>
    </row>
    <row r="156" spans="1:6" x14ac:dyDescent="0.25">
      <c r="A156" t="s">
        <v>104</v>
      </c>
      <c r="B156" t="s">
        <v>21</v>
      </c>
      <c r="C156">
        <v>56</v>
      </c>
      <c r="D156" s="11" t="s">
        <v>184</v>
      </c>
      <c r="E156" t="s">
        <v>40</v>
      </c>
      <c r="F156" t="s">
        <v>22</v>
      </c>
    </row>
    <row r="157" spans="1:6" x14ac:dyDescent="0.25">
      <c r="A157" t="s">
        <v>104</v>
      </c>
      <c r="B157" t="s">
        <v>21</v>
      </c>
      <c r="C157">
        <v>58</v>
      </c>
      <c r="D157" s="11" t="s">
        <v>186</v>
      </c>
      <c r="E157" t="s">
        <v>40</v>
      </c>
      <c r="F157" t="s">
        <v>31</v>
      </c>
    </row>
    <row r="158" spans="1:6" x14ac:dyDescent="0.25">
      <c r="A158" t="s">
        <v>104</v>
      </c>
      <c r="B158" t="s">
        <v>30</v>
      </c>
      <c r="C158">
        <v>59</v>
      </c>
      <c r="D158" s="11" t="s">
        <v>187</v>
      </c>
      <c r="E158" t="s">
        <v>47</v>
      </c>
      <c r="F158" t="s">
        <v>31</v>
      </c>
    </row>
    <row r="159" spans="1:6" x14ac:dyDescent="0.25">
      <c r="A159" t="s">
        <v>106</v>
      </c>
      <c r="B159" t="s">
        <v>21</v>
      </c>
      <c r="C159">
        <v>11</v>
      </c>
      <c r="D159" s="11" t="s">
        <v>139</v>
      </c>
      <c r="E159" t="s">
        <v>40</v>
      </c>
      <c r="F159" t="s">
        <v>31</v>
      </c>
    </row>
    <row r="160" spans="1:6" x14ac:dyDescent="0.25">
      <c r="A160" t="s">
        <v>107</v>
      </c>
      <c r="B160" t="s">
        <v>21</v>
      </c>
      <c r="C160">
        <v>11</v>
      </c>
      <c r="D160" s="11" t="s">
        <v>139</v>
      </c>
      <c r="E160" t="s">
        <v>40</v>
      </c>
      <c r="F160" t="s">
        <v>31</v>
      </c>
    </row>
    <row r="161" spans="1:6" x14ac:dyDescent="0.25">
      <c r="A161" t="s">
        <v>108</v>
      </c>
      <c r="B161" t="s">
        <v>21</v>
      </c>
      <c r="C161">
        <v>11</v>
      </c>
      <c r="D161" s="11" t="s">
        <v>139</v>
      </c>
      <c r="E161" t="s">
        <v>40</v>
      </c>
      <c r="F161" t="s">
        <v>31</v>
      </c>
    </row>
    <row r="162" spans="1:6" x14ac:dyDescent="0.25">
      <c r="A162" t="s">
        <v>109</v>
      </c>
      <c r="B162" t="s">
        <v>21</v>
      </c>
      <c r="C162">
        <v>11</v>
      </c>
      <c r="D162" s="11" t="s">
        <v>139</v>
      </c>
      <c r="E162" t="s">
        <v>40</v>
      </c>
      <c r="F162" t="s">
        <v>31</v>
      </c>
    </row>
    <row r="163" spans="1:6" x14ac:dyDescent="0.25">
      <c r="A163" t="s">
        <v>110</v>
      </c>
      <c r="B163" t="s">
        <v>21</v>
      </c>
      <c r="C163">
        <v>11</v>
      </c>
      <c r="D163" s="11" t="s">
        <v>139</v>
      </c>
      <c r="E163" t="s">
        <v>40</v>
      </c>
      <c r="F163" t="s">
        <v>31</v>
      </c>
    </row>
    <row r="164" spans="1:6" x14ac:dyDescent="0.25">
      <c r="A164" t="s">
        <v>111</v>
      </c>
      <c r="B164" t="s">
        <v>21</v>
      </c>
      <c r="C164">
        <v>11</v>
      </c>
      <c r="D164" s="11" t="s">
        <v>139</v>
      </c>
      <c r="E164" t="s">
        <v>40</v>
      </c>
      <c r="F164" t="s">
        <v>31</v>
      </c>
    </row>
    <row r="165" spans="1:6" x14ac:dyDescent="0.25">
      <c r="A165" t="s">
        <v>112</v>
      </c>
      <c r="B165" t="s">
        <v>21</v>
      </c>
      <c r="C165">
        <v>13</v>
      </c>
      <c r="D165" s="11" t="s">
        <v>141</v>
      </c>
      <c r="E165" t="s">
        <v>40</v>
      </c>
      <c r="F165" t="s">
        <v>31</v>
      </c>
    </row>
    <row r="166" spans="1:6" x14ac:dyDescent="0.25">
      <c r="A166" t="s">
        <v>113</v>
      </c>
      <c r="B166" t="s">
        <v>21</v>
      </c>
      <c r="C166">
        <v>13</v>
      </c>
      <c r="D166" s="11" t="s">
        <v>141</v>
      </c>
      <c r="E166" t="s">
        <v>40</v>
      </c>
      <c r="F166" t="s">
        <v>31</v>
      </c>
    </row>
    <row r="167" spans="1:6" x14ac:dyDescent="0.25">
      <c r="A167" t="s">
        <v>114</v>
      </c>
      <c r="B167" t="s">
        <v>21</v>
      </c>
      <c r="C167">
        <v>13</v>
      </c>
      <c r="D167" s="11" t="s">
        <v>141</v>
      </c>
      <c r="E167" t="s">
        <v>40</v>
      </c>
      <c r="F167" t="s">
        <v>31</v>
      </c>
    </row>
    <row r="168" spans="1:6" x14ac:dyDescent="0.25">
      <c r="A168" t="s">
        <v>115</v>
      </c>
      <c r="B168" t="s">
        <v>21</v>
      </c>
      <c r="C168">
        <v>13</v>
      </c>
      <c r="D168" s="11" t="s">
        <v>141</v>
      </c>
      <c r="E168" t="s">
        <v>40</v>
      </c>
      <c r="F168" t="s">
        <v>31</v>
      </c>
    </row>
    <row r="169" spans="1:6" x14ac:dyDescent="0.25">
      <c r="A169" t="s">
        <v>116</v>
      </c>
      <c r="B169" t="s">
        <v>21</v>
      </c>
      <c r="C169">
        <v>13</v>
      </c>
      <c r="D169" s="11" t="s">
        <v>141</v>
      </c>
      <c r="E169" t="s">
        <v>40</v>
      </c>
      <c r="F169" t="s">
        <v>31</v>
      </c>
    </row>
    <row r="170" spans="1:6" x14ac:dyDescent="0.25">
      <c r="A170" t="s">
        <v>117</v>
      </c>
      <c r="B170" t="s">
        <v>21</v>
      </c>
      <c r="C170">
        <v>13</v>
      </c>
      <c r="D170" s="11" t="s">
        <v>141</v>
      </c>
      <c r="E170" t="s">
        <v>40</v>
      </c>
      <c r="F170" t="s">
        <v>31</v>
      </c>
    </row>
    <row r="171" spans="1:6" x14ac:dyDescent="0.25">
      <c r="A171" t="s">
        <v>118</v>
      </c>
      <c r="B171" t="s">
        <v>21</v>
      </c>
      <c r="C171">
        <v>13</v>
      </c>
      <c r="D171" s="11" t="s">
        <v>141</v>
      </c>
      <c r="E171" t="s">
        <v>40</v>
      </c>
      <c r="F171" t="s">
        <v>31</v>
      </c>
    </row>
    <row r="172" spans="1:6" x14ac:dyDescent="0.25">
      <c r="A172" t="s">
        <v>119</v>
      </c>
      <c r="B172" t="s">
        <v>21</v>
      </c>
      <c r="C172">
        <v>13</v>
      </c>
      <c r="D172" s="11" t="s">
        <v>141</v>
      </c>
      <c r="E172" t="s">
        <v>40</v>
      </c>
      <c r="F172" t="s">
        <v>31</v>
      </c>
    </row>
    <row r="173" spans="1:6" x14ac:dyDescent="0.25">
      <c r="A173" t="s">
        <v>120</v>
      </c>
      <c r="B173" t="s">
        <v>21</v>
      </c>
      <c r="C173">
        <v>13</v>
      </c>
      <c r="D173" s="11" t="s">
        <v>141</v>
      </c>
      <c r="E173" t="s">
        <v>40</v>
      </c>
      <c r="F173" t="s">
        <v>31</v>
      </c>
    </row>
    <row r="174" spans="1:6" x14ac:dyDescent="0.25">
      <c r="A174" t="s">
        <v>121</v>
      </c>
      <c r="B174" t="s">
        <v>21</v>
      </c>
      <c r="C174">
        <v>14</v>
      </c>
      <c r="D174" s="11" t="s">
        <v>142</v>
      </c>
      <c r="E174" t="s">
        <v>40</v>
      </c>
      <c r="F174" t="s">
        <v>40</v>
      </c>
    </row>
    <row r="175" spans="1:6" x14ac:dyDescent="0.25">
      <c r="A175" t="s">
        <v>122</v>
      </c>
      <c r="B175" t="s">
        <v>21</v>
      </c>
      <c r="C175">
        <v>13</v>
      </c>
      <c r="D175" s="11" t="s">
        <v>141</v>
      </c>
      <c r="E175" t="s">
        <v>40</v>
      </c>
      <c r="F175" t="s">
        <v>31</v>
      </c>
    </row>
    <row r="176" spans="1:6" x14ac:dyDescent="0.25">
      <c r="A176" t="s">
        <v>122</v>
      </c>
      <c r="B176" t="s">
        <v>21</v>
      </c>
      <c r="C176">
        <v>14</v>
      </c>
      <c r="D176" s="11" t="s">
        <v>142</v>
      </c>
      <c r="E176" t="s">
        <v>40</v>
      </c>
      <c r="F176" t="s">
        <v>40</v>
      </c>
    </row>
    <row r="177" spans="1:6" x14ac:dyDescent="0.25">
      <c r="A177" t="s">
        <v>123</v>
      </c>
      <c r="B177" t="s">
        <v>21</v>
      </c>
      <c r="C177">
        <v>11</v>
      </c>
      <c r="D177" s="11" t="s">
        <v>139</v>
      </c>
      <c r="E177" t="s">
        <v>40</v>
      </c>
      <c r="F177" t="s">
        <v>31</v>
      </c>
    </row>
    <row r="178" spans="1:6" x14ac:dyDescent="0.25">
      <c r="A178" t="s">
        <v>123</v>
      </c>
      <c r="B178" t="s">
        <v>21</v>
      </c>
      <c r="C178">
        <v>13</v>
      </c>
      <c r="D178" s="11" t="s">
        <v>141</v>
      </c>
      <c r="E178" t="s">
        <v>40</v>
      </c>
      <c r="F178" t="s">
        <v>31</v>
      </c>
    </row>
    <row r="179" spans="1:6" x14ac:dyDescent="0.25">
      <c r="A179" t="s">
        <v>123</v>
      </c>
      <c r="B179" t="s">
        <v>21</v>
      </c>
      <c r="C179">
        <v>14</v>
      </c>
      <c r="D179" s="11" t="s">
        <v>142</v>
      </c>
      <c r="E179" t="s">
        <v>40</v>
      </c>
      <c r="F179" t="s">
        <v>40</v>
      </c>
    </row>
    <row r="180" spans="1:6" x14ac:dyDescent="0.25">
      <c r="A180" t="s">
        <v>124</v>
      </c>
      <c r="B180" t="s">
        <v>21</v>
      </c>
      <c r="C180">
        <v>2</v>
      </c>
      <c r="D180" s="11" t="s">
        <v>130</v>
      </c>
      <c r="E180" t="s">
        <v>40</v>
      </c>
      <c r="F180" t="s">
        <v>40</v>
      </c>
    </row>
    <row r="181" spans="1:6" x14ac:dyDescent="0.25">
      <c r="A181" t="s">
        <v>124</v>
      </c>
      <c r="B181" t="s">
        <v>21</v>
      </c>
      <c r="C181">
        <v>13</v>
      </c>
      <c r="D181" s="11" t="s">
        <v>141</v>
      </c>
      <c r="E181" t="s">
        <v>40</v>
      </c>
      <c r="F181" t="s">
        <v>31</v>
      </c>
    </row>
    <row r="182" spans="1:6" x14ac:dyDescent="0.25">
      <c r="A182" t="s">
        <v>124</v>
      </c>
      <c r="B182" t="s">
        <v>21</v>
      </c>
      <c r="C182">
        <v>11</v>
      </c>
      <c r="D182" s="11" t="s">
        <v>139</v>
      </c>
      <c r="E182" t="s">
        <v>40</v>
      </c>
      <c r="F182" t="s">
        <v>31</v>
      </c>
    </row>
  </sheetData>
  <autoFilter ref="A1:F107" xr:uid="{00000000-0009-0000-0000-000002000000}"/>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6"/>
  <sheetViews>
    <sheetView zoomScale="95" zoomScaleNormal="95" workbookViewId="0">
      <pane ySplit="1" topLeftCell="A2" activePane="bottomLeft" state="frozen"/>
      <selection pane="bottomLeft" activeCell="D49" sqref="D49"/>
    </sheetView>
  </sheetViews>
  <sheetFormatPr baseColWidth="10" defaultColWidth="10.5703125" defaultRowHeight="15" x14ac:dyDescent="0.25"/>
  <cols>
    <col min="1" max="1" width="100.42578125" customWidth="1"/>
  </cols>
  <sheetData>
    <row r="1" spans="1:7" x14ac:dyDescent="0.25">
      <c r="A1" s="2" t="s">
        <v>230</v>
      </c>
      <c r="B1" s="2">
        <v>2021</v>
      </c>
      <c r="C1" s="2">
        <v>2020</v>
      </c>
      <c r="D1" s="2" t="s">
        <v>231</v>
      </c>
      <c r="G1" s="2"/>
    </row>
    <row r="2" spans="1:7" x14ac:dyDescent="0.25">
      <c r="A2" t="s">
        <v>20</v>
      </c>
      <c r="B2">
        <v>1</v>
      </c>
      <c r="C2">
        <v>1</v>
      </c>
      <c r="D2" t="str">
        <f t="shared" ref="D2:D33" si="0">+IF(B2=1,"Menos de un año",IF(C2=1,"Entre uno y dos años","Mas de dos años"))</f>
        <v>Menos de un año</v>
      </c>
    </row>
    <row r="3" spans="1:7" x14ac:dyDescent="0.25">
      <c r="A3" t="s">
        <v>29</v>
      </c>
      <c r="B3">
        <v>1</v>
      </c>
      <c r="C3">
        <v>0</v>
      </c>
      <c r="D3" t="str">
        <f t="shared" si="0"/>
        <v>Menos de un año</v>
      </c>
    </row>
    <row r="4" spans="1:7" x14ac:dyDescent="0.25">
      <c r="A4" t="s">
        <v>38</v>
      </c>
      <c r="B4">
        <v>0</v>
      </c>
      <c r="C4">
        <v>0</v>
      </c>
      <c r="D4" t="str">
        <f t="shared" si="0"/>
        <v>Mas de dos años</v>
      </c>
    </row>
    <row r="5" spans="1:7" x14ac:dyDescent="0.25">
      <c r="A5" t="s">
        <v>46</v>
      </c>
      <c r="B5">
        <v>1</v>
      </c>
      <c r="C5">
        <v>1</v>
      </c>
      <c r="D5" t="str">
        <f t="shared" si="0"/>
        <v>Menos de un año</v>
      </c>
    </row>
    <row r="6" spans="1:7" x14ac:dyDescent="0.25">
      <c r="A6" t="s">
        <v>52</v>
      </c>
      <c r="B6">
        <v>0</v>
      </c>
      <c r="C6">
        <v>1</v>
      </c>
      <c r="D6" t="str">
        <f t="shared" si="0"/>
        <v>Entre uno y dos años</v>
      </c>
    </row>
    <row r="7" spans="1:7" x14ac:dyDescent="0.25">
      <c r="A7" t="s">
        <v>57</v>
      </c>
      <c r="B7">
        <v>0</v>
      </c>
      <c r="C7">
        <v>1</v>
      </c>
      <c r="D7" t="str">
        <f t="shared" si="0"/>
        <v>Entre uno y dos años</v>
      </c>
    </row>
    <row r="8" spans="1:7" x14ac:dyDescent="0.25">
      <c r="A8" t="s">
        <v>60</v>
      </c>
      <c r="B8">
        <v>1</v>
      </c>
      <c r="C8">
        <v>1</v>
      </c>
      <c r="D8" t="str">
        <f t="shared" si="0"/>
        <v>Menos de un año</v>
      </c>
    </row>
    <row r="9" spans="1:7" x14ac:dyDescent="0.25">
      <c r="A9" t="s">
        <v>63</v>
      </c>
      <c r="B9">
        <v>0</v>
      </c>
      <c r="C9">
        <v>0</v>
      </c>
      <c r="D9" t="str">
        <f t="shared" si="0"/>
        <v>Mas de dos años</v>
      </c>
    </row>
    <row r="10" spans="1:7" x14ac:dyDescent="0.25">
      <c r="A10" t="s">
        <v>65</v>
      </c>
      <c r="B10">
        <v>1</v>
      </c>
      <c r="C10">
        <v>0</v>
      </c>
      <c r="D10" t="str">
        <f t="shared" si="0"/>
        <v>Menos de un año</v>
      </c>
    </row>
    <row r="11" spans="1:7" x14ac:dyDescent="0.25">
      <c r="A11" t="s">
        <v>67</v>
      </c>
      <c r="B11">
        <v>1</v>
      </c>
      <c r="C11">
        <v>1</v>
      </c>
      <c r="D11" t="str">
        <f t="shared" si="0"/>
        <v>Menos de un año</v>
      </c>
    </row>
    <row r="12" spans="1:7" x14ac:dyDescent="0.25">
      <c r="A12" t="s">
        <v>69</v>
      </c>
      <c r="B12">
        <v>1</v>
      </c>
      <c r="C12">
        <v>0</v>
      </c>
      <c r="D12" t="str">
        <f t="shared" si="0"/>
        <v>Menos de un año</v>
      </c>
    </row>
    <row r="13" spans="1:7" x14ac:dyDescent="0.25">
      <c r="A13" t="s">
        <v>70</v>
      </c>
      <c r="B13">
        <v>1</v>
      </c>
      <c r="C13">
        <v>1</v>
      </c>
      <c r="D13" t="str">
        <f t="shared" si="0"/>
        <v>Menos de un año</v>
      </c>
    </row>
    <row r="14" spans="1:7" x14ac:dyDescent="0.25">
      <c r="A14" t="s">
        <v>71</v>
      </c>
      <c r="B14">
        <v>1</v>
      </c>
      <c r="C14">
        <v>1</v>
      </c>
      <c r="D14" t="str">
        <f t="shared" si="0"/>
        <v>Menos de un año</v>
      </c>
    </row>
    <row r="15" spans="1:7" x14ac:dyDescent="0.25">
      <c r="A15" t="s">
        <v>72</v>
      </c>
      <c r="B15">
        <v>1</v>
      </c>
      <c r="C15">
        <v>0</v>
      </c>
      <c r="D15" t="str">
        <f t="shared" si="0"/>
        <v>Menos de un año</v>
      </c>
    </row>
    <row r="16" spans="1:7" x14ac:dyDescent="0.25">
      <c r="A16" t="s">
        <v>73</v>
      </c>
      <c r="B16">
        <v>0</v>
      </c>
      <c r="C16">
        <v>0</v>
      </c>
      <c r="D16" t="str">
        <f t="shared" si="0"/>
        <v>Mas de dos años</v>
      </c>
    </row>
    <row r="17" spans="1:4" x14ac:dyDescent="0.25">
      <c r="A17" t="s">
        <v>74</v>
      </c>
      <c r="B17">
        <v>1</v>
      </c>
      <c r="C17">
        <v>1</v>
      </c>
      <c r="D17" t="str">
        <f t="shared" si="0"/>
        <v>Menos de un año</v>
      </c>
    </row>
    <row r="18" spans="1:4" x14ac:dyDescent="0.25">
      <c r="A18" t="s">
        <v>75</v>
      </c>
      <c r="B18">
        <v>1</v>
      </c>
      <c r="C18">
        <v>1</v>
      </c>
      <c r="D18" t="str">
        <f t="shared" si="0"/>
        <v>Menos de un año</v>
      </c>
    </row>
    <row r="19" spans="1:4" x14ac:dyDescent="0.25">
      <c r="A19" t="s">
        <v>76</v>
      </c>
      <c r="B19">
        <v>0</v>
      </c>
      <c r="C19">
        <v>0</v>
      </c>
      <c r="D19" t="str">
        <f t="shared" si="0"/>
        <v>Mas de dos años</v>
      </c>
    </row>
    <row r="20" spans="1:4" x14ac:dyDescent="0.25">
      <c r="A20" t="s">
        <v>77</v>
      </c>
      <c r="B20">
        <v>1</v>
      </c>
      <c r="C20">
        <v>1</v>
      </c>
      <c r="D20" t="str">
        <f t="shared" si="0"/>
        <v>Menos de un año</v>
      </c>
    </row>
    <row r="21" spans="1:4" x14ac:dyDescent="0.25">
      <c r="A21" t="s">
        <v>78</v>
      </c>
      <c r="B21">
        <v>1</v>
      </c>
      <c r="C21">
        <v>0</v>
      </c>
      <c r="D21" t="str">
        <f t="shared" si="0"/>
        <v>Menos de un año</v>
      </c>
    </row>
    <row r="22" spans="1:4" x14ac:dyDescent="0.25">
      <c r="A22" t="s">
        <v>79</v>
      </c>
      <c r="B22">
        <v>1</v>
      </c>
      <c r="C22">
        <v>0</v>
      </c>
      <c r="D22" t="str">
        <f t="shared" si="0"/>
        <v>Menos de un año</v>
      </c>
    </row>
    <row r="23" spans="1:4" x14ac:dyDescent="0.25">
      <c r="A23" t="s">
        <v>80</v>
      </c>
      <c r="B23">
        <v>1</v>
      </c>
      <c r="C23">
        <v>1</v>
      </c>
      <c r="D23" t="str">
        <f t="shared" si="0"/>
        <v>Menos de un año</v>
      </c>
    </row>
    <row r="24" spans="1:4" x14ac:dyDescent="0.25">
      <c r="A24" t="s">
        <v>81</v>
      </c>
      <c r="B24">
        <v>1</v>
      </c>
      <c r="C24">
        <v>1</v>
      </c>
      <c r="D24" t="str">
        <f t="shared" si="0"/>
        <v>Menos de un año</v>
      </c>
    </row>
    <row r="25" spans="1:4" x14ac:dyDescent="0.25">
      <c r="A25" t="s">
        <v>82</v>
      </c>
      <c r="B25">
        <v>0</v>
      </c>
      <c r="C25">
        <v>0</v>
      </c>
      <c r="D25" t="str">
        <f t="shared" si="0"/>
        <v>Mas de dos años</v>
      </c>
    </row>
    <row r="26" spans="1:4" x14ac:dyDescent="0.25">
      <c r="A26" t="s">
        <v>83</v>
      </c>
      <c r="B26">
        <v>0</v>
      </c>
      <c r="C26">
        <v>0</v>
      </c>
      <c r="D26" t="str">
        <f t="shared" si="0"/>
        <v>Mas de dos años</v>
      </c>
    </row>
    <row r="27" spans="1:4" x14ac:dyDescent="0.25">
      <c r="A27" t="s">
        <v>84</v>
      </c>
      <c r="B27">
        <v>0</v>
      </c>
      <c r="C27">
        <v>0</v>
      </c>
      <c r="D27" t="str">
        <f t="shared" si="0"/>
        <v>Mas de dos años</v>
      </c>
    </row>
    <row r="28" spans="1:4" x14ac:dyDescent="0.25">
      <c r="A28" t="s">
        <v>87</v>
      </c>
      <c r="B28">
        <v>1</v>
      </c>
      <c r="C28">
        <v>1</v>
      </c>
      <c r="D28" t="str">
        <f t="shared" si="0"/>
        <v>Menos de un año</v>
      </c>
    </row>
    <row r="29" spans="1:4" x14ac:dyDescent="0.25">
      <c r="A29" t="s">
        <v>88</v>
      </c>
      <c r="B29">
        <v>1</v>
      </c>
      <c r="C29">
        <v>1</v>
      </c>
      <c r="D29" t="str">
        <f t="shared" si="0"/>
        <v>Menos de un año</v>
      </c>
    </row>
    <row r="30" spans="1:4" x14ac:dyDescent="0.25">
      <c r="A30" t="s">
        <v>89</v>
      </c>
      <c r="B30">
        <v>1</v>
      </c>
      <c r="C30">
        <v>1</v>
      </c>
      <c r="D30" t="str">
        <f t="shared" si="0"/>
        <v>Menos de un año</v>
      </c>
    </row>
    <row r="31" spans="1:4" x14ac:dyDescent="0.25">
      <c r="A31" t="s">
        <v>90</v>
      </c>
      <c r="B31">
        <v>0</v>
      </c>
      <c r="C31">
        <v>1</v>
      </c>
      <c r="D31" t="str">
        <f t="shared" si="0"/>
        <v>Entre uno y dos años</v>
      </c>
    </row>
    <row r="32" spans="1:4" x14ac:dyDescent="0.25">
      <c r="A32" t="s">
        <v>91</v>
      </c>
      <c r="B32">
        <v>1</v>
      </c>
      <c r="C32">
        <v>1</v>
      </c>
      <c r="D32" t="str">
        <f t="shared" si="0"/>
        <v>Menos de un año</v>
      </c>
    </row>
    <row r="33" spans="1:4" x14ac:dyDescent="0.25">
      <c r="A33" t="s">
        <v>92</v>
      </c>
      <c r="B33">
        <v>1</v>
      </c>
      <c r="C33">
        <v>1</v>
      </c>
      <c r="D33" t="str">
        <f t="shared" si="0"/>
        <v>Menos de un año</v>
      </c>
    </row>
    <row r="34" spans="1:4" x14ac:dyDescent="0.25">
      <c r="A34" t="s">
        <v>93</v>
      </c>
      <c r="B34">
        <v>1</v>
      </c>
      <c r="C34">
        <v>1</v>
      </c>
      <c r="D34" t="str">
        <f t="shared" ref="D34:D65" si="1">+IF(B34=1,"Menos de un año",IF(C34=1,"Entre uno y dos años","Mas de dos años"))</f>
        <v>Menos de un año</v>
      </c>
    </row>
    <row r="35" spans="1:4" x14ac:dyDescent="0.25">
      <c r="A35" t="s">
        <v>94</v>
      </c>
      <c r="B35">
        <v>1</v>
      </c>
      <c r="C35">
        <v>1</v>
      </c>
      <c r="D35" t="str">
        <f t="shared" si="1"/>
        <v>Menos de un año</v>
      </c>
    </row>
    <row r="36" spans="1:4" x14ac:dyDescent="0.25">
      <c r="A36" t="s">
        <v>95</v>
      </c>
      <c r="B36">
        <v>1</v>
      </c>
      <c r="C36">
        <v>1</v>
      </c>
      <c r="D36" t="str">
        <f t="shared" si="1"/>
        <v>Menos de un año</v>
      </c>
    </row>
    <row r="37" spans="1:4" x14ac:dyDescent="0.25">
      <c r="A37" t="s">
        <v>232</v>
      </c>
      <c r="B37">
        <v>1</v>
      </c>
      <c r="C37">
        <v>1</v>
      </c>
      <c r="D37" t="str">
        <f t="shared" si="1"/>
        <v>Menos de un año</v>
      </c>
    </row>
    <row r="38" spans="1:4" x14ac:dyDescent="0.25">
      <c r="A38" t="s">
        <v>96</v>
      </c>
      <c r="B38">
        <v>1</v>
      </c>
      <c r="C38">
        <v>1</v>
      </c>
      <c r="D38" t="str">
        <f t="shared" si="1"/>
        <v>Menos de un año</v>
      </c>
    </row>
    <row r="39" spans="1:4" x14ac:dyDescent="0.25">
      <c r="A39" t="s">
        <v>97</v>
      </c>
      <c r="B39">
        <v>1</v>
      </c>
      <c r="C39">
        <v>1</v>
      </c>
      <c r="D39" t="str">
        <f t="shared" si="1"/>
        <v>Menos de un año</v>
      </c>
    </row>
    <row r="40" spans="1:4" x14ac:dyDescent="0.25">
      <c r="A40" t="s">
        <v>98</v>
      </c>
      <c r="B40">
        <v>1</v>
      </c>
      <c r="C40">
        <v>1</v>
      </c>
      <c r="D40" t="str">
        <f t="shared" si="1"/>
        <v>Menos de un año</v>
      </c>
    </row>
    <row r="41" spans="1:4" x14ac:dyDescent="0.25">
      <c r="A41" t="s">
        <v>99</v>
      </c>
      <c r="B41">
        <v>1</v>
      </c>
      <c r="C41">
        <v>1</v>
      </c>
      <c r="D41" t="str">
        <f t="shared" si="1"/>
        <v>Menos de un año</v>
      </c>
    </row>
    <row r="42" spans="1:4" x14ac:dyDescent="0.25">
      <c r="A42" t="s">
        <v>100</v>
      </c>
      <c r="B42">
        <v>1</v>
      </c>
      <c r="C42">
        <v>1</v>
      </c>
      <c r="D42" t="str">
        <f t="shared" si="1"/>
        <v>Menos de un año</v>
      </c>
    </row>
    <row r="43" spans="1:4" x14ac:dyDescent="0.25">
      <c r="A43" t="s">
        <v>101</v>
      </c>
      <c r="B43">
        <v>1</v>
      </c>
      <c r="C43">
        <v>0</v>
      </c>
      <c r="D43" t="str">
        <f t="shared" si="1"/>
        <v>Menos de un año</v>
      </c>
    </row>
    <row r="44" spans="1:4" x14ac:dyDescent="0.25">
      <c r="A44" t="s">
        <v>102</v>
      </c>
      <c r="B44">
        <v>0</v>
      </c>
      <c r="C44">
        <v>0</v>
      </c>
      <c r="D44" t="str">
        <f t="shared" si="1"/>
        <v>Mas de dos años</v>
      </c>
    </row>
    <row r="45" spans="1:4" x14ac:dyDescent="0.25">
      <c r="A45" t="s">
        <v>103</v>
      </c>
      <c r="B45">
        <v>1</v>
      </c>
      <c r="C45">
        <v>0</v>
      </c>
      <c r="D45" t="str">
        <f t="shared" si="1"/>
        <v>Menos de un año</v>
      </c>
    </row>
    <row r="46" spans="1:4" x14ac:dyDescent="0.25">
      <c r="A46" t="s">
        <v>104</v>
      </c>
      <c r="B46">
        <v>0</v>
      </c>
      <c r="C46">
        <v>0</v>
      </c>
      <c r="D46" t="str">
        <f t="shared" si="1"/>
        <v>Mas de dos años</v>
      </c>
    </row>
    <row r="47" spans="1:4" s="10" customFormat="1" x14ac:dyDescent="0.25">
      <c r="A47" s="10" t="s">
        <v>105</v>
      </c>
      <c r="B47" s="10">
        <v>0</v>
      </c>
      <c r="C47" s="10">
        <v>0</v>
      </c>
      <c r="D47" s="10" t="str">
        <f t="shared" si="1"/>
        <v>Mas de dos años</v>
      </c>
    </row>
    <row r="48" spans="1:4" x14ac:dyDescent="0.25">
      <c r="A48" t="s">
        <v>106</v>
      </c>
      <c r="B48">
        <v>1</v>
      </c>
      <c r="C48">
        <v>1</v>
      </c>
      <c r="D48" t="str">
        <f t="shared" si="1"/>
        <v>Menos de un año</v>
      </c>
    </row>
    <row r="49" spans="1:4" x14ac:dyDescent="0.25">
      <c r="A49" t="s">
        <v>107</v>
      </c>
      <c r="B49">
        <v>1</v>
      </c>
      <c r="C49">
        <v>0</v>
      </c>
      <c r="D49" t="str">
        <f t="shared" si="1"/>
        <v>Menos de un año</v>
      </c>
    </row>
    <row r="50" spans="1:4" x14ac:dyDescent="0.25">
      <c r="A50" t="s">
        <v>108</v>
      </c>
      <c r="B50">
        <v>1</v>
      </c>
      <c r="C50">
        <v>1</v>
      </c>
      <c r="D50" t="str">
        <f t="shared" si="1"/>
        <v>Menos de un año</v>
      </c>
    </row>
    <row r="51" spans="1:4" x14ac:dyDescent="0.25">
      <c r="A51" t="s">
        <v>109</v>
      </c>
      <c r="B51">
        <v>1</v>
      </c>
      <c r="C51">
        <v>1</v>
      </c>
      <c r="D51" t="str">
        <f t="shared" si="1"/>
        <v>Menos de un año</v>
      </c>
    </row>
    <row r="52" spans="1:4" x14ac:dyDescent="0.25">
      <c r="A52" t="s">
        <v>110</v>
      </c>
      <c r="B52">
        <v>0</v>
      </c>
      <c r="C52">
        <v>1</v>
      </c>
      <c r="D52" t="str">
        <f t="shared" si="1"/>
        <v>Entre uno y dos años</v>
      </c>
    </row>
    <row r="53" spans="1:4" x14ac:dyDescent="0.25">
      <c r="A53" t="s">
        <v>111</v>
      </c>
      <c r="B53">
        <v>1</v>
      </c>
      <c r="C53">
        <v>1</v>
      </c>
      <c r="D53" t="str">
        <f t="shared" si="1"/>
        <v>Menos de un año</v>
      </c>
    </row>
    <row r="54" spans="1:4" x14ac:dyDescent="0.25">
      <c r="A54" t="s">
        <v>112</v>
      </c>
      <c r="B54">
        <v>1</v>
      </c>
      <c r="C54">
        <v>1</v>
      </c>
      <c r="D54" t="str">
        <f t="shared" si="1"/>
        <v>Menos de un año</v>
      </c>
    </row>
    <row r="55" spans="1:4" x14ac:dyDescent="0.25">
      <c r="A55" t="s">
        <v>113</v>
      </c>
      <c r="B55">
        <v>0</v>
      </c>
      <c r="C55">
        <v>0</v>
      </c>
      <c r="D55" t="str">
        <f t="shared" si="1"/>
        <v>Mas de dos años</v>
      </c>
    </row>
    <row r="56" spans="1:4" x14ac:dyDescent="0.25">
      <c r="A56" t="s">
        <v>114</v>
      </c>
      <c r="B56">
        <v>0</v>
      </c>
      <c r="C56">
        <v>0</v>
      </c>
      <c r="D56" t="str">
        <f t="shared" si="1"/>
        <v>Mas de dos años</v>
      </c>
    </row>
    <row r="57" spans="1:4" x14ac:dyDescent="0.25">
      <c r="A57" t="s">
        <v>115</v>
      </c>
      <c r="B57">
        <v>1</v>
      </c>
      <c r="C57">
        <v>0</v>
      </c>
      <c r="D57" t="str">
        <f t="shared" si="1"/>
        <v>Menos de un año</v>
      </c>
    </row>
    <row r="58" spans="1:4" x14ac:dyDescent="0.25">
      <c r="A58" t="s">
        <v>116</v>
      </c>
      <c r="B58">
        <v>1</v>
      </c>
      <c r="C58">
        <v>1</v>
      </c>
      <c r="D58" t="str">
        <f t="shared" si="1"/>
        <v>Menos de un año</v>
      </c>
    </row>
    <row r="59" spans="1:4" x14ac:dyDescent="0.25">
      <c r="A59" t="s">
        <v>117</v>
      </c>
      <c r="B59">
        <v>1</v>
      </c>
      <c r="C59">
        <v>0</v>
      </c>
      <c r="D59" t="str">
        <f t="shared" si="1"/>
        <v>Menos de un año</v>
      </c>
    </row>
    <row r="60" spans="1:4" x14ac:dyDescent="0.25">
      <c r="A60" t="s">
        <v>118</v>
      </c>
      <c r="B60">
        <v>0</v>
      </c>
      <c r="C60">
        <v>0</v>
      </c>
      <c r="D60" t="str">
        <f t="shared" si="1"/>
        <v>Mas de dos años</v>
      </c>
    </row>
    <row r="61" spans="1:4" x14ac:dyDescent="0.25">
      <c r="A61" t="s">
        <v>119</v>
      </c>
      <c r="B61">
        <v>1</v>
      </c>
      <c r="C61">
        <v>0</v>
      </c>
      <c r="D61" t="str">
        <f t="shared" si="1"/>
        <v>Menos de un año</v>
      </c>
    </row>
    <row r="62" spans="1:4" x14ac:dyDescent="0.25">
      <c r="A62" t="s">
        <v>120</v>
      </c>
      <c r="B62">
        <v>1</v>
      </c>
      <c r="C62">
        <v>0</v>
      </c>
      <c r="D62" t="str">
        <f t="shared" si="1"/>
        <v>Menos de un año</v>
      </c>
    </row>
    <row r="63" spans="1:4" x14ac:dyDescent="0.25">
      <c r="A63" t="s">
        <v>121</v>
      </c>
      <c r="B63">
        <v>1</v>
      </c>
      <c r="C63">
        <v>0</v>
      </c>
      <c r="D63" t="str">
        <f t="shared" si="1"/>
        <v>Menos de un año</v>
      </c>
    </row>
    <row r="64" spans="1:4" x14ac:dyDescent="0.25">
      <c r="A64" t="s">
        <v>122</v>
      </c>
      <c r="B64">
        <v>1</v>
      </c>
      <c r="C64">
        <v>0</v>
      </c>
      <c r="D64" t="str">
        <f t="shared" si="1"/>
        <v>Menos de un año</v>
      </c>
    </row>
    <row r="65" spans="1:4" x14ac:dyDescent="0.25">
      <c r="A65" t="s">
        <v>123</v>
      </c>
      <c r="B65">
        <v>1</v>
      </c>
      <c r="C65">
        <v>0</v>
      </c>
      <c r="D65" t="str">
        <f t="shared" si="1"/>
        <v>Menos de un año</v>
      </c>
    </row>
    <row r="66" spans="1:4" x14ac:dyDescent="0.25">
      <c r="A66" t="s">
        <v>124</v>
      </c>
      <c r="B66">
        <v>1</v>
      </c>
      <c r="C66">
        <v>1</v>
      </c>
      <c r="D66" t="str">
        <f t="shared" ref="D66" si="2">+IF(B66=1,"Menos de un año",IF(C66=1,"Entre uno y dos años","Mas de dos años"))</f>
        <v>Menos de un año</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04"/>
  <sheetViews>
    <sheetView zoomScale="95" zoomScaleNormal="95" workbookViewId="0">
      <pane ySplit="1" topLeftCell="A2" activePane="bottomLeft" state="frozen"/>
      <selection pane="bottomLeft" activeCell="D2" sqref="D2"/>
    </sheetView>
  </sheetViews>
  <sheetFormatPr baseColWidth="10" defaultColWidth="10.5703125" defaultRowHeight="15" x14ac:dyDescent="0.25"/>
  <cols>
    <col min="1" max="1" width="14.7109375" customWidth="1"/>
    <col min="3" max="3" width="10.7109375" customWidth="1"/>
    <col min="4" max="4" width="46.28515625" customWidth="1"/>
  </cols>
  <sheetData>
    <row r="1" spans="1:5" x14ac:dyDescent="0.25">
      <c r="A1" s="2" t="s">
        <v>233</v>
      </c>
      <c r="B1" s="2" t="s">
        <v>234</v>
      </c>
      <c r="C1" s="2" t="s">
        <v>235</v>
      </c>
      <c r="D1" s="2" t="s">
        <v>2</v>
      </c>
    </row>
    <row r="2" spans="1:5" x14ac:dyDescent="0.25">
      <c r="A2" t="s">
        <v>236</v>
      </c>
      <c r="B2" t="s">
        <v>237</v>
      </c>
      <c r="C2" s="10">
        <v>1</v>
      </c>
      <c r="D2" s="10" t="s">
        <v>70</v>
      </c>
      <c r="E2" s="10"/>
    </row>
    <row r="3" spans="1:5" x14ac:dyDescent="0.25">
      <c r="C3" s="10">
        <v>2</v>
      </c>
      <c r="D3" s="10" t="s">
        <v>70</v>
      </c>
      <c r="E3" s="10"/>
    </row>
    <row r="4" spans="1:5" x14ac:dyDescent="0.25">
      <c r="C4">
        <v>3</v>
      </c>
      <c r="D4" s="10" t="s">
        <v>70</v>
      </c>
      <c r="E4" s="10"/>
    </row>
    <row r="5" spans="1:5" x14ac:dyDescent="0.25">
      <c r="C5">
        <v>4</v>
      </c>
      <c r="D5" s="10" t="s">
        <v>70</v>
      </c>
      <c r="E5" s="10"/>
    </row>
    <row r="6" spans="1:5" x14ac:dyDescent="0.25">
      <c r="C6">
        <v>5</v>
      </c>
      <c r="D6" s="10" t="s">
        <v>60</v>
      </c>
      <c r="E6" s="10"/>
    </row>
    <row r="7" spans="1:5" x14ac:dyDescent="0.25">
      <c r="C7">
        <v>6</v>
      </c>
      <c r="D7" s="10" t="s">
        <v>60</v>
      </c>
      <c r="E7" s="10"/>
    </row>
    <row r="8" spans="1:5" x14ac:dyDescent="0.25">
      <c r="C8">
        <v>7</v>
      </c>
      <c r="D8" s="10" t="s">
        <v>60</v>
      </c>
      <c r="E8" s="10"/>
    </row>
    <row r="9" spans="1:5" x14ac:dyDescent="0.25">
      <c r="C9">
        <v>8</v>
      </c>
      <c r="D9" s="10" t="s">
        <v>70</v>
      </c>
      <c r="E9" s="10"/>
    </row>
    <row r="10" spans="1:5" x14ac:dyDescent="0.25">
      <c r="C10">
        <v>9</v>
      </c>
      <c r="D10" s="10" t="s">
        <v>70</v>
      </c>
      <c r="E10" s="10"/>
    </row>
    <row r="11" spans="1:5" x14ac:dyDescent="0.25">
      <c r="C11">
        <v>10</v>
      </c>
      <c r="D11" s="10" t="s">
        <v>60</v>
      </c>
      <c r="E11" s="10"/>
    </row>
    <row r="12" spans="1:5" x14ac:dyDescent="0.25">
      <c r="C12">
        <v>11</v>
      </c>
      <c r="D12" s="10" t="s">
        <v>60</v>
      </c>
      <c r="E12" s="10"/>
    </row>
    <row r="13" spans="1:5" x14ac:dyDescent="0.25">
      <c r="C13">
        <v>12</v>
      </c>
      <c r="D13" s="10" t="s">
        <v>60</v>
      </c>
      <c r="E13" s="10"/>
    </row>
    <row r="14" spans="1:5" x14ac:dyDescent="0.25">
      <c r="C14">
        <v>25</v>
      </c>
      <c r="D14" s="10" t="s">
        <v>70</v>
      </c>
      <c r="E14" s="10"/>
    </row>
    <row r="15" spans="1:5" x14ac:dyDescent="0.25">
      <c r="C15">
        <v>26</v>
      </c>
      <c r="D15" s="10" t="s">
        <v>67</v>
      </c>
      <c r="E15" s="10"/>
    </row>
    <row r="16" spans="1:5" x14ac:dyDescent="0.25">
      <c r="C16">
        <v>27</v>
      </c>
      <c r="D16" s="10" t="s">
        <v>70</v>
      </c>
      <c r="E16" s="10"/>
    </row>
    <row r="17" spans="3:5" x14ac:dyDescent="0.25">
      <c r="C17">
        <v>28</v>
      </c>
      <c r="D17" s="10" t="s">
        <v>70</v>
      </c>
      <c r="E17" s="10"/>
    </row>
    <row r="18" spans="3:5" x14ac:dyDescent="0.25">
      <c r="C18">
        <v>29</v>
      </c>
      <c r="D18" s="10" t="s">
        <v>70</v>
      </c>
      <c r="E18" s="10"/>
    </row>
    <row r="19" spans="3:5" x14ac:dyDescent="0.25">
      <c r="C19">
        <v>30</v>
      </c>
      <c r="D19" s="10" t="s">
        <v>70</v>
      </c>
      <c r="E19" s="10"/>
    </row>
    <row r="20" spans="3:5" x14ac:dyDescent="0.25">
      <c r="C20">
        <v>31</v>
      </c>
      <c r="D20" s="10" t="s">
        <v>70</v>
      </c>
      <c r="E20" s="10"/>
    </row>
    <row r="21" spans="3:5" x14ac:dyDescent="0.25">
      <c r="C21">
        <v>36</v>
      </c>
      <c r="D21" s="10" t="s">
        <v>67</v>
      </c>
      <c r="E21" s="10"/>
    </row>
    <row r="22" spans="3:5" x14ac:dyDescent="0.25">
      <c r="C22">
        <v>37</v>
      </c>
      <c r="D22" s="10" t="s">
        <v>67</v>
      </c>
      <c r="E22" s="10"/>
    </row>
    <row r="23" spans="3:5" x14ac:dyDescent="0.25">
      <c r="C23">
        <v>39</v>
      </c>
      <c r="D23" s="10" t="s">
        <v>67</v>
      </c>
      <c r="E23" s="10"/>
    </row>
    <row r="24" spans="3:5" x14ac:dyDescent="0.25">
      <c r="C24">
        <v>40</v>
      </c>
      <c r="D24" s="10" t="s">
        <v>63</v>
      </c>
      <c r="E24" s="10"/>
    </row>
    <row r="25" spans="3:5" x14ac:dyDescent="0.25">
      <c r="C25">
        <v>49</v>
      </c>
      <c r="D25" s="10" t="s">
        <v>60</v>
      </c>
      <c r="E25" s="10"/>
    </row>
    <row r="26" spans="3:5" x14ac:dyDescent="0.25">
      <c r="C26">
        <v>50</v>
      </c>
      <c r="D26" s="10" t="s">
        <v>60</v>
      </c>
      <c r="E26" s="10"/>
    </row>
    <row r="27" spans="3:5" x14ac:dyDescent="0.25">
      <c r="C27">
        <v>51</v>
      </c>
      <c r="D27" s="10" t="s">
        <v>60</v>
      </c>
      <c r="E27" s="10"/>
    </row>
    <row r="28" spans="3:5" x14ac:dyDescent="0.25">
      <c r="C28">
        <v>52</v>
      </c>
      <c r="D28" s="10" t="s">
        <v>60</v>
      </c>
      <c r="E28" s="10"/>
    </row>
    <row r="29" spans="3:5" x14ac:dyDescent="0.25">
      <c r="C29">
        <v>54</v>
      </c>
      <c r="D29" s="10" t="s">
        <v>60</v>
      </c>
      <c r="E29" s="10"/>
    </row>
    <row r="30" spans="3:5" x14ac:dyDescent="0.25">
      <c r="C30">
        <v>55</v>
      </c>
      <c r="D30" s="10" t="s">
        <v>60</v>
      </c>
      <c r="E30" s="10"/>
    </row>
    <row r="31" spans="3:5" x14ac:dyDescent="0.25">
      <c r="C31">
        <v>56</v>
      </c>
      <c r="D31" s="10" t="s">
        <v>60</v>
      </c>
      <c r="E31" s="10"/>
    </row>
    <row r="32" spans="3:5" x14ac:dyDescent="0.25">
      <c r="C32">
        <v>57</v>
      </c>
      <c r="D32" s="10" t="s">
        <v>60</v>
      </c>
      <c r="E32" s="10"/>
    </row>
    <row r="33" spans="3:5" x14ac:dyDescent="0.25">
      <c r="C33">
        <v>58</v>
      </c>
      <c r="D33" s="10" t="s">
        <v>60</v>
      </c>
      <c r="E33" s="10"/>
    </row>
    <row r="34" spans="3:5" x14ac:dyDescent="0.25">
      <c r="C34">
        <v>59</v>
      </c>
      <c r="D34" s="10" t="s">
        <v>60</v>
      </c>
      <c r="E34" s="10"/>
    </row>
    <row r="35" spans="3:5" x14ac:dyDescent="0.25">
      <c r="C35">
        <v>63</v>
      </c>
      <c r="D35" s="10" t="s">
        <v>60</v>
      </c>
      <c r="E35" s="10"/>
    </row>
    <row r="36" spans="3:5" x14ac:dyDescent="0.25">
      <c r="C36">
        <v>64</v>
      </c>
      <c r="D36" s="10" t="s">
        <v>70</v>
      </c>
      <c r="E36" s="10"/>
    </row>
    <row r="37" spans="3:5" x14ac:dyDescent="0.25">
      <c r="C37">
        <v>65</v>
      </c>
      <c r="D37" s="10" t="s">
        <v>70</v>
      </c>
      <c r="E37" s="10"/>
    </row>
    <row r="38" spans="3:5" x14ac:dyDescent="0.25">
      <c r="C38">
        <v>66</v>
      </c>
      <c r="D38" s="10" t="s">
        <v>70</v>
      </c>
      <c r="E38" s="10"/>
    </row>
    <row r="39" spans="3:5" x14ac:dyDescent="0.25">
      <c r="C39">
        <v>67</v>
      </c>
      <c r="D39" s="10" t="s">
        <v>70</v>
      </c>
      <c r="E39" s="10"/>
    </row>
    <row r="40" spans="3:5" x14ac:dyDescent="0.25">
      <c r="C40">
        <v>68</v>
      </c>
      <c r="D40" s="10" t="s">
        <v>70</v>
      </c>
      <c r="E40" s="10"/>
    </row>
    <row r="41" spans="3:5" x14ac:dyDescent="0.25">
      <c r="C41">
        <v>69</v>
      </c>
      <c r="D41" s="10" t="s">
        <v>70</v>
      </c>
      <c r="E41" s="10"/>
    </row>
    <row r="42" spans="3:5" x14ac:dyDescent="0.25">
      <c r="C42">
        <v>70</v>
      </c>
      <c r="D42" s="10" t="s">
        <v>60</v>
      </c>
      <c r="E42" s="10"/>
    </row>
    <row r="43" spans="3:5" x14ac:dyDescent="0.25">
      <c r="C43">
        <v>71</v>
      </c>
      <c r="D43" s="10" t="s">
        <v>70</v>
      </c>
      <c r="E43" s="10"/>
    </row>
    <row r="44" spans="3:5" x14ac:dyDescent="0.25">
      <c r="C44">
        <v>72</v>
      </c>
      <c r="D44" s="10" t="s">
        <v>70</v>
      </c>
      <c r="E44" s="10"/>
    </row>
    <row r="45" spans="3:5" x14ac:dyDescent="0.25">
      <c r="C45">
        <v>73</v>
      </c>
      <c r="D45" s="10" t="s">
        <v>70</v>
      </c>
      <c r="E45" s="10"/>
    </row>
    <row r="46" spans="3:5" x14ac:dyDescent="0.25">
      <c r="C46">
        <v>74</v>
      </c>
      <c r="D46" s="10" t="s">
        <v>67</v>
      </c>
      <c r="E46" s="10"/>
    </row>
    <row r="47" spans="3:5" x14ac:dyDescent="0.25">
      <c r="C47">
        <v>76</v>
      </c>
      <c r="D47" s="10" t="s">
        <v>67</v>
      </c>
      <c r="E47" s="10"/>
    </row>
    <row r="48" spans="3:5" x14ac:dyDescent="0.25">
      <c r="C48" s="10">
        <v>77</v>
      </c>
      <c r="D48" s="10" t="s">
        <v>67</v>
      </c>
      <c r="E48" s="10"/>
    </row>
    <row r="49" spans="3:5" x14ac:dyDescent="0.25">
      <c r="C49" s="10">
        <v>78</v>
      </c>
      <c r="D49" s="10" t="s">
        <v>67</v>
      </c>
      <c r="E49" s="10"/>
    </row>
    <row r="50" spans="3:5" x14ac:dyDescent="0.25">
      <c r="C50" s="10">
        <v>79</v>
      </c>
      <c r="D50" s="10" t="s">
        <v>67</v>
      </c>
      <c r="E50" s="10"/>
    </row>
    <row r="51" spans="3:5" x14ac:dyDescent="0.25">
      <c r="C51" s="10">
        <v>83</v>
      </c>
      <c r="D51" s="10" t="s">
        <v>67</v>
      </c>
      <c r="E51" s="10"/>
    </row>
    <row r="52" spans="3:5" x14ac:dyDescent="0.25">
      <c r="C52">
        <v>85</v>
      </c>
      <c r="D52" s="10" t="s">
        <v>67</v>
      </c>
      <c r="E52" s="10"/>
    </row>
    <row r="53" spans="3:5" x14ac:dyDescent="0.25">
      <c r="C53">
        <v>86</v>
      </c>
      <c r="D53" s="10" t="s">
        <v>67</v>
      </c>
      <c r="E53" s="10"/>
    </row>
    <row r="54" spans="3:5" x14ac:dyDescent="0.25">
      <c r="C54">
        <v>87</v>
      </c>
      <c r="D54" s="10" t="s">
        <v>67</v>
      </c>
      <c r="E54" s="10"/>
    </row>
    <row r="55" spans="3:5" x14ac:dyDescent="0.25">
      <c r="C55">
        <v>88</v>
      </c>
      <c r="D55" s="10" t="s">
        <v>60</v>
      </c>
      <c r="E55" s="10"/>
    </row>
    <row r="56" spans="3:5" x14ac:dyDescent="0.25">
      <c r="C56">
        <v>89</v>
      </c>
      <c r="D56" s="10" t="s">
        <v>60</v>
      </c>
      <c r="E56" s="10"/>
    </row>
    <row r="57" spans="3:5" x14ac:dyDescent="0.25">
      <c r="C57">
        <v>90</v>
      </c>
      <c r="D57" s="10" t="s">
        <v>60</v>
      </c>
      <c r="E57" s="10"/>
    </row>
    <row r="58" spans="3:5" x14ac:dyDescent="0.25">
      <c r="C58">
        <v>91</v>
      </c>
      <c r="D58" s="10" t="s">
        <v>60</v>
      </c>
      <c r="E58" s="10"/>
    </row>
    <row r="59" spans="3:5" x14ac:dyDescent="0.25">
      <c r="C59">
        <v>92</v>
      </c>
      <c r="D59" s="10" t="s">
        <v>60</v>
      </c>
      <c r="E59" s="10"/>
    </row>
    <row r="60" spans="3:5" x14ac:dyDescent="0.25">
      <c r="C60">
        <v>94</v>
      </c>
      <c r="D60" s="10" t="s">
        <v>67</v>
      </c>
      <c r="E60" s="10"/>
    </row>
    <row r="61" spans="3:5" x14ac:dyDescent="0.25">
      <c r="C61">
        <v>96</v>
      </c>
      <c r="D61" s="10" t="s">
        <v>67</v>
      </c>
      <c r="E61" s="10"/>
    </row>
    <row r="62" spans="3:5" x14ac:dyDescent="0.25">
      <c r="C62">
        <v>97</v>
      </c>
      <c r="D62" s="10" t="s">
        <v>67</v>
      </c>
      <c r="E62" s="10"/>
    </row>
    <row r="63" spans="3:5" x14ac:dyDescent="0.25">
      <c r="C63">
        <v>98</v>
      </c>
      <c r="D63" s="10" t="s">
        <v>67</v>
      </c>
      <c r="E63" s="10"/>
    </row>
    <row r="64" spans="3:5" x14ac:dyDescent="0.25">
      <c r="C64">
        <v>99</v>
      </c>
      <c r="D64" s="10" t="s">
        <v>67</v>
      </c>
      <c r="E64" s="10"/>
    </row>
    <row r="65" spans="3:5" x14ac:dyDescent="0.25">
      <c r="C65">
        <v>100</v>
      </c>
      <c r="D65" s="10" t="s">
        <v>67</v>
      </c>
      <c r="E65" s="10"/>
    </row>
    <row r="66" spans="3:5" x14ac:dyDescent="0.25">
      <c r="C66">
        <v>102</v>
      </c>
      <c r="D66" s="10" t="s">
        <v>67</v>
      </c>
      <c r="E66" s="10"/>
    </row>
    <row r="67" spans="3:5" x14ac:dyDescent="0.25">
      <c r="C67">
        <v>103</v>
      </c>
      <c r="D67" s="10" t="s">
        <v>67</v>
      </c>
      <c r="E67" s="10"/>
    </row>
    <row r="68" spans="3:5" x14ac:dyDescent="0.25">
      <c r="C68">
        <v>104</v>
      </c>
      <c r="D68" s="10" t="s">
        <v>67</v>
      </c>
      <c r="E68" s="10"/>
    </row>
    <row r="69" spans="3:5" x14ac:dyDescent="0.25">
      <c r="C69">
        <v>105</v>
      </c>
      <c r="D69" s="10" t="s">
        <v>60</v>
      </c>
      <c r="E69" s="10"/>
    </row>
    <row r="70" spans="3:5" x14ac:dyDescent="0.25">
      <c r="C70">
        <v>112</v>
      </c>
      <c r="D70" s="10" t="s">
        <v>67</v>
      </c>
      <c r="E70" s="10"/>
    </row>
    <row r="71" spans="3:5" x14ac:dyDescent="0.25">
      <c r="C71">
        <v>114</v>
      </c>
      <c r="D71" s="10" t="s">
        <v>67</v>
      </c>
      <c r="E71" s="10"/>
    </row>
    <row r="72" spans="3:5" x14ac:dyDescent="0.25">
      <c r="C72">
        <v>116</v>
      </c>
      <c r="D72" s="10" t="s">
        <v>70</v>
      </c>
      <c r="E72" s="10"/>
    </row>
    <row r="73" spans="3:5" x14ac:dyDescent="0.25">
      <c r="C73">
        <v>120</v>
      </c>
      <c r="D73" s="10" t="s">
        <v>60</v>
      </c>
      <c r="E73" s="10"/>
    </row>
    <row r="74" spans="3:5" x14ac:dyDescent="0.25">
      <c r="C74">
        <v>121</v>
      </c>
      <c r="D74" s="10" t="s">
        <v>60</v>
      </c>
      <c r="E74" s="10"/>
    </row>
    <row r="75" spans="3:5" x14ac:dyDescent="0.25">
      <c r="C75">
        <v>122</v>
      </c>
      <c r="D75" s="10" t="s">
        <v>60</v>
      </c>
      <c r="E75" s="10"/>
    </row>
    <row r="76" spans="3:5" x14ac:dyDescent="0.25">
      <c r="C76">
        <v>123</v>
      </c>
      <c r="D76" s="10" t="s">
        <v>60</v>
      </c>
      <c r="E76" s="10"/>
    </row>
    <row r="77" spans="3:5" x14ac:dyDescent="0.25">
      <c r="C77">
        <v>124</v>
      </c>
      <c r="D77" s="10" t="s">
        <v>60</v>
      </c>
      <c r="E77" s="10"/>
    </row>
    <row r="78" spans="3:5" x14ac:dyDescent="0.25">
      <c r="C78">
        <v>128</v>
      </c>
      <c r="D78" s="10" t="s">
        <v>70</v>
      </c>
      <c r="E78" s="10"/>
    </row>
    <row r="79" spans="3:5" x14ac:dyDescent="0.25">
      <c r="C79">
        <v>129</v>
      </c>
      <c r="D79" s="10" t="s">
        <v>70</v>
      </c>
      <c r="E79" s="10"/>
    </row>
    <row r="80" spans="3:5" x14ac:dyDescent="0.25">
      <c r="C80">
        <v>132</v>
      </c>
      <c r="D80" s="10" t="s">
        <v>60</v>
      </c>
      <c r="E80" s="10"/>
    </row>
    <row r="81" spans="3:5" x14ac:dyDescent="0.25">
      <c r="C81">
        <v>133</v>
      </c>
      <c r="D81" s="10" t="s">
        <v>60</v>
      </c>
      <c r="E81" s="10"/>
    </row>
    <row r="82" spans="3:5" x14ac:dyDescent="0.25">
      <c r="C82">
        <v>134</v>
      </c>
      <c r="D82" s="10" t="s">
        <v>60</v>
      </c>
      <c r="E82" s="10"/>
    </row>
    <row r="83" spans="3:5" x14ac:dyDescent="0.25">
      <c r="C83">
        <v>135</v>
      </c>
      <c r="D83" s="10" t="s">
        <v>60</v>
      </c>
      <c r="E83" s="10"/>
    </row>
    <row r="84" spans="3:5" x14ac:dyDescent="0.25">
      <c r="C84">
        <v>136</v>
      </c>
      <c r="D84" s="10" t="s">
        <v>60</v>
      </c>
      <c r="E84" s="10"/>
    </row>
    <row r="85" spans="3:5" x14ac:dyDescent="0.25">
      <c r="C85">
        <v>137</v>
      </c>
      <c r="D85" s="10" t="s">
        <v>60</v>
      </c>
      <c r="E85" s="10"/>
    </row>
    <row r="86" spans="3:5" x14ac:dyDescent="0.25">
      <c r="C86">
        <v>139</v>
      </c>
      <c r="D86" s="10" t="s">
        <v>67</v>
      </c>
      <c r="E86" s="10"/>
    </row>
    <row r="87" spans="3:5" x14ac:dyDescent="0.25">
      <c r="C87">
        <v>140</v>
      </c>
      <c r="D87" s="10" t="s">
        <v>70</v>
      </c>
      <c r="E87" s="10"/>
    </row>
    <row r="88" spans="3:5" x14ac:dyDescent="0.25">
      <c r="C88">
        <v>142</v>
      </c>
      <c r="D88" s="10" t="s">
        <v>70</v>
      </c>
      <c r="E88" s="10"/>
    </row>
    <row r="89" spans="3:5" x14ac:dyDescent="0.25">
      <c r="C89">
        <v>143</v>
      </c>
      <c r="D89" s="10" t="s">
        <v>70</v>
      </c>
      <c r="E89" s="10"/>
    </row>
    <row r="90" spans="3:5" x14ac:dyDescent="0.25">
      <c r="C90">
        <v>144</v>
      </c>
      <c r="D90" s="10" t="s">
        <v>65</v>
      </c>
      <c r="E90" s="10"/>
    </row>
    <row r="91" spans="3:5" x14ac:dyDescent="0.25">
      <c r="C91">
        <v>145</v>
      </c>
      <c r="D91" s="10" t="s">
        <v>60</v>
      </c>
      <c r="E91" s="10"/>
    </row>
    <row r="92" spans="3:5" x14ac:dyDescent="0.25">
      <c r="C92">
        <v>148</v>
      </c>
      <c r="D92" s="10" t="s">
        <v>60</v>
      </c>
      <c r="E92" s="10"/>
    </row>
    <row r="93" spans="3:5" x14ac:dyDescent="0.25">
      <c r="C93">
        <v>149</v>
      </c>
      <c r="D93" s="10" t="s">
        <v>60</v>
      </c>
      <c r="E93" s="10"/>
    </row>
    <row r="94" spans="3:5" x14ac:dyDescent="0.25">
      <c r="C94">
        <v>150</v>
      </c>
      <c r="D94" s="10" t="s">
        <v>60</v>
      </c>
      <c r="E94" s="10"/>
    </row>
    <row r="95" spans="3:5" x14ac:dyDescent="0.25">
      <c r="C95">
        <v>151</v>
      </c>
      <c r="D95" s="10" t="s">
        <v>60</v>
      </c>
      <c r="E95" s="10"/>
    </row>
    <row r="96" spans="3:5" x14ac:dyDescent="0.25">
      <c r="C96">
        <v>152</v>
      </c>
      <c r="D96" s="10" t="s">
        <v>60</v>
      </c>
      <c r="E96" s="10"/>
    </row>
    <row r="97" spans="3:5" x14ac:dyDescent="0.25">
      <c r="C97">
        <v>153</v>
      </c>
      <c r="D97" s="10" t="s">
        <v>60</v>
      </c>
      <c r="E97" s="10"/>
    </row>
    <row r="98" spans="3:5" x14ac:dyDescent="0.25">
      <c r="C98">
        <v>154</v>
      </c>
      <c r="D98" s="10" t="s">
        <v>60</v>
      </c>
      <c r="E98" s="10"/>
    </row>
    <row r="99" spans="3:5" x14ac:dyDescent="0.25">
      <c r="C99">
        <v>159</v>
      </c>
      <c r="D99" s="10" t="s">
        <v>65</v>
      </c>
      <c r="E99" s="10"/>
    </row>
    <row r="100" spans="3:5" x14ac:dyDescent="0.25">
      <c r="C100" s="10">
        <v>160</v>
      </c>
      <c r="D100" s="10" t="s">
        <v>65</v>
      </c>
      <c r="E100" s="10"/>
    </row>
    <row r="101" spans="3:5" x14ac:dyDescent="0.25">
      <c r="C101">
        <v>161</v>
      </c>
      <c r="D101" s="10" t="s">
        <v>65</v>
      </c>
      <c r="E101" s="10"/>
    </row>
    <row r="102" spans="3:5" x14ac:dyDescent="0.25">
      <c r="C102">
        <v>162</v>
      </c>
      <c r="D102" s="10" t="s">
        <v>65</v>
      </c>
      <c r="E102" s="10"/>
    </row>
    <row r="103" spans="3:5" x14ac:dyDescent="0.25">
      <c r="C103">
        <v>163</v>
      </c>
      <c r="D103" s="10" t="s">
        <v>65</v>
      </c>
      <c r="E103" s="10"/>
    </row>
    <row r="104" spans="3:5" x14ac:dyDescent="0.25">
      <c r="C104">
        <v>164</v>
      </c>
      <c r="D104" s="10" t="s">
        <v>70</v>
      </c>
      <c r="E104" s="10"/>
    </row>
    <row r="105" spans="3:5" x14ac:dyDescent="0.25">
      <c r="C105">
        <v>168</v>
      </c>
      <c r="D105" s="10" t="s">
        <v>60</v>
      </c>
      <c r="E105" s="10"/>
    </row>
    <row r="106" spans="3:5" x14ac:dyDescent="0.25">
      <c r="C106">
        <v>169</v>
      </c>
      <c r="D106" s="10" t="s">
        <v>60</v>
      </c>
      <c r="E106" s="10"/>
    </row>
    <row r="107" spans="3:5" x14ac:dyDescent="0.25">
      <c r="C107">
        <v>170</v>
      </c>
      <c r="D107" s="10" t="s">
        <v>60</v>
      </c>
      <c r="E107" s="10"/>
    </row>
    <row r="108" spans="3:5" x14ac:dyDescent="0.25">
      <c r="C108">
        <v>171</v>
      </c>
      <c r="D108" s="10" t="s">
        <v>60</v>
      </c>
      <c r="E108" s="10"/>
    </row>
    <row r="109" spans="3:5" x14ac:dyDescent="0.25">
      <c r="C109">
        <v>172</v>
      </c>
      <c r="D109" s="10" t="s">
        <v>60</v>
      </c>
      <c r="E109" s="10"/>
    </row>
    <row r="110" spans="3:5" x14ac:dyDescent="0.25">
      <c r="C110">
        <v>173</v>
      </c>
      <c r="D110" s="10" t="s">
        <v>60</v>
      </c>
      <c r="E110" s="10"/>
    </row>
    <row r="111" spans="3:5" x14ac:dyDescent="0.25">
      <c r="C111">
        <v>174</v>
      </c>
      <c r="D111" s="10" t="s">
        <v>60</v>
      </c>
      <c r="E111" s="10"/>
    </row>
    <row r="112" spans="3:5" x14ac:dyDescent="0.25">
      <c r="C112">
        <v>175</v>
      </c>
      <c r="D112" s="10" t="s">
        <v>60</v>
      </c>
      <c r="E112" s="10"/>
    </row>
    <row r="113" spans="1:5" x14ac:dyDescent="0.25">
      <c r="C113">
        <v>176</v>
      </c>
      <c r="D113" s="10" t="s">
        <v>67</v>
      </c>
      <c r="E113" s="10"/>
    </row>
    <row r="114" spans="1:5" x14ac:dyDescent="0.25">
      <c r="C114">
        <v>177</v>
      </c>
      <c r="D114" s="10" t="s">
        <v>65</v>
      </c>
      <c r="E114" s="10"/>
    </row>
    <row r="115" spans="1:5" x14ac:dyDescent="0.25">
      <c r="C115">
        <v>178</v>
      </c>
      <c r="D115" s="10" t="s">
        <v>70</v>
      </c>
      <c r="E115" s="10"/>
    </row>
    <row r="116" spans="1:5" x14ac:dyDescent="0.25">
      <c r="C116">
        <v>179</v>
      </c>
      <c r="D116" s="10" t="s">
        <v>60</v>
      </c>
      <c r="E116" s="10"/>
    </row>
    <row r="117" spans="1:5" x14ac:dyDescent="0.25">
      <c r="C117">
        <v>180</v>
      </c>
      <c r="D117" s="10" t="s">
        <v>60</v>
      </c>
      <c r="E117" s="10"/>
    </row>
    <row r="118" spans="1:5" x14ac:dyDescent="0.25">
      <c r="C118">
        <v>181</v>
      </c>
      <c r="D118" s="10" t="s">
        <v>60</v>
      </c>
      <c r="E118" s="10"/>
    </row>
    <row r="119" spans="1:5" x14ac:dyDescent="0.25">
      <c r="C119">
        <v>182</v>
      </c>
      <c r="D119" s="10" t="s">
        <v>60</v>
      </c>
      <c r="E119" s="10"/>
    </row>
    <row r="120" spans="1:5" x14ac:dyDescent="0.25">
      <c r="C120">
        <v>183</v>
      </c>
      <c r="D120" s="10" t="s">
        <v>60</v>
      </c>
      <c r="E120" s="10"/>
    </row>
    <row r="121" spans="1:5" x14ac:dyDescent="0.25">
      <c r="C121">
        <v>184</v>
      </c>
      <c r="D121" s="10" t="s">
        <v>60</v>
      </c>
      <c r="E121" s="10"/>
    </row>
    <row r="122" spans="1:5" x14ac:dyDescent="0.25">
      <c r="C122">
        <v>185</v>
      </c>
      <c r="D122" s="10" t="s">
        <v>60</v>
      </c>
      <c r="E122" s="10"/>
    </row>
    <row r="123" spans="1:5" x14ac:dyDescent="0.25">
      <c r="C123">
        <v>186</v>
      </c>
      <c r="D123" s="10" t="s">
        <v>60</v>
      </c>
      <c r="E123" s="10"/>
    </row>
    <row r="124" spans="1:5" x14ac:dyDescent="0.25">
      <c r="C124">
        <v>446</v>
      </c>
      <c r="D124" s="10" t="s">
        <v>60</v>
      </c>
      <c r="E124" s="10"/>
    </row>
    <row r="125" spans="1:5" x14ac:dyDescent="0.25">
      <c r="C125">
        <v>447</v>
      </c>
      <c r="D125" s="10" t="s">
        <v>65</v>
      </c>
      <c r="E125" s="10"/>
    </row>
    <row r="126" spans="1:5" x14ac:dyDescent="0.25">
      <c r="C126">
        <v>448</v>
      </c>
      <c r="D126" s="10" t="s">
        <v>65</v>
      </c>
      <c r="E126" s="10"/>
    </row>
    <row r="127" spans="1:5" x14ac:dyDescent="0.25">
      <c r="A127" t="s">
        <v>238</v>
      </c>
      <c r="B127" t="s">
        <v>239</v>
      </c>
      <c r="C127">
        <v>189</v>
      </c>
      <c r="D127" s="10" t="s">
        <v>69</v>
      </c>
      <c r="E127" s="10"/>
    </row>
    <row r="128" spans="1:5" x14ac:dyDescent="0.25">
      <c r="C128">
        <v>190</v>
      </c>
      <c r="D128" s="10" t="s">
        <v>69</v>
      </c>
      <c r="E128" s="10"/>
    </row>
    <row r="129" spans="3:5" x14ac:dyDescent="0.25">
      <c r="C129">
        <v>191</v>
      </c>
      <c r="D129" s="10" t="s">
        <v>60</v>
      </c>
      <c r="E129" s="10"/>
    </row>
    <row r="130" spans="3:5" x14ac:dyDescent="0.25">
      <c r="C130">
        <v>192</v>
      </c>
      <c r="D130" s="10" t="s">
        <v>52</v>
      </c>
      <c r="E130" s="10"/>
    </row>
    <row r="131" spans="3:5" x14ac:dyDescent="0.25">
      <c r="C131">
        <v>193</v>
      </c>
      <c r="D131" s="10" t="s">
        <v>69</v>
      </c>
      <c r="E131" s="10"/>
    </row>
    <row r="132" spans="3:5" x14ac:dyDescent="0.25">
      <c r="C132">
        <v>194</v>
      </c>
      <c r="D132" s="10" t="s">
        <v>69</v>
      </c>
      <c r="E132" s="10"/>
    </row>
    <row r="133" spans="3:5" x14ac:dyDescent="0.25">
      <c r="C133">
        <v>195</v>
      </c>
      <c r="D133" s="10" t="s">
        <v>69</v>
      </c>
      <c r="E133" s="10"/>
    </row>
    <row r="134" spans="3:5" x14ac:dyDescent="0.25">
      <c r="C134">
        <v>196</v>
      </c>
      <c r="D134" s="10" t="s">
        <v>69</v>
      </c>
      <c r="E134" s="10"/>
    </row>
    <row r="135" spans="3:5" x14ac:dyDescent="0.25">
      <c r="C135">
        <v>199</v>
      </c>
      <c r="D135" s="10" t="s">
        <v>69</v>
      </c>
      <c r="E135" s="10"/>
    </row>
    <row r="136" spans="3:5" x14ac:dyDescent="0.25">
      <c r="C136">
        <v>200</v>
      </c>
      <c r="D136" s="10" t="s">
        <v>69</v>
      </c>
      <c r="E136" s="10"/>
    </row>
    <row r="137" spans="3:5" x14ac:dyDescent="0.25">
      <c r="C137">
        <v>201</v>
      </c>
      <c r="D137" s="10" t="s">
        <v>69</v>
      </c>
      <c r="E137" s="10"/>
    </row>
    <row r="138" spans="3:5" x14ac:dyDescent="0.25">
      <c r="C138">
        <v>204</v>
      </c>
      <c r="D138" s="10" t="s">
        <v>69</v>
      </c>
      <c r="E138" s="10"/>
    </row>
    <row r="139" spans="3:5" x14ac:dyDescent="0.25">
      <c r="C139">
        <v>205</v>
      </c>
      <c r="D139" s="10" t="s">
        <v>69</v>
      </c>
      <c r="E139" s="10"/>
    </row>
    <row r="140" spans="3:5" x14ac:dyDescent="0.25">
      <c r="C140">
        <v>206</v>
      </c>
      <c r="D140" s="10" t="s">
        <v>57</v>
      </c>
      <c r="E140" s="10"/>
    </row>
    <row r="141" spans="3:5" x14ac:dyDescent="0.25">
      <c r="C141">
        <v>207</v>
      </c>
      <c r="D141" s="10" t="s">
        <v>57</v>
      </c>
      <c r="E141" s="10"/>
    </row>
    <row r="142" spans="3:5" x14ac:dyDescent="0.25">
      <c r="C142">
        <v>208</v>
      </c>
      <c r="D142" s="10" t="s">
        <v>57</v>
      </c>
      <c r="E142" s="10"/>
    </row>
    <row r="143" spans="3:5" x14ac:dyDescent="0.25">
      <c r="C143">
        <v>210</v>
      </c>
      <c r="D143" s="10" t="s">
        <v>67</v>
      </c>
      <c r="E143" s="10"/>
    </row>
    <row r="144" spans="3:5" x14ac:dyDescent="0.25">
      <c r="C144">
        <v>211</v>
      </c>
      <c r="D144" s="10" t="s">
        <v>72</v>
      </c>
      <c r="E144" s="10"/>
    </row>
    <row r="145" spans="3:5" x14ac:dyDescent="0.25">
      <c r="C145">
        <v>212</v>
      </c>
      <c r="D145" s="10" t="s">
        <v>72</v>
      </c>
      <c r="E145" s="10"/>
    </row>
    <row r="146" spans="3:5" x14ac:dyDescent="0.25">
      <c r="C146">
        <v>213</v>
      </c>
      <c r="D146" s="10" t="s">
        <v>72</v>
      </c>
      <c r="E146" s="10"/>
    </row>
    <row r="147" spans="3:5" x14ac:dyDescent="0.25">
      <c r="C147">
        <v>214</v>
      </c>
      <c r="D147" s="10" t="s">
        <v>72</v>
      </c>
      <c r="E147" s="10"/>
    </row>
    <row r="148" spans="3:5" x14ac:dyDescent="0.25">
      <c r="C148">
        <v>215</v>
      </c>
      <c r="D148" s="10" t="s">
        <v>72</v>
      </c>
      <c r="E148" s="10"/>
    </row>
    <row r="149" spans="3:5" x14ac:dyDescent="0.25">
      <c r="C149">
        <v>216</v>
      </c>
      <c r="D149" s="10" t="s">
        <v>72</v>
      </c>
      <c r="E149" s="10"/>
    </row>
    <row r="150" spans="3:5" x14ac:dyDescent="0.25">
      <c r="C150">
        <v>217</v>
      </c>
      <c r="D150" s="10" t="s">
        <v>57</v>
      </c>
      <c r="E150" s="10"/>
    </row>
    <row r="151" spans="3:5" x14ac:dyDescent="0.25">
      <c r="C151">
        <v>218</v>
      </c>
      <c r="D151" s="10" t="s">
        <v>57</v>
      </c>
      <c r="E151" s="10"/>
    </row>
    <row r="152" spans="3:5" x14ac:dyDescent="0.25">
      <c r="C152">
        <v>219</v>
      </c>
      <c r="D152" s="10" t="s">
        <v>57</v>
      </c>
      <c r="E152" s="10"/>
    </row>
    <row r="153" spans="3:5" x14ac:dyDescent="0.25">
      <c r="C153">
        <v>220</v>
      </c>
      <c r="D153" s="10" t="s">
        <v>57</v>
      </c>
      <c r="E153" s="10"/>
    </row>
    <row r="154" spans="3:5" x14ac:dyDescent="0.25">
      <c r="C154">
        <v>221</v>
      </c>
      <c r="D154" s="10" t="s">
        <v>57</v>
      </c>
      <c r="E154" s="10"/>
    </row>
    <row r="155" spans="3:5" x14ac:dyDescent="0.25">
      <c r="C155">
        <v>234</v>
      </c>
      <c r="D155" s="10" t="s">
        <v>63</v>
      </c>
      <c r="E155" s="10"/>
    </row>
    <row r="156" spans="3:5" x14ac:dyDescent="0.25">
      <c r="C156">
        <v>238</v>
      </c>
      <c r="D156" s="10" t="s">
        <v>69</v>
      </c>
      <c r="E156" s="10"/>
    </row>
    <row r="157" spans="3:5" x14ac:dyDescent="0.25">
      <c r="C157">
        <v>239</v>
      </c>
      <c r="D157" s="10" t="s">
        <v>69</v>
      </c>
      <c r="E157" s="10"/>
    </row>
    <row r="158" spans="3:5" x14ac:dyDescent="0.25">
      <c r="C158">
        <v>247</v>
      </c>
      <c r="D158" s="10" t="s">
        <v>69</v>
      </c>
      <c r="E158" s="10"/>
    </row>
    <row r="159" spans="3:5" x14ac:dyDescent="0.25">
      <c r="C159">
        <v>250</v>
      </c>
      <c r="D159" s="10" t="s">
        <v>69</v>
      </c>
      <c r="E159" s="10"/>
    </row>
    <row r="160" spans="3:5" x14ac:dyDescent="0.25">
      <c r="C160">
        <v>251</v>
      </c>
      <c r="D160" s="10" t="s">
        <v>69</v>
      </c>
      <c r="E160" s="10"/>
    </row>
    <row r="161" spans="1:6" x14ac:dyDescent="0.25">
      <c r="C161">
        <v>252</v>
      </c>
      <c r="D161" s="10" t="s">
        <v>69</v>
      </c>
      <c r="E161" s="10"/>
    </row>
    <row r="162" spans="1:6" x14ac:dyDescent="0.25">
      <c r="C162">
        <v>253</v>
      </c>
      <c r="D162" s="10" t="s">
        <v>69</v>
      </c>
      <c r="E162" s="10"/>
    </row>
    <row r="163" spans="1:6" x14ac:dyDescent="0.25">
      <c r="C163">
        <v>254</v>
      </c>
      <c r="D163" s="10" t="s">
        <v>69</v>
      </c>
      <c r="E163" s="10"/>
    </row>
    <row r="164" spans="1:6" x14ac:dyDescent="0.25">
      <c r="C164">
        <v>262</v>
      </c>
      <c r="D164" s="10" t="s">
        <v>69</v>
      </c>
      <c r="E164" s="10"/>
    </row>
    <row r="165" spans="1:6" x14ac:dyDescent="0.25">
      <c r="C165">
        <v>263</v>
      </c>
      <c r="D165" s="10" t="s">
        <v>76</v>
      </c>
      <c r="E165" s="10"/>
    </row>
    <row r="166" spans="1:6" x14ac:dyDescent="0.25">
      <c r="C166">
        <v>264</v>
      </c>
      <c r="D166" s="10" t="s">
        <v>76</v>
      </c>
      <c r="E166" s="10"/>
    </row>
    <row r="167" spans="1:6" x14ac:dyDescent="0.25">
      <c r="C167">
        <v>270</v>
      </c>
      <c r="D167" s="10" t="s">
        <v>69</v>
      </c>
      <c r="E167" s="10"/>
    </row>
    <row r="168" spans="1:6" x14ac:dyDescent="0.25">
      <c r="C168">
        <v>271</v>
      </c>
      <c r="D168" s="10" t="s">
        <v>76</v>
      </c>
      <c r="E168" s="10"/>
    </row>
    <row r="169" spans="1:6" x14ac:dyDescent="0.25">
      <c r="C169">
        <v>272</v>
      </c>
      <c r="D169" s="10" t="s">
        <v>76</v>
      </c>
      <c r="E169" s="10"/>
    </row>
    <row r="170" spans="1:6" x14ac:dyDescent="0.25">
      <c r="C170">
        <v>273</v>
      </c>
      <c r="D170" s="10" t="s">
        <v>69</v>
      </c>
      <c r="E170" s="10"/>
    </row>
    <row r="171" spans="1:6" x14ac:dyDescent="0.25">
      <c r="C171">
        <v>274</v>
      </c>
      <c r="D171" s="10" t="s">
        <v>69</v>
      </c>
      <c r="E171" s="10"/>
    </row>
    <row r="172" spans="1:6" x14ac:dyDescent="0.25">
      <c r="C172">
        <v>275</v>
      </c>
      <c r="D172" s="10" t="s">
        <v>69</v>
      </c>
      <c r="E172" s="10"/>
    </row>
    <row r="173" spans="1:6" x14ac:dyDescent="0.25">
      <c r="C173">
        <v>277</v>
      </c>
      <c r="D173" s="10" t="s">
        <v>63</v>
      </c>
      <c r="E173" s="10"/>
    </row>
    <row r="174" spans="1:6" x14ac:dyDescent="0.25">
      <c r="C174">
        <v>449</v>
      </c>
      <c r="D174" s="10" t="s">
        <v>69</v>
      </c>
      <c r="E174" s="10"/>
    </row>
    <row r="175" spans="1:6" x14ac:dyDescent="0.25">
      <c r="A175" t="s">
        <v>240</v>
      </c>
      <c r="B175" s="11" t="s">
        <v>241</v>
      </c>
      <c r="C175">
        <v>278</v>
      </c>
      <c r="D175" s="10" t="s">
        <v>69</v>
      </c>
      <c r="F175" s="10"/>
    </row>
    <row r="176" spans="1:6" x14ac:dyDescent="0.25">
      <c r="C176">
        <v>279</v>
      </c>
      <c r="D176" s="10" t="s">
        <v>69</v>
      </c>
      <c r="F176" s="10"/>
    </row>
    <row r="177" spans="3:6" x14ac:dyDescent="0.25">
      <c r="C177">
        <v>280</v>
      </c>
      <c r="D177" s="10" t="s">
        <v>69</v>
      </c>
      <c r="F177" s="10"/>
    </row>
    <row r="178" spans="3:6" x14ac:dyDescent="0.25">
      <c r="C178">
        <v>281</v>
      </c>
      <c r="D178" s="10" t="s">
        <v>69</v>
      </c>
      <c r="F178" s="10"/>
    </row>
    <row r="179" spans="3:6" x14ac:dyDescent="0.25">
      <c r="C179">
        <v>282</v>
      </c>
      <c r="D179" s="10" t="s">
        <v>69</v>
      </c>
      <c r="F179" s="10"/>
    </row>
    <row r="180" spans="3:6" x14ac:dyDescent="0.25">
      <c r="C180">
        <v>283</v>
      </c>
      <c r="D180" s="10" t="s">
        <v>69</v>
      </c>
      <c r="F180" s="10"/>
    </row>
    <row r="181" spans="3:6" x14ac:dyDescent="0.25">
      <c r="C181">
        <v>284</v>
      </c>
      <c r="D181" s="10" t="s">
        <v>69</v>
      </c>
      <c r="F181" s="10"/>
    </row>
    <row r="182" spans="3:6" x14ac:dyDescent="0.25">
      <c r="C182">
        <v>285</v>
      </c>
      <c r="D182" s="10" t="s">
        <v>69</v>
      </c>
      <c r="F182" s="10"/>
    </row>
    <row r="183" spans="3:6" x14ac:dyDescent="0.25">
      <c r="C183">
        <v>286</v>
      </c>
      <c r="D183" s="10" t="s">
        <v>69</v>
      </c>
      <c r="F183" s="10"/>
    </row>
    <row r="184" spans="3:6" x14ac:dyDescent="0.25">
      <c r="C184">
        <v>287</v>
      </c>
      <c r="D184" s="10" t="s">
        <v>69</v>
      </c>
      <c r="F184" s="10"/>
    </row>
    <row r="185" spans="3:6" x14ac:dyDescent="0.25">
      <c r="C185">
        <v>288</v>
      </c>
      <c r="D185" s="10" t="s">
        <v>69</v>
      </c>
      <c r="F185" s="10"/>
    </row>
    <row r="186" spans="3:6" x14ac:dyDescent="0.25">
      <c r="C186">
        <v>289</v>
      </c>
      <c r="D186" s="10" t="s">
        <v>70</v>
      </c>
      <c r="F186" s="10"/>
    </row>
    <row r="187" spans="3:6" x14ac:dyDescent="0.25">
      <c r="C187">
        <v>290</v>
      </c>
      <c r="D187" s="10" t="s">
        <v>70</v>
      </c>
      <c r="F187" s="10"/>
    </row>
    <row r="188" spans="3:6" x14ac:dyDescent="0.25">
      <c r="C188">
        <v>299</v>
      </c>
      <c r="D188" s="10" t="s">
        <v>70</v>
      </c>
      <c r="F188" s="10"/>
    </row>
    <row r="189" spans="3:6" x14ac:dyDescent="0.25">
      <c r="C189">
        <v>301</v>
      </c>
      <c r="D189" s="10" t="s">
        <v>69</v>
      </c>
      <c r="F189" s="10"/>
    </row>
    <row r="190" spans="3:6" x14ac:dyDescent="0.25">
      <c r="C190">
        <v>302</v>
      </c>
      <c r="D190" s="10" t="s">
        <v>69</v>
      </c>
      <c r="F190" s="10"/>
    </row>
    <row r="191" spans="3:6" x14ac:dyDescent="0.25">
      <c r="C191">
        <v>303</v>
      </c>
      <c r="D191" s="10" t="s">
        <v>69</v>
      </c>
      <c r="F191" s="10"/>
    </row>
    <row r="192" spans="3:6" x14ac:dyDescent="0.25">
      <c r="C192">
        <v>304</v>
      </c>
      <c r="D192" s="10" t="s">
        <v>69</v>
      </c>
      <c r="F192" s="10"/>
    </row>
    <row r="193" spans="3:6" x14ac:dyDescent="0.25">
      <c r="C193">
        <v>305</v>
      </c>
      <c r="D193" s="10" t="s">
        <v>69</v>
      </c>
      <c r="F193" s="10"/>
    </row>
    <row r="194" spans="3:6" x14ac:dyDescent="0.25">
      <c r="C194">
        <v>307</v>
      </c>
      <c r="D194" s="10" t="s">
        <v>65</v>
      </c>
      <c r="F194" s="10"/>
    </row>
    <row r="195" spans="3:6" x14ac:dyDescent="0.25">
      <c r="C195">
        <v>308</v>
      </c>
      <c r="D195" s="10" t="s">
        <v>65</v>
      </c>
      <c r="F195" s="10"/>
    </row>
    <row r="196" spans="3:6" x14ac:dyDescent="0.25">
      <c r="C196">
        <v>309</v>
      </c>
      <c r="D196" s="10" t="s">
        <v>65</v>
      </c>
      <c r="F196" s="10"/>
    </row>
    <row r="197" spans="3:6" x14ac:dyDescent="0.25">
      <c r="C197">
        <v>310</v>
      </c>
      <c r="D197" s="10" t="s">
        <v>69</v>
      </c>
      <c r="F197" s="10"/>
    </row>
    <row r="198" spans="3:6" x14ac:dyDescent="0.25">
      <c r="C198">
        <v>311</v>
      </c>
      <c r="D198" s="10" t="s">
        <v>65</v>
      </c>
      <c r="F198" s="10"/>
    </row>
    <row r="199" spans="3:6" x14ac:dyDescent="0.25">
      <c r="C199">
        <v>312</v>
      </c>
      <c r="D199" s="10" t="s">
        <v>65</v>
      </c>
      <c r="F199" s="10"/>
    </row>
    <row r="200" spans="3:6" x14ac:dyDescent="0.25">
      <c r="C200">
        <v>314</v>
      </c>
      <c r="D200" s="10" t="s">
        <v>65</v>
      </c>
      <c r="F200" s="10"/>
    </row>
    <row r="201" spans="3:6" x14ac:dyDescent="0.25">
      <c r="C201">
        <v>315</v>
      </c>
      <c r="D201" s="10" t="s">
        <v>65</v>
      </c>
      <c r="F201" s="10"/>
    </row>
    <row r="202" spans="3:6" x14ac:dyDescent="0.25">
      <c r="C202">
        <v>316</v>
      </c>
      <c r="D202" s="10" t="s">
        <v>65</v>
      </c>
      <c r="F202" s="10"/>
    </row>
    <row r="203" spans="3:6" x14ac:dyDescent="0.25">
      <c r="C203">
        <v>317</v>
      </c>
      <c r="D203" s="10" t="s">
        <v>65</v>
      </c>
      <c r="F203" s="10"/>
    </row>
    <row r="204" spans="3:6" x14ac:dyDescent="0.25">
      <c r="C204">
        <v>318</v>
      </c>
      <c r="D204" s="10" t="s">
        <v>69</v>
      </c>
      <c r="F204" s="10"/>
    </row>
    <row r="205" spans="3:6" x14ac:dyDescent="0.25">
      <c r="C205">
        <v>319</v>
      </c>
      <c r="D205" s="10" t="s">
        <v>69</v>
      </c>
      <c r="F205" s="10"/>
    </row>
    <row r="206" spans="3:6" x14ac:dyDescent="0.25">
      <c r="C206">
        <v>320</v>
      </c>
      <c r="D206" s="10" t="s">
        <v>69</v>
      </c>
      <c r="F206" s="10"/>
    </row>
    <row r="207" spans="3:6" x14ac:dyDescent="0.25">
      <c r="C207">
        <v>321</v>
      </c>
      <c r="D207" s="10" t="s">
        <v>69</v>
      </c>
      <c r="F207" s="10"/>
    </row>
    <row r="208" spans="3:6" x14ac:dyDescent="0.25">
      <c r="C208">
        <v>322</v>
      </c>
      <c r="D208" s="10" t="s">
        <v>69</v>
      </c>
      <c r="F208" s="10"/>
    </row>
    <row r="209" spans="1:6" x14ac:dyDescent="0.25">
      <c r="C209">
        <v>323</v>
      </c>
      <c r="D209" s="10" t="s">
        <v>29</v>
      </c>
      <c r="F209" s="10"/>
    </row>
    <row r="210" spans="1:6" x14ac:dyDescent="0.25">
      <c r="C210">
        <v>324</v>
      </c>
      <c r="D210" s="10" t="s">
        <v>69</v>
      </c>
      <c r="F210" s="10"/>
    </row>
    <row r="211" spans="1:6" x14ac:dyDescent="0.25">
      <c r="C211">
        <v>325</v>
      </c>
      <c r="D211" s="10" t="s">
        <v>69</v>
      </c>
      <c r="F211" s="10"/>
    </row>
    <row r="212" spans="1:6" x14ac:dyDescent="0.25">
      <c r="C212">
        <v>326</v>
      </c>
      <c r="D212" s="10" t="s">
        <v>69</v>
      </c>
      <c r="F212" s="10"/>
    </row>
    <row r="213" spans="1:6" x14ac:dyDescent="0.25">
      <c r="C213">
        <v>327</v>
      </c>
      <c r="D213" s="10" t="s">
        <v>69</v>
      </c>
      <c r="F213" s="10"/>
    </row>
    <row r="214" spans="1:6" x14ac:dyDescent="0.25">
      <c r="C214">
        <v>328</v>
      </c>
      <c r="D214" s="10" t="s">
        <v>69</v>
      </c>
      <c r="F214" s="10"/>
    </row>
    <row r="215" spans="1:6" x14ac:dyDescent="0.25">
      <c r="C215">
        <v>329</v>
      </c>
      <c r="D215" s="10" t="s">
        <v>72</v>
      </c>
      <c r="F215" s="10"/>
    </row>
    <row r="216" spans="1:6" x14ac:dyDescent="0.25">
      <c r="C216">
        <v>451</v>
      </c>
      <c r="D216" s="10" t="s">
        <v>65</v>
      </c>
      <c r="F216" s="10"/>
    </row>
    <row r="217" spans="1:6" x14ac:dyDescent="0.25">
      <c r="A217" t="s">
        <v>242</v>
      </c>
      <c r="B217" s="11" t="s">
        <v>243</v>
      </c>
      <c r="C217">
        <v>330</v>
      </c>
      <c r="D217" s="10" t="s">
        <v>69</v>
      </c>
      <c r="F217" s="10"/>
    </row>
    <row r="218" spans="1:6" x14ac:dyDescent="0.25">
      <c r="C218">
        <v>332</v>
      </c>
      <c r="D218" s="10" t="s">
        <v>69</v>
      </c>
      <c r="F218" s="10"/>
    </row>
    <row r="219" spans="1:6" x14ac:dyDescent="0.25">
      <c r="C219">
        <v>333</v>
      </c>
      <c r="D219" s="10" t="s">
        <v>38</v>
      </c>
      <c r="F219" s="10"/>
    </row>
    <row r="220" spans="1:6" x14ac:dyDescent="0.25">
      <c r="C220">
        <v>343</v>
      </c>
      <c r="D220" s="10" t="s">
        <v>69</v>
      </c>
      <c r="F220" s="10"/>
    </row>
    <row r="221" spans="1:6" x14ac:dyDescent="0.25">
      <c r="C221">
        <v>344</v>
      </c>
      <c r="D221" s="10" t="s">
        <v>69</v>
      </c>
      <c r="F221" s="10"/>
    </row>
    <row r="222" spans="1:6" x14ac:dyDescent="0.25">
      <c r="C222">
        <v>345</v>
      </c>
      <c r="D222" s="10" t="s">
        <v>69</v>
      </c>
      <c r="F222" s="10"/>
    </row>
    <row r="223" spans="1:6" x14ac:dyDescent="0.25">
      <c r="C223">
        <v>346</v>
      </c>
      <c r="D223" s="10" t="s">
        <v>69</v>
      </c>
      <c r="F223" s="10"/>
    </row>
    <row r="224" spans="1:6" x14ac:dyDescent="0.25">
      <c r="C224">
        <v>347</v>
      </c>
      <c r="D224" s="10" t="s">
        <v>69</v>
      </c>
      <c r="F224" s="10"/>
    </row>
    <row r="225" spans="3:6" x14ac:dyDescent="0.25">
      <c r="C225">
        <v>349</v>
      </c>
      <c r="D225" s="10" t="s">
        <v>63</v>
      </c>
      <c r="F225" s="10"/>
    </row>
    <row r="226" spans="3:6" x14ac:dyDescent="0.25">
      <c r="C226">
        <v>350</v>
      </c>
      <c r="D226" s="10" t="s">
        <v>63</v>
      </c>
      <c r="F226" s="10"/>
    </row>
    <row r="227" spans="3:6" x14ac:dyDescent="0.25">
      <c r="C227">
        <v>351</v>
      </c>
      <c r="D227" s="10" t="s">
        <v>63</v>
      </c>
      <c r="F227" s="10"/>
    </row>
    <row r="228" spans="3:6" x14ac:dyDescent="0.25">
      <c r="C228">
        <v>352</v>
      </c>
      <c r="D228" s="10" t="s">
        <v>63</v>
      </c>
      <c r="F228" s="10"/>
    </row>
    <row r="229" spans="3:6" x14ac:dyDescent="0.25">
      <c r="C229">
        <v>353</v>
      </c>
      <c r="D229" s="10" t="s">
        <v>63</v>
      </c>
      <c r="F229" s="10"/>
    </row>
    <row r="230" spans="3:6" x14ac:dyDescent="0.25">
      <c r="C230">
        <v>354</v>
      </c>
      <c r="D230" s="10" t="s">
        <v>63</v>
      </c>
      <c r="F230" s="10"/>
    </row>
    <row r="231" spans="3:6" x14ac:dyDescent="0.25">
      <c r="C231">
        <v>355</v>
      </c>
      <c r="D231" s="10" t="s">
        <v>63</v>
      </c>
      <c r="F231" s="10"/>
    </row>
    <row r="232" spans="3:6" x14ac:dyDescent="0.25">
      <c r="C232">
        <v>356</v>
      </c>
      <c r="D232" s="10" t="s">
        <v>65</v>
      </c>
      <c r="F232" s="10"/>
    </row>
    <row r="233" spans="3:6" x14ac:dyDescent="0.25">
      <c r="C233">
        <v>357</v>
      </c>
      <c r="D233" s="10" t="s">
        <v>65</v>
      </c>
      <c r="F233" s="10"/>
    </row>
    <row r="234" spans="3:6" x14ac:dyDescent="0.25">
      <c r="C234">
        <v>363</v>
      </c>
      <c r="D234" s="10" t="s">
        <v>60</v>
      </c>
      <c r="F234" s="10"/>
    </row>
    <row r="235" spans="3:6" x14ac:dyDescent="0.25">
      <c r="C235">
        <v>364</v>
      </c>
      <c r="D235" s="10" t="s">
        <v>60</v>
      </c>
      <c r="F235" s="10"/>
    </row>
    <row r="236" spans="3:6" x14ac:dyDescent="0.25">
      <c r="C236">
        <v>366</v>
      </c>
      <c r="D236" s="10" t="s">
        <v>38</v>
      </c>
      <c r="F236" s="10"/>
    </row>
    <row r="237" spans="3:6" x14ac:dyDescent="0.25">
      <c r="C237">
        <v>367</v>
      </c>
      <c r="D237" s="10" t="s">
        <v>20</v>
      </c>
      <c r="F237" s="10"/>
    </row>
    <row r="238" spans="3:6" x14ac:dyDescent="0.25">
      <c r="C238">
        <v>368</v>
      </c>
      <c r="D238" s="10" t="s">
        <v>38</v>
      </c>
      <c r="F238" s="10"/>
    </row>
    <row r="239" spans="3:6" x14ac:dyDescent="0.25">
      <c r="C239">
        <v>369</v>
      </c>
      <c r="D239" s="10" t="s">
        <v>38</v>
      </c>
      <c r="F239" s="10"/>
    </row>
    <row r="240" spans="3:6" x14ac:dyDescent="0.25">
      <c r="C240">
        <v>370</v>
      </c>
      <c r="D240" s="10" t="s">
        <v>38</v>
      </c>
      <c r="F240" s="10"/>
    </row>
    <row r="241" spans="1:6" x14ac:dyDescent="0.25">
      <c r="C241">
        <v>371</v>
      </c>
      <c r="D241" s="10" t="s">
        <v>38</v>
      </c>
      <c r="F241" s="10"/>
    </row>
    <row r="242" spans="1:6" x14ac:dyDescent="0.25">
      <c r="C242">
        <v>373</v>
      </c>
      <c r="D242" s="10" t="s">
        <v>20</v>
      </c>
      <c r="F242" s="10"/>
    </row>
    <row r="243" spans="1:6" x14ac:dyDescent="0.25">
      <c r="C243">
        <v>374</v>
      </c>
      <c r="D243" s="10" t="s">
        <v>20</v>
      </c>
      <c r="F243" s="10"/>
    </row>
    <row r="244" spans="1:6" x14ac:dyDescent="0.25">
      <c r="A244" t="s">
        <v>244</v>
      </c>
      <c r="B244" s="11" t="s">
        <v>245</v>
      </c>
      <c r="C244">
        <v>376</v>
      </c>
      <c r="D244" s="10" t="s">
        <v>67</v>
      </c>
      <c r="F244" s="10"/>
    </row>
    <row r="245" spans="1:6" x14ac:dyDescent="0.25">
      <c r="C245">
        <v>377</v>
      </c>
      <c r="D245" s="10" t="s">
        <v>29</v>
      </c>
      <c r="F245" s="10"/>
    </row>
    <row r="246" spans="1:6" x14ac:dyDescent="0.25">
      <c r="C246">
        <v>378</v>
      </c>
      <c r="D246" s="10" t="s">
        <v>29</v>
      </c>
      <c r="F246" s="10"/>
    </row>
    <row r="247" spans="1:6" x14ac:dyDescent="0.25">
      <c r="C247">
        <v>379</v>
      </c>
      <c r="D247" s="10" t="s">
        <v>29</v>
      </c>
      <c r="F247" s="10"/>
    </row>
    <row r="248" spans="1:6" x14ac:dyDescent="0.25">
      <c r="C248">
        <v>380</v>
      </c>
      <c r="D248" s="10" t="s">
        <v>20</v>
      </c>
      <c r="F248" s="10"/>
    </row>
    <row r="249" spans="1:6" x14ac:dyDescent="0.25">
      <c r="C249">
        <v>381</v>
      </c>
      <c r="D249" s="10" t="s">
        <v>70</v>
      </c>
      <c r="F249" s="10"/>
    </row>
    <row r="250" spans="1:6" x14ac:dyDescent="0.25">
      <c r="C250">
        <v>382</v>
      </c>
      <c r="D250" s="10" t="s">
        <v>70</v>
      </c>
      <c r="F250" s="10"/>
    </row>
    <row r="251" spans="1:6" x14ac:dyDescent="0.25">
      <c r="C251">
        <v>383</v>
      </c>
      <c r="D251" s="10" t="s">
        <v>65</v>
      </c>
      <c r="F251" s="10"/>
    </row>
    <row r="252" spans="1:6" x14ac:dyDescent="0.25">
      <c r="C252">
        <v>384</v>
      </c>
      <c r="D252" s="10" t="s">
        <v>70</v>
      </c>
      <c r="F252" s="10"/>
    </row>
    <row r="253" spans="1:6" x14ac:dyDescent="0.25">
      <c r="C253">
        <v>385</v>
      </c>
      <c r="D253" s="10" t="s">
        <v>63</v>
      </c>
      <c r="F253" s="10"/>
    </row>
    <row r="254" spans="1:6" x14ac:dyDescent="0.25">
      <c r="C254">
        <v>386</v>
      </c>
      <c r="D254" s="10" t="s">
        <v>71</v>
      </c>
      <c r="F254" s="10"/>
    </row>
    <row r="255" spans="1:6" x14ac:dyDescent="0.25">
      <c r="C255">
        <v>387</v>
      </c>
      <c r="D255" s="10" t="s">
        <v>71</v>
      </c>
      <c r="F255" s="10"/>
    </row>
    <row r="256" spans="1:6" x14ac:dyDescent="0.25">
      <c r="C256">
        <v>388</v>
      </c>
      <c r="D256" s="10" t="s">
        <v>71</v>
      </c>
      <c r="F256" s="10"/>
    </row>
    <row r="257" spans="3:6" x14ac:dyDescent="0.25">
      <c r="C257">
        <v>389</v>
      </c>
      <c r="D257" s="10" t="s">
        <v>71</v>
      </c>
      <c r="F257" s="10"/>
    </row>
    <row r="258" spans="3:6" x14ac:dyDescent="0.25">
      <c r="C258">
        <v>390</v>
      </c>
      <c r="D258" s="10" t="s">
        <v>65</v>
      </c>
      <c r="F258" s="10"/>
    </row>
    <row r="259" spans="3:6" x14ac:dyDescent="0.25">
      <c r="C259">
        <v>391</v>
      </c>
      <c r="D259" s="10" t="s">
        <v>65</v>
      </c>
      <c r="F259" s="10"/>
    </row>
    <row r="260" spans="3:6" x14ac:dyDescent="0.25">
      <c r="C260">
        <v>392</v>
      </c>
      <c r="D260" s="10" t="s">
        <v>20</v>
      </c>
      <c r="F260" s="10"/>
    </row>
    <row r="261" spans="3:6" x14ac:dyDescent="0.25">
      <c r="C261">
        <v>393</v>
      </c>
      <c r="D261" s="10" t="s">
        <v>70</v>
      </c>
      <c r="F261" s="10"/>
    </row>
    <row r="262" spans="3:6" x14ac:dyDescent="0.25">
      <c r="C262">
        <v>394</v>
      </c>
      <c r="D262" s="10" t="s">
        <v>70</v>
      </c>
      <c r="F262" s="10"/>
    </row>
    <row r="263" spans="3:6" x14ac:dyDescent="0.25">
      <c r="C263">
        <v>395</v>
      </c>
      <c r="D263" s="10" t="s">
        <v>70</v>
      </c>
      <c r="F263" s="10"/>
    </row>
    <row r="264" spans="3:6" x14ac:dyDescent="0.25">
      <c r="C264">
        <v>396</v>
      </c>
      <c r="D264" s="10" t="s">
        <v>70</v>
      </c>
      <c r="F264" s="10"/>
    </row>
    <row r="265" spans="3:6" x14ac:dyDescent="0.25">
      <c r="C265">
        <v>397</v>
      </c>
      <c r="D265" s="10" t="s">
        <v>70</v>
      </c>
      <c r="F265" s="10"/>
    </row>
    <row r="266" spans="3:6" x14ac:dyDescent="0.25">
      <c r="C266">
        <v>398</v>
      </c>
      <c r="D266" s="10" t="s">
        <v>81</v>
      </c>
      <c r="F266" s="10"/>
    </row>
    <row r="267" spans="3:6" x14ac:dyDescent="0.25">
      <c r="C267">
        <v>399</v>
      </c>
      <c r="D267" s="10" t="s">
        <v>81</v>
      </c>
      <c r="F267" s="10"/>
    </row>
    <row r="268" spans="3:6" x14ac:dyDescent="0.25">
      <c r="C268">
        <v>400</v>
      </c>
      <c r="D268" s="10" t="s">
        <v>80</v>
      </c>
      <c r="F268" s="10"/>
    </row>
    <row r="269" spans="3:6" x14ac:dyDescent="0.25">
      <c r="C269">
        <v>401</v>
      </c>
      <c r="D269" s="10" t="s">
        <v>80</v>
      </c>
      <c r="F269" s="10"/>
    </row>
    <row r="270" spans="3:6" x14ac:dyDescent="0.25">
      <c r="C270">
        <v>402</v>
      </c>
      <c r="D270" s="10" t="s">
        <v>52</v>
      </c>
      <c r="F270" s="10"/>
    </row>
    <row r="271" spans="3:6" x14ac:dyDescent="0.25">
      <c r="C271">
        <v>404</v>
      </c>
      <c r="D271" s="10" t="s">
        <v>20</v>
      </c>
      <c r="F271" s="10"/>
    </row>
    <row r="272" spans="3:6" x14ac:dyDescent="0.25">
      <c r="C272">
        <v>405</v>
      </c>
      <c r="D272" s="10" t="s">
        <v>20</v>
      </c>
      <c r="F272" s="10"/>
    </row>
    <row r="273" spans="3:6" x14ac:dyDescent="0.25">
      <c r="C273">
        <v>406</v>
      </c>
      <c r="D273" s="10" t="s">
        <v>78</v>
      </c>
      <c r="F273" s="10"/>
    </row>
    <row r="274" spans="3:6" x14ac:dyDescent="0.25">
      <c r="C274">
        <v>407</v>
      </c>
      <c r="D274" s="10" t="s">
        <v>79</v>
      </c>
      <c r="F274" s="10"/>
    </row>
    <row r="275" spans="3:6" x14ac:dyDescent="0.25">
      <c r="C275">
        <v>408</v>
      </c>
      <c r="D275" s="10" t="s">
        <v>79</v>
      </c>
      <c r="F275" s="10"/>
    </row>
    <row r="276" spans="3:6" x14ac:dyDescent="0.25">
      <c r="C276">
        <v>409</v>
      </c>
      <c r="D276" s="10" t="s">
        <v>75</v>
      </c>
      <c r="F276" s="10"/>
    </row>
    <row r="277" spans="3:6" x14ac:dyDescent="0.25">
      <c r="C277">
        <v>412</v>
      </c>
      <c r="D277" s="10" t="s">
        <v>46</v>
      </c>
      <c r="F277" s="10"/>
    </row>
    <row r="278" spans="3:6" x14ac:dyDescent="0.25">
      <c r="C278">
        <v>413</v>
      </c>
      <c r="D278" s="10" t="s">
        <v>46</v>
      </c>
      <c r="F278" s="10"/>
    </row>
    <row r="279" spans="3:6" x14ac:dyDescent="0.25">
      <c r="C279">
        <v>414</v>
      </c>
      <c r="D279" s="10" t="s">
        <v>46</v>
      </c>
      <c r="F279" s="10"/>
    </row>
    <row r="280" spans="3:6" x14ac:dyDescent="0.25">
      <c r="C280">
        <v>415</v>
      </c>
      <c r="D280" s="10" t="s">
        <v>60</v>
      </c>
      <c r="F280" s="10"/>
    </row>
    <row r="281" spans="3:6" x14ac:dyDescent="0.25">
      <c r="C281">
        <v>416</v>
      </c>
      <c r="D281" s="10" t="s">
        <v>60</v>
      </c>
      <c r="F281" s="10"/>
    </row>
    <row r="282" spans="3:6" x14ac:dyDescent="0.25">
      <c r="C282">
        <v>417</v>
      </c>
      <c r="D282" s="10" t="s">
        <v>60</v>
      </c>
      <c r="F282" s="10"/>
    </row>
    <row r="283" spans="3:6" x14ac:dyDescent="0.25">
      <c r="C283">
        <v>418</v>
      </c>
      <c r="D283" s="10" t="s">
        <v>60</v>
      </c>
      <c r="F283" s="10"/>
    </row>
    <row r="284" spans="3:6" x14ac:dyDescent="0.25">
      <c r="C284">
        <v>419</v>
      </c>
      <c r="D284" s="10" t="s">
        <v>60</v>
      </c>
      <c r="F284" s="10"/>
    </row>
    <row r="285" spans="3:6" x14ac:dyDescent="0.25">
      <c r="C285">
        <v>420</v>
      </c>
      <c r="D285" s="10" t="s">
        <v>65</v>
      </c>
      <c r="F285" s="10"/>
    </row>
    <row r="286" spans="3:6" x14ac:dyDescent="0.25">
      <c r="C286">
        <v>421</v>
      </c>
      <c r="D286" s="10" t="s">
        <v>65</v>
      </c>
      <c r="F286" s="10"/>
    </row>
    <row r="287" spans="3:6" x14ac:dyDescent="0.25">
      <c r="C287">
        <v>422</v>
      </c>
      <c r="D287" s="10" t="s">
        <v>20</v>
      </c>
      <c r="F287" s="10"/>
    </row>
    <row r="288" spans="3:6" x14ac:dyDescent="0.25">
      <c r="C288">
        <v>423</v>
      </c>
      <c r="D288" s="10" t="s">
        <v>70</v>
      </c>
      <c r="F288" s="10"/>
    </row>
    <row r="289" spans="3:6" x14ac:dyDescent="0.25">
      <c r="C289">
        <v>430</v>
      </c>
      <c r="D289" s="10" t="s">
        <v>70</v>
      </c>
      <c r="F289" s="10"/>
    </row>
    <row r="290" spans="3:6" x14ac:dyDescent="0.25">
      <c r="C290">
        <v>431</v>
      </c>
      <c r="D290" s="10" t="s">
        <v>72</v>
      </c>
      <c r="F290" s="10"/>
    </row>
    <row r="291" spans="3:6" x14ac:dyDescent="0.25">
      <c r="C291">
        <v>432</v>
      </c>
      <c r="D291" s="10" t="s">
        <v>52</v>
      </c>
      <c r="F291" s="10"/>
    </row>
    <row r="292" spans="3:6" x14ac:dyDescent="0.25">
      <c r="C292">
        <v>433</v>
      </c>
      <c r="D292" s="10" t="s">
        <v>72</v>
      </c>
      <c r="F292" s="10"/>
    </row>
    <row r="293" spans="3:6" x14ac:dyDescent="0.25">
      <c r="C293">
        <v>434</v>
      </c>
      <c r="D293" s="10" t="s">
        <v>72</v>
      </c>
      <c r="F293" s="10"/>
    </row>
    <row r="294" spans="3:6" x14ac:dyDescent="0.25">
      <c r="C294">
        <v>435</v>
      </c>
      <c r="D294" s="10" t="s">
        <v>72</v>
      </c>
      <c r="F294" s="10"/>
    </row>
    <row r="295" spans="3:6" x14ac:dyDescent="0.25">
      <c r="C295">
        <v>436</v>
      </c>
      <c r="D295" s="10" t="s">
        <v>72</v>
      </c>
      <c r="F295" s="10"/>
    </row>
    <row r="296" spans="3:6" x14ac:dyDescent="0.25">
      <c r="C296">
        <v>437</v>
      </c>
      <c r="D296" s="10" t="s">
        <v>72</v>
      </c>
      <c r="F296" s="10"/>
    </row>
    <row r="297" spans="3:6" x14ac:dyDescent="0.25">
      <c r="C297">
        <v>438</v>
      </c>
      <c r="D297" s="10" t="s">
        <v>72</v>
      </c>
      <c r="F297" s="10"/>
    </row>
    <row r="298" spans="3:6" x14ac:dyDescent="0.25">
      <c r="C298">
        <v>440</v>
      </c>
      <c r="D298" s="10" t="s">
        <v>65</v>
      </c>
      <c r="F298" s="10"/>
    </row>
    <row r="299" spans="3:6" x14ac:dyDescent="0.25">
      <c r="C299">
        <v>441</v>
      </c>
      <c r="D299" s="10" t="s">
        <v>65</v>
      </c>
      <c r="F299" s="10"/>
    </row>
    <row r="300" spans="3:6" x14ac:dyDescent="0.25">
      <c r="C300">
        <v>442</v>
      </c>
      <c r="D300" s="10" t="s">
        <v>65</v>
      </c>
      <c r="F300" s="10"/>
    </row>
    <row r="301" spans="3:6" x14ac:dyDescent="0.25">
      <c r="C301">
        <v>443</v>
      </c>
      <c r="D301" s="10" t="s">
        <v>65</v>
      </c>
      <c r="F301" s="10"/>
    </row>
    <row r="302" spans="3:6" x14ac:dyDescent="0.25">
      <c r="C302">
        <v>444</v>
      </c>
      <c r="D302" s="10" t="s">
        <v>65</v>
      </c>
      <c r="F302" s="10"/>
    </row>
    <row r="303" spans="3:6" x14ac:dyDescent="0.25">
      <c r="C303">
        <v>445</v>
      </c>
      <c r="D303" s="10" t="s">
        <v>65</v>
      </c>
      <c r="F303" s="10"/>
    </row>
    <row r="304" spans="3:6" x14ac:dyDescent="0.25">
      <c r="C304">
        <v>454</v>
      </c>
      <c r="D304" s="10" t="s">
        <v>71</v>
      </c>
      <c r="F304" s="10"/>
    </row>
  </sheetData>
  <autoFilter ref="A1:D280" xr:uid="{00000000-0009-0000-0000-000004000000}"/>
  <pageMargins left="0.7" right="0.7" top="0.75" bottom="0.75" header="0.511811023622047" footer="0.511811023622047"/>
  <pageSetup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Listas!$D$2:$D$28</xm:f>
          </x14:formula1>
          <x14:formula2>
            <xm:f>0</xm:f>
          </x14:formula2>
          <xm:sqref>D2:D304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46"/>
  <sheetViews>
    <sheetView zoomScale="95" zoomScaleNormal="95" workbookViewId="0">
      <selection activeCell="D2" sqref="D2"/>
    </sheetView>
  </sheetViews>
  <sheetFormatPr baseColWidth="10" defaultColWidth="10.5703125" defaultRowHeight="15" x14ac:dyDescent="0.25"/>
  <cols>
    <col min="1" max="1" width="15.28515625" customWidth="1"/>
    <col min="3" max="3" width="43.28515625" customWidth="1"/>
    <col min="4" max="4" width="56.42578125" customWidth="1"/>
  </cols>
  <sheetData>
    <row r="1" spans="1:4" ht="30" x14ac:dyDescent="0.25">
      <c r="A1" s="13" t="s">
        <v>246</v>
      </c>
      <c r="B1" s="13" t="s">
        <v>247</v>
      </c>
      <c r="C1" s="13" t="s">
        <v>248</v>
      </c>
      <c r="D1" s="14" t="s">
        <v>2</v>
      </c>
    </row>
    <row r="2" spans="1:4" ht="409.5" x14ac:dyDescent="0.25">
      <c r="A2" s="15">
        <v>4</v>
      </c>
      <c r="B2" s="15">
        <v>1060</v>
      </c>
      <c r="C2" s="16" t="s">
        <v>249</v>
      </c>
      <c r="D2" s="16" t="s">
        <v>74</v>
      </c>
    </row>
    <row r="3" spans="1:4" ht="409.5" x14ac:dyDescent="0.25">
      <c r="A3" s="15">
        <v>4</v>
      </c>
      <c r="B3" s="15">
        <v>1061</v>
      </c>
      <c r="C3" s="16" t="s">
        <v>250</v>
      </c>
      <c r="D3" s="16" t="s">
        <v>74</v>
      </c>
    </row>
    <row r="4" spans="1:4" ht="409.5" x14ac:dyDescent="0.25">
      <c r="A4" s="15">
        <v>4</v>
      </c>
      <c r="B4" s="15">
        <v>1062</v>
      </c>
      <c r="C4" s="16" t="s">
        <v>251</v>
      </c>
      <c r="D4" s="16" t="s">
        <v>74</v>
      </c>
    </row>
    <row r="5" spans="1:4" ht="409.5" x14ac:dyDescent="0.25">
      <c r="A5" s="15">
        <v>4</v>
      </c>
      <c r="B5" s="15">
        <v>1062</v>
      </c>
      <c r="C5" s="16" t="s">
        <v>251</v>
      </c>
      <c r="D5" s="16" t="s">
        <v>80</v>
      </c>
    </row>
    <row r="6" spans="1:4" ht="390" x14ac:dyDescent="0.25">
      <c r="A6" s="15">
        <v>4</v>
      </c>
      <c r="B6" s="15">
        <v>1063</v>
      </c>
      <c r="C6" s="16" t="s">
        <v>252</v>
      </c>
      <c r="D6" s="16" t="s">
        <v>75</v>
      </c>
    </row>
    <row r="7" spans="1:4" ht="390" x14ac:dyDescent="0.25">
      <c r="A7" s="15">
        <v>4</v>
      </c>
      <c r="B7" s="15">
        <v>1063</v>
      </c>
      <c r="C7" s="16" t="s">
        <v>252</v>
      </c>
      <c r="D7" s="16" t="s">
        <v>46</v>
      </c>
    </row>
    <row r="8" spans="1:4" ht="270" x14ac:dyDescent="0.25">
      <c r="A8" s="15">
        <v>4</v>
      </c>
      <c r="B8" s="15">
        <v>1064</v>
      </c>
      <c r="C8" s="16" t="s">
        <v>253</v>
      </c>
      <c r="D8" s="16" t="s">
        <v>74</v>
      </c>
    </row>
    <row r="9" spans="1:4" ht="409.5" x14ac:dyDescent="0.25">
      <c r="A9" s="15">
        <v>4</v>
      </c>
      <c r="B9" s="15">
        <v>1065</v>
      </c>
      <c r="C9" s="16" t="s">
        <v>254</v>
      </c>
      <c r="D9" s="16" t="s">
        <v>75</v>
      </c>
    </row>
    <row r="10" spans="1:4" ht="409.5" x14ac:dyDescent="0.25">
      <c r="A10" s="15">
        <v>4</v>
      </c>
      <c r="B10" s="15">
        <v>1065</v>
      </c>
      <c r="C10" s="17" t="s">
        <v>254</v>
      </c>
      <c r="D10" s="16" t="s">
        <v>46</v>
      </c>
    </row>
    <row r="11" spans="1:4" ht="409.5" x14ac:dyDescent="0.25">
      <c r="A11" s="15">
        <v>4</v>
      </c>
      <c r="B11" s="15">
        <v>1066</v>
      </c>
      <c r="C11" s="16" t="s">
        <v>255</v>
      </c>
      <c r="D11" s="16" t="s">
        <v>20</v>
      </c>
    </row>
    <row r="12" spans="1:4" ht="255" x14ac:dyDescent="0.25">
      <c r="A12" s="15">
        <v>4</v>
      </c>
      <c r="B12" s="15">
        <v>1067</v>
      </c>
      <c r="C12" s="16" t="s">
        <v>256</v>
      </c>
      <c r="D12" s="16" t="s">
        <v>74</v>
      </c>
    </row>
    <row r="13" spans="1:4" ht="405" x14ac:dyDescent="0.25">
      <c r="A13" s="15">
        <v>4</v>
      </c>
      <c r="B13" s="15">
        <v>1068</v>
      </c>
      <c r="C13" s="16" t="s">
        <v>257</v>
      </c>
      <c r="D13" s="16" t="s">
        <v>46</v>
      </c>
    </row>
    <row r="14" spans="1:4" ht="409.5" x14ac:dyDescent="0.25">
      <c r="A14" s="15">
        <v>4</v>
      </c>
      <c r="B14" s="15">
        <v>1100</v>
      </c>
      <c r="C14" s="16" t="s">
        <v>258</v>
      </c>
      <c r="D14" s="16" t="s">
        <v>46</v>
      </c>
    </row>
    <row r="15" spans="1:4" ht="409.5" x14ac:dyDescent="0.25">
      <c r="A15" s="15">
        <v>4</v>
      </c>
      <c r="B15" s="15">
        <v>1101</v>
      </c>
      <c r="C15" s="16" t="s">
        <v>259</v>
      </c>
      <c r="D15" s="16" t="s">
        <v>46</v>
      </c>
    </row>
    <row r="16" spans="1:4" ht="409.5" x14ac:dyDescent="0.25">
      <c r="A16" s="15">
        <v>4</v>
      </c>
      <c r="B16" s="15">
        <v>1102</v>
      </c>
      <c r="C16" s="16" t="s">
        <v>260</v>
      </c>
      <c r="D16" s="16" t="s">
        <v>74</v>
      </c>
    </row>
    <row r="17" spans="1:4" ht="390" x14ac:dyDescent="0.25">
      <c r="A17" s="15">
        <v>4</v>
      </c>
      <c r="B17" s="15">
        <v>1103</v>
      </c>
      <c r="C17" s="16" t="s">
        <v>261</v>
      </c>
      <c r="D17" s="16" t="s">
        <v>75</v>
      </c>
    </row>
    <row r="18" spans="1:4" ht="345" x14ac:dyDescent="0.25">
      <c r="A18" s="15">
        <v>4</v>
      </c>
      <c r="B18" s="15">
        <v>1104</v>
      </c>
      <c r="C18" s="16" t="s">
        <v>262</v>
      </c>
      <c r="D18" s="16" t="s">
        <v>74</v>
      </c>
    </row>
    <row r="19" spans="1:4" ht="345" x14ac:dyDescent="0.25">
      <c r="A19" s="15">
        <v>4</v>
      </c>
      <c r="B19" s="15">
        <v>1104</v>
      </c>
      <c r="C19" s="16" t="s">
        <v>262</v>
      </c>
      <c r="D19" s="16" t="s">
        <v>75</v>
      </c>
    </row>
    <row r="20" spans="1:4" ht="270" x14ac:dyDescent="0.25">
      <c r="A20" s="15">
        <v>4</v>
      </c>
      <c r="B20" s="15">
        <v>1105</v>
      </c>
      <c r="C20" s="16" t="s">
        <v>263</v>
      </c>
      <c r="D20" s="16" t="s">
        <v>46</v>
      </c>
    </row>
    <row r="21" spans="1:4" ht="409.5" x14ac:dyDescent="0.25">
      <c r="A21" s="15">
        <v>4</v>
      </c>
      <c r="B21" s="15">
        <v>1106</v>
      </c>
      <c r="C21" s="16" t="s">
        <v>264</v>
      </c>
      <c r="D21" s="16" t="s">
        <v>46</v>
      </c>
    </row>
    <row r="22" spans="1:4" ht="210" x14ac:dyDescent="0.25">
      <c r="A22" s="15">
        <v>4</v>
      </c>
      <c r="B22" s="15">
        <v>1107</v>
      </c>
      <c r="C22" s="16" t="s">
        <v>265</v>
      </c>
      <c r="D22" s="16" t="s">
        <v>46</v>
      </c>
    </row>
    <row r="23" spans="1:4" ht="210" x14ac:dyDescent="0.25">
      <c r="A23" s="15">
        <v>4</v>
      </c>
      <c r="B23" s="15">
        <v>1107</v>
      </c>
      <c r="C23" s="16" t="s">
        <v>265</v>
      </c>
      <c r="D23" s="16" t="s">
        <v>74</v>
      </c>
    </row>
    <row r="24" spans="1:4" ht="409.5" x14ac:dyDescent="0.25">
      <c r="A24" s="15">
        <v>4</v>
      </c>
      <c r="B24" s="15">
        <v>1108</v>
      </c>
      <c r="C24" s="16" t="s">
        <v>266</v>
      </c>
      <c r="D24" s="16" t="s">
        <v>74</v>
      </c>
    </row>
    <row r="25" spans="1:4" ht="409.5" x14ac:dyDescent="0.25">
      <c r="A25" s="15">
        <v>4</v>
      </c>
      <c r="B25" s="15">
        <v>1108</v>
      </c>
      <c r="C25" s="16" t="s">
        <v>266</v>
      </c>
      <c r="D25" s="16" t="s">
        <v>46</v>
      </c>
    </row>
    <row r="26" spans="1:4" ht="409.5" x14ac:dyDescent="0.25">
      <c r="A26" s="15">
        <v>4</v>
      </c>
      <c r="B26" s="15">
        <v>1109</v>
      </c>
      <c r="C26" s="16" t="s">
        <v>267</v>
      </c>
      <c r="D26" s="16" t="s">
        <v>80</v>
      </c>
    </row>
    <row r="27" spans="1:4" ht="409.5" x14ac:dyDescent="0.25">
      <c r="A27" s="15">
        <v>4</v>
      </c>
      <c r="B27" s="15">
        <v>1110</v>
      </c>
      <c r="C27" s="16" t="s">
        <v>268</v>
      </c>
      <c r="D27" s="16" t="s">
        <v>80</v>
      </c>
    </row>
    <row r="28" spans="1:4" ht="409.5" x14ac:dyDescent="0.25">
      <c r="A28" s="15">
        <v>4</v>
      </c>
      <c r="B28" s="15">
        <v>1110</v>
      </c>
      <c r="C28" s="16" t="s">
        <v>268</v>
      </c>
      <c r="D28" s="16" t="s">
        <v>74</v>
      </c>
    </row>
    <row r="29" spans="1:4" ht="409.5" x14ac:dyDescent="0.25">
      <c r="A29" s="15">
        <v>4</v>
      </c>
      <c r="B29" s="15">
        <v>1111</v>
      </c>
      <c r="C29" s="16" t="s">
        <v>269</v>
      </c>
      <c r="D29" s="16" t="s">
        <v>74</v>
      </c>
    </row>
    <row r="30" spans="1:4" ht="409.5" x14ac:dyDescent="0.25">
      <c r="A30" s="15">
        <v>4</v>
      </c>
      <c r="B30" s="15">
        <v>1112</v>
      </c>
      <c r="C30" s="16" t="s">
        <v>270</v>
      </c>
      <c r="D30" s="16" t="s">
        <v>74</v>
      </c>
    </row>
    <row r="31" spans="1:4" ht="409.5" x14ac:dyDescent="0.25">
      <c r="A31" s="15">
        <v>4</v>
      </c>
      <c r="B31" s="15">
        <v>1113</v>
      </c>
      <c r="C31" s="16" t="s">
        <v>271</v>
      </c>
      <c r="D31" s="16" t="s">
        <v>74</v>
      </c>
    </row>
    <row r="32" spans="1:4" ht="409.5" x14ac:dyDescent="0.25">
      <c r="A32" s="15">
        <v>4</v>
      </c>
      <c r="B32" s="15">
        <v>1113</v>
      </c>
      <c r="C32" s="16" t="s">
        <v>272</v>
      </c>
      <c r="D32" s="16" t="s">
        <v>80</v>
      </c>
    </row>
    <row r="33" spans="1:4" ht="409.5" x14ac:dyDescent="0.25">
      <c r="A33" s="15">
        <v>4</v>
      </c>
      <c r="B33" s="15">
        <v>1113</v>
      </c>
      <c r="C33" s="16" t="s">
        <v>272</v>
      </c>
      <c r="D33" s="16" t="s">
        <v>46</v>
      </c>
    </row>
    <row r="34" spans="1:4" ht="409.5" x14ac:dyDescent="0.25">
      <c r="A34" s="15">
        <v>4</v>
      </c>
      <c r="B34" s="15">
        <v>1114</v>
      </c>
      <c r="C34" s="16" t="s">
        <v>273</v>
      </c>
      <c r="D34" s="16" t="s">
        <v>46</v>
      </c>
    </row>
    <row r="35" spans="1:4" ht="409.5" x14ac:dyDescent="0.25">
      <c r="A35" s="15">
        <v>4</v>
      </c>
      <c r="B35" s="15">
        <v>1114</v>
      </c>
      <c r="C35" s="16" t="s">
        <v>274</v>
      </c>
      <c r="D35" s="16" t="s">
        <v>75</v>
      </c>
    </row>
    <row r="36" spans="1:4" ht="409.5" x14ac:dyDescent="0.25">
      <c r="A36" s="15">
        <v>4</v>
      </c>
      <c r="B36" s="15">
        <v>1115</v>
      </c>
      <c r="C36" s="16" t="s">
        <v>275</v>
      </c>
      <c r="D36" s="16" t="s">
        <v>20</v>
      </c>
    </row>
    <row r="37" spans="1:4" ht="409.5" x14ac:dyDescent="0.25">
      <c r="A37" s="15">
        <v>4</v>
      </c>
      <c r="B37" s="15">
        <v>1116</v>
      </c>
      <c r="C37" s="16" t="s">
        <v>276</v>
      </c>
      <c r="D37" s="16" t="s">
        <v>46</v>
      </c>
    </row>
    <row r="38" spans="1:4" ht="360" x14ac:dyDescent="0.25">
      <c r="A38" s="15">
        <v>4</v>
      </c>
      <c r="B38" s="15">
        <v>1117</v>
      </c>
      <c r="C38" s="16" t="s">
        <v>277</v>
      </c>
      <c r="D38" s="16" t="s">
        <v>78</v>
      </c>
    </row>
    <row r="39" spans="1:4" ht="360" x14ac:dyDescent="0.25">
      <c r="A39" s="15">
        <v>4</v>
      </c>
      <c r="B39" s="15">
        <v>1117</v>
      </c>
      <c r="C39" s="17" t="s">
        <v>277</v>
      </c>
      <c r="D39" s="16" t="s">
        <v>46</v>
      </c>
    </row>
    <row r="40" spans="1:4" ht="409.5" x14ac:dyDescent="0.25">
      <c r="A40" s="15">
        <v>4</v>
      </c>
      <c r="B40" s="15">
        <v>1118</v>
      </c>
      <c r="C40" s="16" t="s">
        <v>278</v>
      </c>
      <c r="D40" s="16" t="s">
        <v>46</v>
      </c>
    </row>
    <row r="41" spans="1:4" ht="409.5" x14ac:dyDescent="0.25">
      <c r="A41" s="15">
        <v>4</v>
      </c>
      <c r="B41" s="15">
        <v>1119</v>
      </c>
      <c r="C41" s="16" t="s">
        <v>279</v>
      </c>
      <c r="D41" s="16" t="s">
        <v>74</v>
      </c>
    </row>
    <row r="42" spans="1:4" ht="330" x14ac:dyDescent="0.25">
      <c r="A42" s="15">
        <v>4</v>
      </c>
      <c r="B42" s="15">
        <v>1120</v>
      </c>
      <c r="C42" s="16" t="s">
        <v>280</v>
      </c>
      <c r="D42" s="16" t="s">
        <v>46</v>
      </c>
    </row>
    <row r="43" spans="1:4" ht="409.5" x14ac:dyDescent="0.25">
      <c r="A43" s="15">
        <v>4</v>
      </c>
      <c r="B43" s="15">
        <v>1121</v>
      </c>
      <c r="C43" s="16" t="s">
        <v>281</v>
      </c>
      <c r="D43" s="16" t="s">
        <v>74</v>
      </c>
    </row>
    <row r="44" spans="1:4" ht="409.5" x14ac:dyDescent="0.25">
      <c r="A44" s="15">
        <v>4</v>
      </c>
      <c r="B44" s="15">
        <v>1121</v>
      </c>
      <c r="C44" s="16" t="s">
        <v>281</v>
      </c>
      <c r="D44" s="16" t="s">
        <v>46</v>
      </c>
    </row>
    <row r="45" spans="1:4" ht="360" x14ac:dyDescent="0.25">
      <c r="A45" s="15">
        <v>4</v>
      </c>
      <c r="B45" s="15">
        <v>1122</v>
      </c>
      <c r="C45" s="16" t="s">
        <v>282</v>
      </c>
      <c r="D45" s="16" t="s">
        <v>46</v>
      </c>
    </row>
    <row r="46" spans="1:4" ht="315" x14ac:dyDescent="0.25">
      <c r="A46" s="15">
        <v>4</v>
      </c>
      <c r="B46" s="15">
        <v>1123</v>
      </c>
      <c r="C46" s="16" t="s">
        <v>283</v>
      </c>
      <c r="D46" s="16" t="s">
        <v>46</v>
      </c>
    </row>
    <row r="47" spans="1:4" ht="345" x14ac:dyDescent="0.25">
      <c r="A47" s="15">
        <v>4</v>
      </c>
      <c r="B47" s="15">
        <v>1124</v>
      </c>
      <c r="C47" s="16" t="s">
        <v>284</v>
      </c>
      <c r="D47" s="16" t="s">
        <v>46</v>
      </c>
    </row>
    <row r="48" spans="1:4" ht="409.5" x14ac:dyDescent="0.25">
      <c r="A48" s="15">
        <v>4</v>
      </c>
      <c r="B48" s="15">
        <v>1125</v>
      </c>
      <c r="C48" s="16" t="s">
        <v>285</v>
      </c>
      <c r="D48" s="16" t="s">
        <v>75</v>
      </c>
    </row>
    <row r="49" spans="1:4" ht="405" x14ac:dyDescent="0.25">
      <c r="A49" s="15">
        <v>4</v>
      </c>
      <c r="B49" s="15">
        <v>1126</v>
      </c>
      <c r="C49" s="16" t="s">
        <v>286</v>
      </c>
      <c r="D49" s="16" t="s">
        <v>75</v>
      </c>
    </row>
    <row r="50" spans="1:4" ht="409.5" x14ac:dyDescent="0.25">
      <c r="A50" s="15">
        <v>4</v>
      </c>
      <c r="B50" s="15">
        <v>1127</v>
      </c>
      <c r="C50" s="16" t="s">
        <v>287</v>
      </c>
      <c r="D50" s="16" t="s">
        <v>75</v>
      </c>
    </row>
    <row r="51" spans="1:4" ht="315" x14ac:dyDescent="0.25">
      <c r="A51" s="15">
        <v>4</v>
      </c>
      <c r="B51" s="15">
        <v>1128</v>
      </c>
      <c r="C51" s="16" t="s">
        <v>288</v>
      </c>
      <c r="D51" s="16" t="s">
        <v>289</v>
      </c>
    </row>
    <row r="52" spans="1:4" ht="315" x14ac:dyDescent="0.25">
      <c r="A52" s="15">
        <v>4</v>
      </c>
      <c r="B52" s="15">
        <v>1128</v>
      </c>
      <c r="C52" s="17" t="s">
        <v>288</v>
      </c>
      <c r="D52" s="16" t="s">
        <v>75</v>
      </c>
    </row>
    <row r="53" spans="1:4" ht="409.5" x14ac:dyDescent="0.25">
      <c r="A53" s="15">
        <v>4</v>
      </c>
      <c r="B53" s="15">
        <v>1129</v>
      </c>
      <c r="C53" s="16" t="s">
        <v>290</v>
      </c>
      <c r="D53" s="16" t="s">
        <v>289</v>
      </c>
    </row>
    <row r="54" spans="1:4" ht="409.5" x14ac:dyDescent="0.25">
      <c r="A54" s="15">
        <v>4</v>
      </c>
      <c r="B54" s="15">
        <v>1130</v>
      </c>
      <c r="C54" s="16" t="s">
        <v>291</v>
      </c>
      <c r="D54" s="16" t="s">
        <v>75</v>
      </c>
    </row>
    <row r="55" spans="1:4" ht="409.5" x14ac:dyDescent="0.25">
      <c r="A55" s="15">
        <v>4</v>
      </c>
      <c r="B55" s="15">
        <v>1130</v>
      </c>
      <c r="C55" s="16" t="s">
        <v>291</v>
      </c>
      <c r="D55" s="16" t="s">
        <v>81</v>
      </c>
    </row>
    <row r="56" spans="1:4" ht="405" x14ac:dyDescent="0.25">
      <c r="A56" s="15">
        <v>4</v>
      </c>
      <c r="B56" s="15">
        <v>1131</v>
      </c>
      <c r="C56" s="16" t="s">
        <v>292</v>
      </c>
      <c r="D56" s="16" t="s">
        <v>75</v>
      </c>
    </row>
    <row r="57" spans="1:4" ht="409.5" x14ac:dyDescent="0.25">
      <c r="A57" s="15">
        <v>4</v>
      </c>
      <c r="B57" s="15">
        <v>1132</v>
      </c>
      <c r="C57" s="16" t="s">
        <v>293</v>
      </c>
      <c r="D57" s="16" t="s">
        <v>75</v>
      </c>
    </row>
    <row r="58" spans="1:4" ht="409.5" x14ac:dyDescent="0.25">
      <c r="A58" s="15">
        <v>4</v>
      </c>
      <c r="B58" s="15">
        <v>1133</v>
      </c>
      <c r="C58" s="16" t="s">
        <v>294</v>
      </c>
      <c r="D58" s="16" t="s">
        <v>74</v>
      </c>
    </row>
    <row r="59" spans="1:4" ht="409.5" x14ac:dyDescent="0.25">
      <c r="A59" s="15">
        <v>4</v>
      </c>
      <c r="B59" s="15">
        <v>1134</v>
      </c>
      <c r="C59" s="16" t="s">
        <v>295</v>
      </c>
      <c r="D59" s="16" t="s">
        <v>74</v>
      </c>
    </row>
    <row r="60" spans="1:4" ht="409.5" x14ac:dyDescent="0.25">
      <c r="A60" s="15">
        <v>4</v>
      </c>
      <c r="B60" s="15">
        <v>1135</v>
      </c>
      <c r="C60" s="16" t="s">
        <v>296</v>
      </c>
      <c r="D60" s="16" t="s">
        <v>74</v>
      </c>
    </row>
    <row r="61" spans="1:4" ht="409.5" x14ac:dyDescent="0.25">
      <c r="A61" s="15">
        <v>4</v>
      </c>
      <c r="B61" s="15">
        <v>1136</v>
      </c>
      <c r="C61" s="16" t="s">
        <v>297</v>
      </c>
      <c r="D61" s="16" t="s">
        <v>74</v>
      </c>
    </row>
    <row r="62" spans="1:4" ht="409.5" x14ac:dyDescent="0.25">
      <c r="A62" s="15">
        <v>4</v>
      </c>
      <c r="B62" s="15">
        <v>1137</v>
      </c>
      <c r="C62" s="16" t="s">
        <v>298</v>
      </c>
      <c r="D62" s="16" t="s">
        <v>80</v>
      </c>
    </row>
    <row r="63" spans="1:4" ht="409.5" x14ac:dyDescent="0.25">
      <c r="A63" s="15">
        <v>4</v>
      </c>
      <c r="B63" s="15">
        <v>1137</v>
      </c>
      <c r="C63" s="16" t="s">
        <v>298</v>
      </c>
      <c r="D63" s="16" t="s">
        <v>74</v>
      </c>
    </row>
    <row r="64" spans="1:4" ht="409.5" x14ac:dyDescent="0.25">
      <c r="A64" s="15">
        <v>4</v>
      </c>
      <c r="B64" s="15">
        <v>1137</v>
      </c>
      <c r="C64" s="16" t="s">
        <v>298</v>
      </c>
      <c r="D64" s="16" t="s">
        <v>75</v>
      </c>
    </row>
    <row r="65" spans="1:4" ht="409.5" x14ac:dyDescent="0.25">
      <c r="A65" s="15">
        <v>4</v>
      </c>
      <c r="B65" s="15">
        <v>1138</v>
      </c>
      <c r="C65" s="16" t="s">
        <v>299</v>
      </c>
      <c r="D65" s="16" t="s">
        <v>74</v>
      </c>
    </row>
    <row r="66" spans="1:4" ht="409.5" x14ac:dyDescent="0.25">
      <c r="A66" s="15">
        <v>4</v>
      </c>
      <c r="B66" s="15">
        <v>1139</v>
      </c>
      <c r="C66" s="16" t="s">
        <v>300</v>
      </c>
      <c r="D66" s="16" t="s">
        <v>74</v>
      </c>
    </row>
    <row r="67" spans="1:4" ht="409.5" x14ac:dyDescent="0.25">
      <c r="A67" s="15">
        <v>4</v>
      </c>
      <c r="B67" s="15">
        <v>1140</v>
      </c>
      <c r="C67" s="16" t="s">
        <v>301</v>
      </c>
      <c r="D67" s="16" t="s">
        <v>74</v>
      </c>
    </row>
    <row r="68" spans="1:4" ht="409.5" x14ac:dyDescent="0.25">
      <c r="A68" s="15">
        <v>4</v>
      </c>
      <c r="B68" s="15">
        <v>1141</v>
      </c>
      <c r="C68" s="16" t="s">
        <v>302</v>
      </c>
      <c r="D68" s="16" t="s">
        <v>46</v>
      </c>
    </row>
    <row r="69" spans="1:4" ht="405" x14ac:dyDescent="0.25">
      <c r="A69" s="15">
        <v>4</v>
      </c>
      <c r="B69" s="15">
        <v>1142</v>
      </c>
      <c r="C69" s="16" t="s">
        <v>303</v>
      </c>
      <c r="D69" s="16" t="s">
        <v>46</v>
      </c>
    </row>
    <row r="70" spans="1:4" ht="409.5" x14ac:dyDescent="0.25">
      <c r="A70" s="15">
        <v>4</v>
      </c>
      <c r="B70" s="15">
        <v>1143</v>
      </c>
      <c r="C70" s="16" t="s">
        <v>304</v>
      </c>
      <c r="D70" s="16" t="s">
        <v>46</v>
      </c>
    </row>
    <row r="71" spans="1:4" ht="375" x14ac:dyDescent="0.25">
      <c r="A71" s="15">
        <v>4</v>
      </c>
      <c r="B71" s="15">
        <v>1144</v>
      </c>
      <c r="C71" s="16" t="s">
        <v>305</v>
      </c>
      <c r="D71" s="16" t="s">
        <v>74</v>
      </c>
    </row>
    <row r="72" spans="1:4" ht="330" x14ac:dyDescent="0.25">
      <c r="A72" s="15">
        <v>4</v>
      </c>
      <c r="B72" s="15">
        <v>1145</v>
      </c>
      <c r="C72" s="16" t="s">
        <v>306</v>
      </c>
      <c r="D72" s="16" t="s">
        <v>74</v>
      </c>
    </row>
    <row r="73" spans="1:4" ht="409.5" x14ac:dyDescent="0.25">
      <c r="A73" s="15">
        <v>4</v>
      </c>
      <c r="B73" s="15">
        <v>1146</v>
      </c>
      <c r="C73" s="16" t="s">
        <v>307</v>
      </c>
      <c r="D73" s="16" t="s">
        <v>74</v>
      </c>
    </row>
    <row r="74" spans="1:4" ht="409.5" x14ac:dyDescent="0.25">
      <c r="A74" s="15">
        <v>4</v>
      </c>
      <c r="B74" s="15">
        <v>1147</v>
      </c>
      <c r="C74" s="16" t="s">
        <v>308</v>
      </c>
      <c r="D74" s="16" t="s">
        <v>75</v>
      </c>
    </row>
    <row r="75" spans="1:4" ht="409.5" x14ac:dyDescent="0.25">
      <c r="A75" s="15">
        <v>4</v>
      </c>
      <c r="B75" s="15">
        <v>1148</v>
      </c>
      <c r="C75" s="16" t="s">
        <v>309</v>
      </c>
      <c r="D75" s="16" t="s">
        <v>77</v>
      </c>
    </row>
    <row r="76" spans="1:4" ht="390" x14ac:dyDescent="0.25">
      <c r="A76" s="15">
        <v>4</v>
      </c>
      <c r="B76" s="15">
        <v>1149</v>
      </c>
      <c r="C76" s="16" t="s">
        <v>310</v>
      </c>
      <c r="D76" s="16" t="s">
        <v>289</v>
      </c>
    </row>
    <row r="77" spans="1:4" ht="360" x14ac:dyDescent="0.25">
      <c r="A77" s="15">
        <v>4</v>
      </c>
      <c r="B77" s="15">
        <v>1150</v>
      </c>
      <c r="C77" s="16" t="s">
        <v>311</v>
      </c>
      <c r="D77" s="16" t="s">
        <v>46</v>
      </c>
    </row>
    <row r="78" spans="1:4" ht="270" x14ac:dyDescent="0.25">
      <c r="A78" s="15">
        <v>4</v>
      </c>
      <c r="B78" s="15">
        <v>1151</v>
      </c>
      <c r="C78" s="16" t="s">
        <v>312</v>
      </c>
      <c r="D78" s="16" t="s">
        <v>46</v>
      </c>
    </row>
    <row r="79" spans="1:4" ht="375" x14ac:dyDescent="0.25">
      <c r="A79" s="15">
        <v>4</v>
      </c>
      <c r="B79" s="15">
        <v>1152</v>
      </c>
      <c r="C79" s="16" t="s">
        <v>313</v>
      </c>
      <c r="D79" s="16" t="s">
        <v>78</v>
      </c>
    </row>
    <row r="80" spans="1:4" ht="409.5" x14ac:dyDescent="0.25">
      <c r="A80" s="15">
        <v>4</v>
      </c>
      <c r="B80" s="15">
        <v>1153</v>
      </c>
      <c r="C80" s="16" t="s">
        <v>314</v>
      </c>
      <c r="D80" s="16" t="s">
        <v>75</v>
      </c>
    </row>
    <row r="81" spans="1:4" ht="409.5" x14ac:dyDescent="0.25">
      <c r="A81" s="15">
        <v>4</v>
      </c>
      <c r="B81" s="15">
        <v>1154</v>
      </c>
      <c r="C81" s="16" t="s">
        <v>315</v>
      </c>
      <c r="D81" s="16" t="s">
        <v>75</v>
      </c>
    </row>
    <row r="82" spans="1:4" ht="409.5" x14ac:dyDescent="0.25">
      <c r="A82" s="15">
        <v>4</v>
      </c>
      <c r="B82" s="15">
        <v>1154</v>
      </c>
      <c r="C82" s="16" t="s">
        <v>315</v>
      </c>
      <c r="D82" s="16" t="s">
        <v>46</v>
      </c>
    </row>
    <row r="83" spans="1:4" ht="409.5" x14ac:dyDescent="0.25">
      <c r="A83" s="15">
        <v>4</v>
      </c>
      <c r="B83" s="15">
        <v>1155</v>
      </c>
      <c r="C83" s="16" t="s">
        <v>316</v>
      </c>
      <c r="D83" s="16" t="s">
        <v>70</v>
      </c>
    </row>
    <row r="84" spans="1:4" ht="409.5" x14ac:dyDescent="0.25">
      <c r="A84" s="15">
        <v>4</v>
      </c>
      <c r="B84" s="15">
        <v>1155</v>
      </c>
      <c r="C84" s="16" t="s">
        <v>317</v>
      </c>
      <c r="D84" s="16" t="s">
        <v>75</v>
      </c>
    </row>
    <row r="85" spans="1:4" ht="409.5" x14ac:dyDescent="0.25">
      <c r="A85" s="15">
        <v>4</v>
      </c>
      <c r="B85" s="15">
        <v>1156</v>
      </c>
      <c r="C85" s="16" t="s">
        <v>318</v>
      </c>
      <c r="D85" s="16" t="s">
        <v>75</v>
      </c>
    </row>
    <row r="86" spans="1:4" ht="409.5" x14ac:dyDescent="0.25">
      <c r="A86" s="15">
        <v>4</v>
      </c>
      <c r="B86" s="15">
        <v>1157</v>
      </c>
      <c r="C86" s="16" t="s">
        <v>319</v>
      </c>
      <c r="D86" s="16" t="s">
        <v>78</v>
      </c>
    </row>
    <row r="87" spans="1:4" ht="409.5" x14ac:dyDescent="0.25">
      <c r="A87" s="15">
        <v>4</v>
      </c>
      <c r="B87" s="15">
        <v>1158</v>
      </c>
      <c r="C87" s="16" t="s">
        <v>320</v>
      </c>
      <c r="D87" s="16" t="s">
        <v>78</v>
      </c>
    </row>
    <row r="88" spans="1:4" ht="409.5" x14ac:dyDescent="0.25">
      <c r="A88" s="15">
        <v>4</v>
      </c>
      <c r="B88" s="15">
        <v>1159</v>
      </c>
      <c r="C88" s="16" t="s">
        <v>321</v>
      </c>
      <c r="D88" s="16" t="s">
        <v>46</v>
      </c>
    </row>
    <row r="89" spans="1:4" ht="409.5" x14ac:dyDescent="0.25">
      <c r="A89" s="15">
        <v>4</v>
      </c>
      <c r="B89" s="15">
        <v>1160</v>
      </c>
      <c r="C89" s="16" t="s">
        <v>322</v>
      </c>
      <c r="D89" s="16" t="s">
        <v>70</v>
      </c>
    </row>
    <row r="90" spans="1:4" ht="409.5" x14ac:dyDescent="0.25">
      <c r="A90" s="15">
        <v>4</v>
      </c>
      <c r="B90" s="15">
        <v>1161</v>
      </c>
      <c r="C90" s="16" t="s">
        <v>323</v>
      </c>
      <c r="D90" s="16" t="s">
        <v>70</v>
      </c>
    </row>
    <row r="91" spans="1:4" ht="409.5" x14ac:dyDescent="0.25">
      <c r="A91" s="15">
        <v>4</v>
      </c>
      <c r="B91" s="15">
        <v>1161</v>
      </c>
      <c r="C91" s="16" t="s">
        <v>324</v>
      </c>
      <c r="D91" s="16" t="s">
        <v>75</v>
      </c>
    </row>
    <row r="92" spans="1:4" ht="409.5" x14ac:dyDescent="0.25">
      <c r="A92" s="15">
        <v>4</v>
      </c>
      <c r="B92" s="15">
        <v>1162</v>
      </c>
      <c r="C92" s="16" t="s">
        <v>325</v>
      </c>
      <c r="D92" s="16" t="s">
        <v>74</v>
      </c>
    </row>
    <row r="93" spans="1:4" ht="409.5" x14ac:dyDescent="0.25">
      <c r="A93" s="15">
        <v>4</v>
      </c>
      <c r="B93" s="15">
        <v>1162</v>
      </c>
      <c r="C93" s="16" t="s">
        <v>325</v>
      </c>
      <c r="D93" s="16" t="s">
        <v>75</v>
      </c>
    </row>
    <row r="94" spans="1:4" ht="409.5" x14ac:dyDescent="0.25">
      <c r="A94" s="15">
        <v>4</v>
      </c>
      <c r="B94" s="15">
        <v>1163</v>
      </c>
      <c r="C94" s="16" t="s">
        <v>326</v>
      </c>
      <c r="D94" s="16" t="s">
        <v>75</v>
      </c>
    </row>
    <row r="95" spans="1:4" ht="409.5" x14ac:dyDescent="0.25">
      <c r="A95" s="15">
        <v>4</v>
      </c>
      <c r="B95" s="15">
        <v>1164</v>
      </c>
      <c r="C95" s="16" t="s">
        <v>327</v>
      </c>
      <c r="D95" s="16" t="s">
        <v>70</v>
      </c>
    </row>
    <row r="96" spans="1:4" ht="409.5" x14ac:dyDescent="0.25">
      <c r="A96" s="15">
        <v>4</v>
      </c>
      <c r="B96" s="15">
        <v>1165</v>
      </c>
      <c r="C96" s="16" t="s">
        <v>328</v>
      </c>
      <c r="D96" s="16" t="s">
        <v>74</v>
      </c>
    </row>
    <row r="97" spans="1:4" ht="409.5" x14ac:dyDescent="0.25">
      <c r="A97" s="15">
        <v>4</v>
      </c>
      <c r="B97" s="15">
        <v>1166</v>
      </c>
      <c r="C97" s="16" t="s">
        <v>329</v>
      </c>
      <c r="D97" s="16" t="s">
        <v>74</v>
      </c>
    </row>
    <row r="98" spans="1:4" ht="409.5" x14ac:dyDescent="0.25">
      <c r="A98" s="15">
        <v>4</v>
      </c>
      <c r="B98" s="15">
        <v>1167</v>
      </c>
      <c r="C98" s="16" t="s">
        <v>330</v>
      </c>
      <c r="D98" s="16" t="s">
        <v>74</v>
      </c>
    </row>
    <row r="99" spans="1:4" ht="409.5" x14ac:dyDescent="0.25">
      <c r="A99" s="15">
        <v>4</v>
      </c>
      <c r="B99" s="15">
        <v>1167</v>
      </c>
      <c r="C99" s="16" t="s">
        <v>330</v>
      </c>
      <c r="D99" s="16" t="s">
        <v>75</v>
      </c>
    </row>
    <row r="100" spans="1:4" ht="409.5" x14ac:dyDescent="0.25">
      <c r="A100" s="15">
        <v>4</v>
      </c>
      <c r="B100" s="15">
        <v>1168</v>
      </c>
      <c r="C100" s="16" t="s">
        <v>331</v>
      </c>
      <c r="D100" s="16" t="s">
        <v>74</v>
      </c>
    </row>
    <row r="101" spans="1:4" ht="409.5" x14ac:dyDescent="0.25">
      <c r="A101" s="15">
        <v>4</v>
      </c>
      <c r="B101" s="15">
        <v>1169</v>
      </c>
      <c r="C101" s="16" t="s">
        <v>332</v>
      </c>
      <c r="D101" s="16" t="s">
        <v>74</v>
      </c>
    </row>
    <row r="102" spans="1:4" ht="409.5" x14ac:dyDescent="0.25">
      <c r="A102" s="15">
        <v>4</v>
      </c>
      <c r="B102" s="15">
        <v>1169</v>
      </c>
      <c r="C102" s="16" t="s">
        <v>332</v>
      </c>
      <c r="D102" s="16" t="s">
        <v>75</v>
      </c>
    </row>
    <row r="103" spans="1:4" ht="375" x14ac:dyDescent="0.25">
      <c r="A103" s="15">
        <v>4</v>
      </c>
      <c r="B103" s="15">
        <v>1170</v>
      </c>
      <c r="C103" s="16" t="s">
        <v>333</v>
      </c>
      <c r="D103" s="16" t="s">
        <v>46</v>
      </c>
    </row>
    <row r="104" spans="1:4" ht="300" x14ac:dyDescent="0.25">
      <c r="A104" s="15">
        <v>4</v>
      </c>
      <c r="B104" s="15">
        <v>1171</v>
      </c>
      <c r="C104" s="16" t="s">
        <v>334</v>
      </c>
      <c r="D104" s="16" t="s">
        <v>46</v>
      </c>
    </row>
    <row r="105" spans="1:4" ht="195" x14ac:dyDescent="0.25">
      <c r="A105" s="15">
        <v>4</v>
      </c>
      <c r="B105" s="15">
        <v>1172</v>
      </c>
      <c r="C105" s="16" t="s">
        <v>335</v>
      </c>
      <c r="D105" s="16" t="s">
        <v>46</v>
      </c>
    </row>
    <row r="106" spans="1:4" ht="315" x14ac:dyDescent="0.25">
      <c r="A106" s="15">
        <v>4</v>
      </c>
      <c r="B106" s="15">
        <v>1173</v>
      </c>
      <c r="C106" s="16" t="s">
        <v>336</v>
      </c>
      <c r="D106" s="16" t="s">
        <v>46</v>
      </c>
    </row>
    <row r="107" spans="1:4" ht="360" x14ac:dyDescent="0.25">
      <c r="A107" s="15">
        <v>4</v>
      </c>
      <c r="B107" s="15">
        <v>1174</v>
      </c>
      <c r="C107" s="16" t="s">
        <v>337</v>
      </c>
      <c r="D107" s="16" t="s">
        <v>46</v>
      </c>
    </row>
    <row r="108" spans="1:4" ht="409.5" x14ac:dyDescent="0.25">
      <c r="A108" s="15">
        <v>4</v>
      </c>
      <c r="B108" s="15">
        <v>1175</v>
      </c>
      <c r="C108" s="16" t="s">
        <v>338</v>
      </c>
      <c r="D108" s="16" t="s">
        <v>74</v>
      </c>
    </row>
    <row r="109" spans="1:4" ht="330" x14ac:dyDescent="0.25">
      <c r="A109" s="15">
        <v>4</v>
      </c>
      <c r="B109" s="15">
        <v>1176</v>
      </c>
      <c r="C109" s="16" t="s">
        <v>339</v>
      </c>
      <c r="D109" s="16" t="s">
        <v>74</v>
      </c>
    </row>
    <row r="110" spans="1:4" ht="330" x14ac:dyDescent="0.25">
      <c r="A110" s="15">
        <v>4</v>
      </c>
      <c r="B110" s="15">
        <v>1176</v>
      </c>
      <c r="C110" s="17" t="s">
        <v>339</v>
      </c>
      <c r="D110" s="16" t="s">
        <v>75</v>
      </c>
    </row>
    <row r="111" spans="1:4" ht="255" x14ac:dyDescent="0.25">
      <c r="A111" s="15">
        <v>4</v>
      </c>
      <c r="B111" s="15">
        <v>1177</v>
      </c>
      <c r="C111" s="16" t="s">
        <v>340</v>
      </c>
      <c r="D111" s="16" t="s">
        <v>69</v>
      </c>
    </row>
    <row r="112" spans="1:4" ht="375" x14ac:dyDescent="0.25">
      <c r="A112" s="15">
        <v>4</v>
      </c>
      <c r="B112" s="15">
        <v>1178</v>
      </c>
      <c r="C112" s="16" t="s">
        <v>341</v>
      </c>
      <c r="D112" s="16" t="s">
        <v>46</v>
      </c>
    </row>
    <row r="113" spans="1:4" ht="409.5" x14ac:dyDescent="0.25">
      <c r="A113" s="15">
        <v>4</v>
      </c>
      <c r="B113" s="15">
        <v>1179</v>
      </c>
      <c r="C113" s="16" t="s">
        <v>342</v>
      </c>
      <c r="D113" s="16" t="s">
        <v>74</v>
      </c>
    </row>
    <row r="114" spans="1:4" ht="390" x14ac:dyDescent="0.25">
      <c r="A114" s="15">
        <v>4</v>
      </c>
      <c r="B114" s="15">
        <v>1180</v>
      </c>
      <c r="C114" s="16" t="s">
        <v>343</v>
      </c>
      <c r="D114" s="16" t="s">
        <v>74</v>
      </c>
    </row>
    <row r="115" spans="1:4" ht="409.5" x14ac:dyDescent="0.25">
      <c r="A115" s="15">
        <v>4</v>
      </c>
      <c r="B115" s="15">
        <v>1181</v>
      </c>
      <c r="C115" s="16" t="s">
        <v>344</v>
      </c>
      <c r="D115" s="16" t="s">
        <v>74</v>
      </c>
    </row>
    <row r="116" spans="1:4" ht="409.5" x14ac:dyDescent="0.25">
      <c r="A116" s="15">
        <v>4</v>
      </c>
      <c r="B116" s="15">
        <v>1181</v>
      </c>
      <c r="C116" s="16" t="s">
        <v>344</v>
      </c>
      <c r="D116" s="16" t="s">
        <v>80</v>
      </c>
    </row>
    <row r="117" spans="1:4" ht="409.5" x14ac:dyDescent="0.25">
      <c r="A117" s="15">
        <v>4</v>
      </c>
      <c r="B117" s="15">
        <v>1182</v>
      </c>
      <c r="C117" s="16" t="s">
        <v>345</v>
      </c>
      <c r="D117" s="16" t="s">
        <v>74</v>
      </c>
    </row>
    <row r="118" spans="1:4" ht="409.5" x14ac:dyDescent="0.25">
      <c r="A118" s="15">
        <v>4</v>
      </c>
      <c r="B118" s="15">
        <v>1182</v>
      </c>
      <c r="C118" s="16" t="s">
        <v>345</v>
      </c>
      <c r="D118" s="16" t="s">
        <v>80</v>
      </c>
    </row>
    <row r="119" spans="1:4" ht="409.5" x14ac:dyDescent="0.25">
      <c r="A119" s="15">
        <v>4</v>
      </c>
      <c r="B119" s="15">
        <v>1183</v>
      </c>
      <c r="C119" s="16" t="s">
        <v>346</v>
      </c>
      <c r="D119" s="16" t="s">
        <v>75</v>
      </c>
    </row>
    <row r="120" spans="1:4" ht="375" x14ac:dyDescent="0.25">
      <c r="A120" s="15">
        <v>4</v>
      </c>
      <c r="B120" s="15">
        <v>1184</v>
      </c>
      <c r="C120" s="16" t="s">
        <v>347</v>
      </c>
      <c r="D120" s="16" t="s">
        <v>46</v>
      </c>
    </row>
    <row r="121" spans="1:4" ht="409.5" x14ac:dyDescent="0.25">
      <c r="A121" s="15">
        <v>4</v>
      </c>
      <c r="B121" s="15">
        <v>1185</v>
      </c>
      <c r="C121" s="16" t="s">
        <v>348</v>
      </c>
      <c r="D121" s="16" t="s">
        <v>80</v>
      </c>
    </row>
    <row r="122" spans="1:4" ht="409.5" x14ac:dyDescent="0.25">
      <c r="A122" s="15">
        <v>4</v>
      </c>
      <c r="B122" s="15">
        <v>1186</v>
      </c>
      <c r="C122" s="16" t="s">
        <v>349</v>
      </c>
      <c r="D122" s="16" t="s">
        <v>81</v>
      </c>
    </row>
    <row r="123" spans="1:4" ht="409.5" x14ac:dyDescent="0.25">
      <c r="A123" s="15">
        <v>4</v>
      </c>
      <c r="B123" s="15">
        <v>1187</v>
      </c>
      <c r="C123" s="16" t="s">
        <v>350</v>
      </c>
      <c r="D123" s="16" t="s">
        <v>74</v>
      </c>
    </row>
    <row r="124" spans="1:4" ht="409.5" x14ac:dyDescent="0.25">
      <c r="A124" s="15">
        <v>4</v>
      </c>
      <c r="B124" s="15">
        <v>1187</v>
      </c>
      <c r="C124" s="16" t="s">
        <v>351</v>
      </c>
      <c r="D124" s="16" t="s">
        <v>81</v>
      </c>
    </row>
    <row r="125" spans="1:4" ht="255" x14ac:dyDescent="0.25">
      <c r="A125" s="15">
        <v>4</v>
      </c>
      <c r="B125" s="15">
        <v>1188</v>
      </c>
      <c r="C125" s="16" t="s">
        <v>352</v>
      </c>
      <c r="D125" s="16" t="s">
        <v>81</v>
      </c>
    </row>
    <row r="126" spans="1:4" ht="150" x14ac:dyDescent="0.25">
      <c r="A126" s="15">
        <v>3</v>
      </c>
      <c r="B126" s="15">
        <v>1189</v>
      </c>
      <c r="C126" s="16" t="s">
        <v>353</v>
      </c>
      <c r="D126" s="16" t="s">
        <v>74</v>
      </c>
    </row>
    <row r="127" spans="1:4" ht="75" x14ac:dyDescent="0.25">
      <c r="A127" s="15">
        <v>3</v>
      </c>
      <c r="B127" s="15">
        <v>1190</v>
      </c>
      <c r="C127" s="16" t="s">
        <v>354</v>
      </c>
      <c r="D127" s="16" t="s">
        <v>74</v>
      </c>
    </row>
    <row r="128" spans="1:4" ht="150" x14ac:dyDescent="0.25">
      <c r="A128" s="15">
        <v>3</v>
      </c>
      <c r="B128" s="15">
        <v>1191</v>
      </c>
      <c r="C128" s="16" t="s">
        <v>355</v>
      </c>
      <c r="D128" s="16" t="s">
        <v>20</v>
      </c>
    </row>
    <row r="129" spans="1:4" ht="45" x14ac:dyDescent="0.25">
      <c r="A129" s="15">
        <v>3</v>
      </c>
      <c r="B129" s="15">
        <v>1192</v>
      </c>
      <c r="C129" s="16" t="s">
        <v>356</v>
      </c>
      <c r="D129" s="16" t="s">
        <v>20</v>
      </c>
    </row>
    <row r="130" spans="1:4" ht="45" x14ac:dyDescent="0.25">
      <c r="A130" s="15">
        <v>3</v>
      </c>
      <c r="B130" s="15">
        <v>1192</v>
      </c>
      <c r="C130" s="17" t="s">
        <v>356</v>
      </c>
      <c r="D130" s="16" t="s">
        <v>74</v>
      </c>
    </row>
    <row r="131" spans="1:4" ht="45" x14ac:dyDescent="0.25">
      <c r="A131" s="15">
        <v>3</v>
      </c>
      <c r="B131" s="15">
        <v>1193</v>
      </c>
      <c r="C131" s="16" t="s">
        <v>357</v>
      </c>
      <c r="D131" s="16" t="s">
        <v>20</v>
      </c>
    </row>
    <row r="132" spans="1:4" ht="45" x14ac:dyDescent="0.25">
      <c r="A132" s="15">
        <v>3</v>
      </c>
      <c r="B132" s="15">
        <v>1193</v>
      </c>
      <c r="C132" s="16" t="s">
        <v>357</v>
      </c>
      <c r="D132" s="16" t="s">
        <v>74</v>
      </c>
    </row>
    <row r="133" spans="1:4" ht="60" x14ac:dyDescent="0.25">
      <c r="A133" s="15">
        <v>3</v>
      </c>
      <c r="B133" s="15">
        <v>1194</v>
      </c>
      <c r="C133" s="16" t="s">
        <v>358</v>
      </c>
      <c r="D133" s="16" t="s">
        <v>74</v>
      </c>
    </row>
    <row r="134" spans="1:4" ht="30" x14ac:dyDescent="0.25">
      <c r="A134" s="15">
        <v>3</v>
      </c>
      <c r="B134" s="15">
        <v>1195</v>
      </c>
      <c r="C134" s="16" t="s">
        <v>359</v>
      </c>
      <c r="D134" s="16" t="s">
        <v>74</v>
      </c>
    </row>
    <row r="135" spans="1:4" ht="30" x14ac:dyDescent="0.25">
      <c r="A135" s="15">
        <v>3</v>
      </c>
      <c r="B135" s="15">
        <v>1196</v>
      </c>
      <c r="C135" s="16" t="s">
        <v>360</v>
      </c>
      <c r="D135" s="16" t="s">
        <v>75</v>
      </c>
    </row>
    <row r="136" spans="1:4" ht="30" x14ac:dyDescent="0.25">
      <c r="A136" s="15">
        <v>3</v>
      </c>
      <c r="B136" s="15">
        <v>1196</v>
      </c>
      <c r="C136" s="16" t="s">
        <v>360</v>
      </c>
      <c r="D136" s="16" t="s">
        <v>20</v>
      </c>
    </row>
    <row r="137" spans="1:4" ht="30" x14ac:dyDescent="0.25">
      <c r="A137" s="15">
        <v>3</v>
      </c>
      <c r="B137" s="15">
        <v>1196</v>
      </c>
      <c r="C137" s="16" t="s">
        <v>360</v>
      </c>
      <c r="D137" s="16" t="s">
        <v>74</v>
      </c>
    </row>
    <row r="138" spans="1:4" ht="30" x14ac:dyDescent="0.25">
      <c r="A138" s="15">
        <v>3</v>
      </c>
      <c r="B138" s="15">
        <v>1197</v>
      </c>
      <c r="C138" s="16" t="s">
        <v>361</v>
      </c>
      <c r="D138" s="16" t="s">
        <v>20</v>
      </c>
    </row>
    <row r="139" spans="1:4" ht="30" x14ac:dyDescent="0.25">
      <c r="A139" s="15">
        <v>3</v>
      </c>
      <c r="B139" s="15">
        <v>1197</v>
      </c>
      <c r="C139" s="16" t="s">
        <v>361</v>
      </c>
      <c r="D139" s="16" t="s">
        <v>74</v>
      </c>
    </row>
    <row r="140" spans="1:4" ht="30" x14ac:dyDescent="0.25">
      <c r="A140" s="15">
        <v>3</v>
      </c>
      <c r="B140" s="15">
        <v>1198</v>
      </c>
      <c r="C140" s="16" t="s">
        <v>362</v>
      </c>
      <c r="D140" s="16" t="s">
        <v>20</v>
      </c>
    </row>
    <row r="141" spans="1:4" ht="30" x14ac:dyDescent="0.25">
      <c r="A141" s="15">
        <v>3</v>
      </c>
      <c r="B141" s="15">
        <v>1198</v>
      </c>
      <c r="C141" s="17" t="s">
        <v>362</v>
      </c>
      <c r="D141" s="16" t="s">
        <v>46</v>
      </c>
    </row>
    <row r="142" spans="1:4" ht="120" x14ac:dyDescent="0.25">
      <c r="A142" s="15">
        <v>3</v>
      </c>
      <c r="B142" s="15">
        <v>1199</v>
      </c>
      <c r="C142" s="16" t="s">
        <v>363</v>
      </c>
      <c r="D142" s="16" t="s">
        <v>20</v>
      </c>
    </row>
    <row r="143" spans="1:4" ht="120" x14ac:dyDescent="0.25">
      <c r="A143" s="15">
        <v>3</v>
      </c>
      <c r="B143" s="15">
        <v>1199</v>
      </c>
      <c r="C143" s="16" t="s">
        <v>363</v>
      </c>
      <c r="D143" s="16" t="s">
        <v>74</v>
      </c>
    </row>
    <row r="144" spans="1:4" ht="135" x14ac:dyDescent="0.25">
      <c r="A144" s="15">
        <v>3</v>
      </c>
      <c r="B144" s="15">
        <v>1200</v>
      </c>
      <c r="C144" s="16" t="s">
        <v>364</v>
      </c>
      <c r="D144" s="16" t="s">
        <v>20</v>
      </c>
    </row>
    <row r="145" spans="1:4" ht="75" x14ac:dyDescent="0.25">
      <c r="A145" s="15">
        <v>3</v>
      </c>
      <c r="B145" s="15">
        <v>1201</v>
      </c>
      <c r="C145" s="16" t="s">
        <v>365</v>
      </c>
      <c r="D145" s="16" t="s">
        <v>20</v>
      </c>
    </row>
    <row r="146" spans="1:4" ht="75" x14ac:dyDescent="0.25">
      <c r="A146" s="15">
        <v>3</v>
      </c>
      <c r="B146" s="15">
        <v>1201</v>
      </c>
      <c r="C146" s="17" t="s">
        <v>365</v>
      </c>
      <c r="D146" s="16" t="s">
        <v>74</v>
      </c>
    </row>
    <row r="147" spans="1:4" ht="120" x14ac:dyDescent="0.25">
      <c r="A147" s="15">
        <v>3</v>
      </c>
      <c r="B147" s="15">
        <v>1202</v>
      </c>
      <c r="C147" s="16" t="s">
        <v>366</v>
      </c>
      <c r="D147" s="16" t="s">
        <v>20</v>
      </c>
    </row>
    <row r="148" spans="1:4" ht="120" x14ac:dyDescent="0.25">
      <c r="A148" s="15">
        <v>3</v>
      </c>
      <c r="B148" s="15">
        <v>1202</v>
      </c>
      <c r="C148" s="16" t="s">
        <v>367</v>
      </c>
      <c r="D148" s="16" t="s">
        <v>74</v>
      </c>
    </row>
    <row r="149" spans="1:4" ht="210" x14ac:dyDescent="0.25">
      <c r="A149" s="15">
        <v>3</v>
      </c>
      <c r="B149" s="15">
        <v>1204</v>
      </c>
      <c r="C149" s="16" t="s">
        <v>368</v>
      </c>
      <c r="D149" s="16" t="s">
        <v>20</v>
      </c>
    </row>
    <row r="150" spans="1:4" ht="210" x14ac:dyDescent="0.25">
      <c r="A150" s="15">
        <v>3</v>
      </c>
      <c r="B150" s="15">
        <v>1204</v>
      </c>
      <c r="C150" s="16" t="s">
        <v>368</v>
      </c>
      <c r="D150" s="16" t="s">
        <v>74</v>
      </c>
    </row>
    <row r="151" spans="1:4" ht="60" x14ac:dyDescent="0.25">
      <c r="A151" s="15">
        <v>3</v>
      </c>
      <c r="B151" s="15">
        <v>1205</v>
      </c>
      <c r="C151" s="16" t="s">
        <v>369</v>
      </c>
      <c r="D151" s="16" t="s">
        <v>74</v>
      </c>
    </row>
    <row r="152" spans="1:4" ht="60" x14ac:dyDescent="0.25">
      <c r="A152" s="15">
        <v>3</v>
      </c>
      <c r="B152" s="15">
        <v>1206</v>
      </c>
      <c r="C152" s="16" t="s">
        <v>370</v>
      </c>
      <c r="D152" s="16" t="s">
        <v>74</v>
      </c>
    </row>
    <row r="153" spans="1:4" ht="60" x14ac:dyDescent="0.25">
      <c r="A153" s="15">
        <v>3</v>
      </c>
      <c r="B153" s="15">
        <v>1206</v>
      </c>
      <c r="C153" s="17" t="s">
        <v>370</v>
      </c>
      <c r="D153" s="16" t="s">
        <v>20</v>
      </c>
    </row>
    <row r="154" spans="1:4" ht="120" x14ac:dyDescent="0.25">
      <c r="A154" s="15">
        <v>3</v>
      </c>
      <c r="B154" s="15">
        <v>1207</v>
      </c>
      <c r="C154" s="16" t="s">
        <v>371</v>
      </c>
      <c r="D154" s="16" t="s">
        <v>74</v>
      </c>
    </row>
    <row r="155" spans="1:4" ht="120" x14ac:dyDescent="0.25">
      <c r="A155" s="15">
        <v>3</v>
      </c>
      <c r="B155" s="15">
        <v>1207</v>
      </c>
      <c r="C155" s="17" t="s">
        <v>371</v>
      </c>
      <c r="D155" s="16" t="s">
        <v>20</v>
      </c>
    </row>
    <row r="156" spans="1:4" ht="120" x14ac:dyDescent="0.25">
      <c r="A156" s="15">
        <v>3</v>
      </c>
      <c r="B156" s="15">
        <v>1208</v>
      </c>
      <c r="C156" s="16" t="s">
        <v>372</v>
      </c>
      <c r="D156" s="16" t="s">
        <v>20</v>
      </c>
    </row>
    <row r="157" spans="1:4" ht="120" x14ac:dyDescent="0.25">
      <c r="A157" s="15">
        <v>3</v>
      </c>
      <c r="B157" s="15">
        <v>1208</v>
      </c>
      <c r="C157" s="16" t="s">
        <v>372</v>
      </c>
      <c r="D157" s="16" t="s">
        <v>74</v>
      </c>
    </row>
    <row r="158" spans="1:4" ht="120" x14ac:dyDescent="0.25">
      <c r="A158" s="15">
        <v>3</v>
      </c>
      <c r="B158" s="15">
        <v>1209</v>
      </c>
      <c r="C158" s="16" t="s">
        <v>373</v>
      </c>
      <c r="D158" s="16" t="s">
        <v>74</v>
      </c>
    </row>
    <row r="159" spans="1:4" ht="120" x14ac:dyDescent="0.25">
      <c r="A159" s="15">
        <v>3</v>
      </c>
      <c r="B159" s="15">
        <v>1209</v>
      </c>
      <c r="C159" s="17" t="s">
        <v>373</v>
      </c>
      <c r="D159" s="16" t="s">
        <v>20</v>
      </c>
    </row>
    <row r="160" spans="1:4" ht="30" x14ac:dyDescent="0.25">
      <c r="A160" s="15">
        <v>3</v>
      </c>
      <c r="B160" s="15">
        <v>1210</v>
      </c>
      <c r="C160" s="16" t="s">
        <v>374</v>
      </c>
      <c r="D160" s="16" t="s">
        <v>74</v>
      </c>
    </row>
    <row r="161" spans="1:4" x14ac:dyDescent="0.25">
      <c r="A161" s="15">
        <v>6</v>
      </c>
      <c r="B161">
        <v>3979</v>
      </c>
      <c r="C161" s="11" t="s">
        <v>375</v>
      </c>
      <c r="D161" t="s">
        <v>65</v>
      </c>
    </row>
    <row r="162" spans="1:4" x14ac:dyDescent="0.25">
      <c r="A162" s="15">
        <v>6</v>
      </c>
      <c r="B162">
        <v>3980</v>
      </c>
      <c r="C162" s="11" t="s">
        <v>376</v>
      </c>
      <c r="D162" t="s">
        <v>74</v>
      </c>
    </row>
    <row r="163" spans="1:4" x14ac:dyDescent="0.25">
      <c r="A163" s="15">
        <v>6</v>
      </c>
      <c r="B163">
        <v>3981</v>
      </c>
      <c r="C163" s="11" t="s">
        <v>377</v>
      </c>
      <c r="D163" t="s">
        <v>74</v>
      </c>
    </row>
    <row r="164" spans="1:4" x14ac:dyDescent="0.25">
      <c r="A164" s="15">
        <v>6</v>
      </c>
      <c r="B164">
        <v>3982</v>
      </c>
      <c r="C164" s="11" t="s">
        <v>378</v>
      </c>
      <c r="D164" t="s">
        <v>74</v>
      </c>
    </row>
    <row r="165" spans="1:4" x14ac:dyDescent="0.25">
      <c r="A165" s="15">
        <v>6</v>
      </c>
      <c r="B165">
        <v>3984</v>
      </c>
      <c r="C165" s="11" t="s">
        <v>379</v>
      </c>
      <c r="D165" t="s">
        <v>74</v>
      </c>
    </row>
    <row r="166" spans="1:4" x14ac:dyDescent="0.25">
      <c r="A166" s="15">
        <v>6</v>
      </c>
      <c r="B166">
        <v>3976</v>
      </c>
      <c r="C166" s="11" t="s">
        <v>380</v>
      </c>
      <c r="D166" t="s">
        <v>60</v>
      </c>
    </row>
    <row r="167" spans="1:4" x14ac:dyDescent="0.25">
      <c r="A167" s="15">
        <v>6</v>
      </c>
      <c r="B167">
        <v>3975</v>
      </c>
      <c r="C167" s="11" t="s">
        <v>381</v>
      </c>
      <c r="D167" t="s">
        <v>81</v>
      </c>
    </row>
    <row r="168" spans="1:4" x14ac:dyDescent="0.25">
      <c r="A168" s="15">
        <v>6</v>
      </c>
      <c r="B168">
        <v>3972</v>
      </c>
      <c r="C168" s="11" t="s">
        <v>382</v>
      </c>
      <c r="D168" t="s">
        <v>72</v>
      </c>
    </row>
    <row r="169" spans="1:4" x14ac:dyDescent="0.25">
      <c r="A169" s="15">
        <v>6</v>
      </c>
      <c r="B169">
        <v>3973</v>
      </c>
      <c r="C169" s="11" t="s">
        <v>383</v>
      </c>
      <c r="D169" t="s">
        <v>71</v>
      </c>
    </row>
    <row r="170" spans="1:4" x14ac:dyDescent="0.25">
      <c r="A170" s="15">
        <v>6</v>
      </c>
      <c r="B170">
        <v>3974</v>
      </c>
      <c r="C170" s="11" t="s">
        <v>384</v>
      </c>
      <c r="D170" t="s">
        <v>20</v>
      </c>
    </row>
    <row r="171" spans="1:4" x14ac:dyDescent="0.25">
      <c r="A171" s="15">
        <v>6</v>
      </c>
      <c r="B171">
        <v>3958</v>
      </c>
      <c r="C171" s="11" t="s">
        <v>385</v>
      </c>
      <c r="D171" t="s">
        <v>77</v>
      </c>
    </row>
    <row r="172" spans="1:4" x14ac:dyDescent="0.25">
      <c r="A172" s="15">
        <v>6</v>
      </c>
      <c r="B172">
        <v>3959</v>
      </c>
      <c r="C172" s="11" t="s">
        <v>386</v>
      </c>
      <c r="D172" t="s">
        <v>20</v>
      </c>
    </row>
    <row r="173" spans="1:4" x14ac:dyDescent="0.25">
      <c r="A173" s="15">
        <v>6</v>
      </c>
      <c r="B173">
        <v>3960</v>
      </c>
      <c r="C173" s="11" t="s">
        <v>387</v>
      </c>
      <c r="D173" t="s">
        <v>20</v>
      </c>
    </row>
    <row r="174" spans="1:4" x14ac:dyDescent="0.25">
      <c r="A174" s="15">
        <v>6</v>
      </c>
      <c r="B174">
        <v>3961</v>
      </c>
      <c r="C174" s="11" t="s">
        <v>388</v>
      </c>
      <c r="D174" t="s">
        <v>20</v>
      </c>
    </row>
    <row r="175" spans="1:4" x14ac:dyDescent="0.25">
      <c r="A175" s="15">
        <v>6</v>
      </c>
      <c r="B175">
        <v>3962</v>
      </c>
      <c r="C175" s="11" t="s">
        <v>389</v>
      </c>
      <c r="D175" t="s">
        <v>29</v>
      </c>
    </row>
    <row r="176" spans="1:4" x14ac:dyDescent="0.25">
      <c r="A176" s="15">
        <v>6</v>
      </c>
      <c r="B176">
        <v>3963</v>
      </c>
      <c r="C176" s="11" t="s">
        <v>390</v>
      </c>
      <c r="D176" t="s">
        <v>29</v>
      </c>
    </row>
    <row r="177" spans="1:4" x14ac:dyDescent="0.25">
      <c r="A177" s="15">
        <v>6</v>
      </c>
      <c r="B177">
        <v>3964</v>
      </c>
      <c r="C177" s="11" t="s">
        <v>391</v>
      </c>
      <c r="D177" t="s">
        <v>29</v>
      </c>
    </row>
    <row r="178" spans="1:4" x14ac:dyDescent="0.25">
      <c r="A178" s="15">
        <v>6</v>
      </c>
      <c r="B178">
        <v>3965</v>
      </c>
      <c r="C178" s="11" t="s">
        <v>392</v>
      </c>
      <c r="D178" t="s">
        <v>29</v>
      </c>
    </row>
    <row r="179" spans="1:4" x14ac:dyDescent="0.25">
      <c r="A179" s="15">
        <v>6</v>
      </c>
      <c r="B179">
        <v>3966</v>
      </c>
      <c r="C179" s="11" t="s">
        <v>393</v>
      </c>
      <c r="D179" t="s">
        <v>29</v>
      </c>
    </row>
    <row r="180" spans="1:4" x14ac:dyDescent="0.25">
      <c r="A180" s="15">
        <v>6</v>
      </c>
      <c r="B180">
        <v>3967</v>
      </c>
      <c r="C180" s="11" t="s">
        <v>394</v>
      </c>
      <c r="D180" t="s">
        <v>72</v>
      </c>
    </row>
    <row r="181" spans="1:4" x14ac:dyDescent="0.25">
      <c r="A181" s="15">
        <v>6</v>
      </c>
      <c r="B181">
        <v>3968</v>
      </c>
      <c r="C181" s="11" t="s">
        <v>395</v>
      </c>
      <c r="D181" t="s">
        <v>72</v>
      </c>
    </row>
    <row r="182" spans="1:4" x14ac:dyDescent="0.25">
      <c r="A182" s="15">
        <v>6</v>
      </c>
      <c r="B182">
        <v>3969</v>
      </c>
      <c r="C182" s="11" t="s">
        <v>396</v>
      </c>
      <c r="D182" t="s">
        <v>72</v>
      </c>
    </row>
    <row r="183" spans="1:4" x14ac:dyDescent="0.25">
      <c r="A183" s="15">
        <v>6</v>
      </c>
      <c r="B183">
        <v>3970</v>
      </c>
      <c r="C183" s="11" t="s">
        <v>397</v>
      </c>
      <c r="D183" t="s">
        <v>72</v>
      </c>
    </row>
    <row r="184" spans="1:4" x14ac:dyDescent="0.25">
      <c r="A184" s="15">
        <v>6</v>
      </c>
      <c r="B184">
        <v>3971</v>
      </c>
      <c r="C184" s="11" t="s">
        <v>398</v>
      </c>
      <c r="D184" t="s">
        <v>80</v>
      </c>
    </row>
    <row r="185" spans="1:4" x14ac:dyDescent="0.25">
      <c r="A185" s="15">
        <v>6</v>
      </c>
      <c r="B185">
        <v>3946</v>
      </c>
      <c r="C185" s="11" t="s">
        <v>399</v>
      </c>
      <c r="D185" t="s">
        <v>69</v>
      </c>
    </row>
    <row r="186" spans="1:4" x14ac:dyDescent="0.25">
      <c r="A186" s="15">
        <v>6</v>
      </c>
      <c r="B186">
        <v>3949</v>
      </c>
      <c r="C186" s="11" t="s">
        <v>400</v>
      </c>
      <c r="D186" t="s">
        <v>74</v>
      </c>
    </row>
    <row r="187" spans="1:4" x14ac:dyDescent="0.25">
      <c r="A187" s="15">
        <v>6</v>
      </c>
      <c r="B187">
        <v>3939</v>
      </c>
      <c r="C187" s="11" t="s">
        <v>401</v>
      </c>
      <c r="D187" t="s">
        <v>72</v>
      </c>
    </row>
    <row r="188" spans="1:4" x14ac:dyDescent="0.25">
      <c r="A188" s="15">
        <v>6</v>
      </c>
      <c r="B188">
        <v>3941</v>
      </c>
      <c r="C188" s="11" t="s">
        <v>402</v>
      </c>
      <c r="D188" t="s">
        <v>74</v>
      </c>
    </row>
    <row r="189" spans="1:4" x14ac:dyDescent="0.25">
      <c r="A189" s="15">
        <v>6</v>
      </c>
      <c r="B189">
        <v>3943</v>
      </c>
      <c r="C189" s="11" t="s">
        <v>403</v>
      </c>
      <c r="D189" t="s">
        <v>72</v>
      </c>
    </row>
    <row r="190" spans="1:4" x14ac:dyDescent="0.25">
      <c r="A190" s="15">
        <v>6</v>
      </c>
      <c r="B190">
        <v>3928</v>
      </c>
      <c r="C190" s="11" t="s">
        <v>404</v>
      </c>
      <c r="D190" t="s">
        <v>65</v>
      </c>
    </row>
    <row r="191" spans="1:4" x14ac:dyDescent="0.25">
      <c r="A191" s="15">
        <v>6</v>
      </c>
      <c r="B191">
        <v>3929</v>
      </c>
      <c r="C191" s="11" t="s">
        <v>405</v>
      </c>
      <c r="D191" t="s">
        <v>65</v>
      </c>
    </row>
    <row r="192" spans="1:4" x14ac:dyDescent="0.25">
      <c r="A192" s="15">
        <v>6</v>
      </c>
      <c r="B192">
        <v>3875</v>
      </c>
      <c r="C192" s="11" t="s">
        <v>406</v>
      </c>
      <c r="D192" s="16" t="s">
        <v>46</v>
      </c>
    </row>
    <row r="193" spans="1:4" x14ac:dyDescent="0.25">
      <c r="A193" s="15">
        <v>6</v>
      </c>
      <c r="B193">
        <v>3876</v>
      </c>
      <c r="C193" s="11" t="s">
        <v>407</v>
      </c>
      <c r="D193" s="16" t="s">
        <v>46</v>
      </c>
    </row>
    <row r="194" spans="1:4" x14ac:dyDescent="0.25">
      <c r="A194" s="15">
        <v>6</v>
      </c>
      <c r="B194">
        <v>3877</v>
      </c>
      <c r="C194" s="11" t="s">
        <v>408</v>
      </c>
      <c r="D194" s="16" t="s">
        <v>46</v>
      </c>
    </row>
    <row r="195" spans="1:4" x14ac:dyDescent="0.25">
      <c r="A195" s="15">
        <v>6</v>
      </c>
      <c r="B195">
        <v>3878</v>
      </c>
      <c r="C195" s="11" t="s">
        <v>409</v>
      </c>
      <c r="D195" s="16" t="s">
        <v>46</v>
      </c>
    </row>
    <row r="196" spans="1:4" x14ac:dyDescent="0.25">
      <c r="A196" s="15">
        <v>6</v>
      </c>
      <c r="B196">
        <v>3879</v>
      </c>
      <c r="C196" s="11" t="s">
        <v>410</v>
      </c>
      <c r="D196" s="16" t="s">
        <v>46</v>
      </c>
    </row>
    <row r="197" spans="1:4" x14ac:dyDescent="0.25">
      <c r="A197" s="15">
        <v>6</v>
      </c>
      <c r="B197">
        <v>3880</v>
      </c>
      <c r="C197" s="11" t="s">
        <v>411</v>
      </c>
      <c r="D197" s="16" t="s">
        <v>46</v>
      </c>
    </row>
    <row r="198" spans="1:4" x14ac:dyDescent="0.25">
      <c r="A198" s="15">
        <v>6</v>
      </c>
      <c r="B198">
        <v>3881</v>
      </c>
      <c r="C198" s="11" t="s">
        <v>412</v>
      </c>
      <c r="D198" s="16" t="s">
        <v>46</v>
      </c>
    </row>
    <row r="199" spans="1:4" x14ac:dyDescent="0.25">
      <c r="A199" s="15">
        <v>6</v>
      </c>
      <c r="B199">
        <v>3882</v>
      </c>
      <c r="C199" s="11" t="s">
        <v>413</v>
      </c>
      <c r="D199" s="16" t="s">
        <v>46</v>
      </c>
    </row>
    <row r="200" spans="1:4" x14ac:dyDescent="0.25">
      <c r="A200" s="15">
        <v>6</v>
      </c>
      <c r="B200">
        <v>3883</v>
      </c>
      <c r="C200" s="11" t="s">
        <v>414</v>
      </c>
      <c r="D200" s="16" t="s">
        <v>46</v>
      </c>
    </row>
    <row r="201" spans="1:4" x14ac:dyDescent="0.25">
      <c r="A201" s="15">
        <v>6</v>
      </c>
      <c r="B201">
        <v>3884</v>
      </c>
      <c r="C201" s="11" t="s">
        <v>415</v>
      </c>
      <c r="D201" s="16" t="s">
        <v>46</v>
      </c>
    </row>
    <row r="202" spans="1:4" x14ac:dyDescent="0.25">
      <c r="A202" s="15">
        <v>6</v>
      </c>
      <c r="B202">
        <v>3885</v>
      </c>
      <c r="C202" s="11" t="s">
        <v>416</v>
      </c>
      <c r="D202" s="16" t="s">
        <v>46</v>
      </c>
    </row>
    <row r="203" spans="1:4" x14ac:dyDescent="0.25">
      <c r="A203" s="15">
        <v>6</v>
      </c>
      <c r="B203">
        <v>3886</v>
      </c>
      <c r="C203" s="11" t="s">
        <v>417</v>
      </c>
      <c r="D203" s="16" t="s">
        <v>46</v>
      </c>
    </row>
    <row r="204" spans="1:4" x14ac:dyDescent="0.25">
      <c r="A204" s="15">
        <v>6</v>
      </c>
      <c r="B204">
        <v>3870</v>
      </c>
      <c r="C204" s="11" t="s">
        <v>418</v>
      </c>
      <c r="D204" t="s">
        <v>77</v>
      </c>
    </row>
    <row r="205" spans="1:4" x14ac:dyDescent="0.25">
      <c r="A205" s="15">
        <v>6</v>
      </c>
      <c r="B205">
        <v>3871</v>
      </c>
      <c r="C205" s="11" t="s">
        <v>419</v>
      </c>
      <c r="D205" t="s">
        <v>74</v>
      </c>
    </row>
    <row r="206" spans="1:4" x14ac:dyDescent="0.25">
      <c r="A206" s="15">
        <v>6</v>
      </c>
      <c r="B206">
        <v>3872</v>
      </c>
      <c r="C206" s="11" t="s">
        <v>420</v>
      </c>
      <c r="D206" t="s">
        <v>74</v>
      </c>
    </row>
    <row r="207" spans="1:4" x14ac:dyDescent="0.25">
      <c r="A207" s="15">
        <v>6</v>
      </c>
      <c r="B207">
        <v>3873</v>
      </c>
      <c r="C207" s="11" t="s">
        <v>421</v>
      </c>
      <c r="D207" t="s">
        <v>74</v>
      </c>
    </row>
    <row r="208" spans="1:4" x14ac:dyDescent="0.25">
      <c r="A208" s="15">
        <v>6</v>
      </c>
      <c r="B208">
        <v>3874</v>
      </c>
      <c r="C208" s="11" t="s">
        <v>422</v>
      </c>
      <c r="D208" t="s">
        <v>74</v>
      </c>
    </row>
    <row r="209" spans="1:4" x14ac:dyDescent="0.25">
      <c r="A209" s="15">
        <v>6</v>
      </c>
      <c r="B209">
        <v>3851</v>
      </c>
      <c r="C209" s="11" t="s">
        <v>423</v>
      </c>
      <c r="D209" t="s">
        <v>74</v>
      </c>
    </row>
    <row r="210" spans="1:4" x14ac:dyDescent="0.25">
      <c r="A210" s="15">
        <v>6</v>
      </c>
      <c r="B210">
        <v>3732</v>
      </c>
      <c r="C210" s="11" t="s">
        <v>424</v>
      </c>
      <c r="D210" t="s">
        <v>20</v>
      </c>
    </row>
    <row r="211" spans="1:4" x14ac:dyDescent="0.25">
      <c r="A211" s="15">
        <v>6</v>
      </c>
      <c r="B211">
        <v>3733</v>
      </c>
      <c r="C211" s="11" t="s">
        <v>425</v>
      </c>
      <c r="D211" t="s">
        <v>20</v>
      </c>
    </row>
    <row r="212" spans="1:4" x14ac:dyDescent="0.25">
      <c r="A212" s="15">
        <v>6</v>
      </c>
      <c r="B212">
        <v>3727</v>
      </c>
      <c r="C212" s="11" t="s">
        <v>426</v>
      </c>
      <c r="D212" t="s">
        <v>74</v>
      </c>
    </row>
    <row r="213" spans="1:4" x14ac:dyDescent="0.25">
      <c r="A213" s="15">
        <v>6</v>
      </c>
      <c r="B213">
        <v>3728</v>
      </c>
      <c r="C213" s="11" t="s">
        <v>427</v>
      </c>
      <c r="D213" t="s">
        <v>74</v>
      </c>
    </row>
    <row r="214" spans="1:4" x14ac:dyDescent="0.25">
      <c r="A214" s="15">
        <v>6</v>
      </c>
      <c r="B214">
        <v>3729</v>
      </c>
      <c r="C214" s="11" t="s">
        <v>428</v>
      </c>
      <c r="D214" t="s">
        <v>74</v>
      </c>
    </row>
    <row r="215" spans="1:4" x14ac:dyDescent="0.25">
      <c r="A215" s="15">
        <v>6</v>
      </c>
      <c r="B215">
        <v>3983</v>
      </c>
      <c r="C215" s="11" t="s">
        <v>429</v>
      </c>
      <c r="D215" t="s">
        <v>74</v>
      </c>
    </row>
    <row r="216" spans="1:4" x14ac:dyDescent="0.25">
      <c r="A216" s="15">
        <v>6</v>
      </c>
      <c r="B216">
        <v>3977</v>
      </c>
      <c r="C216" s="11" t="s">
        <v>430</v>
      </c>
      <c r="D216" t="s">
        <v>60</v>
      </c>
    </row>
    <row r="217" spans="1:4" x14ac:dyDescent="0.25">
      <c r="A217" s="15">
        <v>6</v>
      </c>
      <c r="B217">
        <v>3978</v>
      </c>
      <c r="C217" s="11" t="s">
        <v>431</v>
      </c>
      <c r="D217" t="s">
        <v>74</v>
      </c>
    </row>
    <row r="218" spans="1:4" x14ac:dyDescent="0.25">
      <c r="A218" s="15">
        <v>6</v>
      </c>
      <c r="B218">
        <v>3953</v>
      </c>
      <c r="C218" s="11" t="s">
        <v>432</v>
      </c>
      <c r="D218" t="s">
        <v>80</v>
      </c>
    </row>
    <row r="219" spans="1:4" x14ac:dyDescent="0.25">
      <c r="A219" s="15">
        <v>6</v>
      </c>
      <c r="B219">
        <v>3951</v>
      </c>
      <c r="C219" s="11" t="s">
        <v>433</v>
      </c>
      <c r="D219" t="s">
        <v>72</v>
      </c>
    </row>
    <row r="220" spans="1:4" x14ac:dyDescent="0.25">
      <c r="A220" s="15">
        <v>6</v>
      </c>
      <c r="B220">
        <v>3952</v>
      </c>
      <c r="C220" s="11" t="s">
        <v>434</v>
      </c>
      <c r="D220" t="s">
        <v>72</v>
      </c>
    </row>
    <row r="221" spans="1:4" x14ac:dyDescent="0.25">
      <c r="A221" s="15">
        <v>6</v>
      </c>
      <c r="B221">
        <v>3945</v>
      </c>
      <c r="C221" s="11" t="s">
        <v>435</v>
      </c>
      <c r="D221" t="s">
        <v>74</v>
      </c>
    </row>
    <row r="222" spans="1:4" x14ac:dyDescent="0.25">
      <c r="A222" s="15">
        <v>6</v>
      </c>
      <c r="B222">
        <v>3947</v>
      </c>
      <c r="C222" s="11" t="s">
        <v>436</v>
      </c>
      <c r="D222" t="s">
        <v>74</v>
      </c>
    </row>
    <row r="223" spans="1:4" x14ac:dyDescent="0.25">
      <c r="A223" s="15">
        <v>6</v>
      </c>
      <c r="B223">
        <v>3948</v>
      </c>
      <c r="C223" s="11" t="s">
        <v>437</v>
      </c>
      <c r="D223" t="s">
        <v>74</v>
      </c>
    </row>
    <row r="224" spans="1:4" x14ac:dyDescent="0.25">
      <c r="A224" s="15">
        <v>6</v>
      </c>
      <c r="B224">
        <v>3940</v>
      </c>
      <c r="C224" s="11" t="s">
        <v>438</v>
      </c>
      <c r="D224" t="s">
        <v>72</v>
      </c>
    </row>
    <row r="225" spans="1:4" x14ac:dyDescent="0.25">
      <c r="A225" s="15">
        <v>6</v>
      </c>
      <c r="B225">
        <v>3942</v>
      </c>
      <c r="C225" s="11" t="s">
        <v>439</v>
      </c>
      <c r="D225" t="s">
        <v>72</v>
      </c>
    </row>
    <row r="226" spans="1:4" x14ac:dyDescent="0.25">
      <c r="A226" s="15">
        <v>6</v>
      </c>
      <c r="B226">
        <v>3944</v>
      </c>
      <c r="C226" s="11" t="s">
        <v>440</v>
      </c>
      <c r="D226" t="s">
        <v>72</v>
      </c>
    </row>
    <row r="227" spans="1:4" x14ac:dyDescent="0.25">
      <c r="A227" s="15">
        <v>6</v>
      </c>
      <c r="B227">
        <v>3927</v>
      </c>
      <c r="C227" s="11" t="s">
        <v>441</v>
      </c>
      <c r="D227" t="s">
        <v>81</v>
      </c>
    </row>
    <row r="228" spans="1:4" x14ac:dyDescent="0.25">
      <c r="A228" s="15">
        <v>6</v>
      </c>
      <c r="B228">
        <v>3910</v>
      </c>
      <c r="C228" s="11" t="s">
        <v>442</v>
      </c>
      <c r="D228" t="s">
        <v>74</v>
      </c>
    </row>
    <row r="229" spans="1:4" x14ac:dyDescent="0.25">
      <c r="A229" s="15">
        <v>6</v>
      </c>
      <c r="B229">
        <v>3911</v>
      </c>
      <c r="C229" s="11" t="s">
        <v>443</v>
      </c>
      <c r="D229" t="s">
        <v>74</v>
      </c>
    </row>
    <row r="230" spans="1:4" x14ac:dyDescent="0.25">
      <c r="A230" s="15">
        <v>6</v>
      </c>
      <c r="B230">
        <v>3900</v>
      </c>
      <c r="C230" s="11" t="s">
        <v>444</v>
      </c>
      <c r="D230" s="16" t="s">
        <v>46</v>
      </c>
    </row>
    <row r="231" spans="1:4" x14ac:dyDescent="0.25">
      <c r="A231" s="15">
        <v>6</v>
      </c>
      <c r="B231">
        <v>3887</v>
      </c>
      <c r="C231" s="11" t="s">
        <v>445</v>
      </c>
      <c r="D231" s="16" t="s">
        <v>46</v>
      </c>
    </row>
    <row r="232" spans="1:4" x14ac:dyDescent="0.25">
      <c r="A232" s="15">
        <v>6</v>
      </c>
      <c r="B232">
        <v>3888</v>
      </c>
      <c r="C232" s="11" t="s">
        <v>446</v>
      </c>
      <c r="D232" s="16" t="s">
        <v>46</v>
      </c>
    </row>
    <row r="233" spans="1:4" x14ac:dyDescent="0.25">
      <c r="A233" s="15">
        <v>6</v>
      </c>
      <c r="B233">
        <v>3889</v>
      </c>
      <c r="C233" s="11" t="s">
        <v>447</v>
      </c>
      <c r="D233" s="16" t="s">
        <v>46</v>
      </c>
    </row>
    <row r="234" spans="1:4" x14ac:dyDescent="0.25">
      <c r="A234" s="15">
        <v>6</v>
      </c>
      <c r="B234">
        <v>3890</v>
      </c>
      <c r="C234" s="11" t="s">
        <v>448</v>
      </c>
      <c r="D234" s="16" t="s">
        <v>46</v>
      </c>
    </row>
    <row r="235" spans="1:4" x14ac:dyDescent="0.25">
      <c r="A235" s="15">
        <v>6</v>
      </c>
      <c r="B235">
        <v>3891</v>
      </c>
      <c r="C235" s="11" t="s">
        <v>449</v>
      </c>
      <c r="D235" s="16" t="s">
        <v>46</v>
      </c>
    </row>
    <row r="236" spans="1:4" x14ac:dyDescent="0.25">
      <c r="A236" s="15">
        <v>6</v>
      </c>
      <c r="B236">
        <v>3892</v>
      </c>
      <c r="C236" s="11" t="s">
        <v>450</v>
      </c>
      <c r="D236" s="16" t="s">
        <v>46</v>
      </c>
    </row>
    <row r="237" spans="1:4" x14ac:dyDescent="0.25">
      <c r="A237" s="15">
        <v>6</v>
      </c>
      <c r="B237">
        <v>3893</v>
      </c>
      <c r="C237" s="11" t="s">
        <v>451</v>
      </c>
      <c r="D237" s="16" t="s">
        <v>46</v>
      </c>
    </row>
    <row r="238" spans="1:4" x14ac:dyDescent="0.25">
      <c r="A238" s="15">
        <v>6</v>
      </c>
      <c r="B238">
        <v>3894</v>
      </c>
      <c r="C238" s="11" t="s">
        <v>452</v>
      </c>
      <c r="D238" s="16" t="s">
        <v>46</v>
      </c>
    </row>
    <row r="239" spans="1:4" x14ac:dyDescent="0.25">
      <c r="A239" s="15">
        <v>6</v>
      </c>
      <c r="B239">
        <v>3895</v>
      </c>
      <c r="C239" s="11" t="s">
        <v>453</v>
      </c>
      <c r="D239" s="16" t="s">
        <v>46</v>
      </c>
    </row>
    <row r="240" spans="1:4" x14ac:dyDescent="0.25">
      <c r="A240" s="15">
        <v>6</v>
      </c>
      <c r="B240">
        <v>3896</v>
      </c>
      <c r="C240" s="11" t="s">
        <v>454</v>
      </c>
      <c r="D240" s="16" t="s">
        <v>46</v>
      </c>
    </row>
    <row r="241" spans="1:4" x14ac:dyDescent="0.25">
      <c r="A241" s="15">
        <v>6</v>
      </c>
      <c r="B241">
        <v>3869</v>
      </c>
      <c r="C241" s="11" t="s">
        <v>455</v>
      </c>
      <c r="D241" t="s">
        <v>70</v>
      </c>
    </row>
    <row r="242" spans="1:4" x14ac:dyDescent="0.25">
      <c r="A242" s="15">
        <v>6</v>
      </c>
      <c r="B242">
        <v>3855</v>
      </c>
      <c r="C242" s="11" t="s">
        <v>456</v>
      </c>
      <c r="D242" t="s">
        <v>67</v>
      </c>
    </row>
    <row r="243" spans="1:4" x14ac:dyDescent="0.25">
      <c r="A243" s="15">
        <v>6</v>
      </c>
      <c r="B243">
        <v>3856</v>
      </c>
      <c r="C243" s="11" t="s">
        <v>457</v>
      </c>
      <c r="D243" t="s">
        <v>74</v>
      </c>
    </row>
    <row r="244" spans="1:4" x14ac:dyDescent="0.25">
      <c r="A244" s="15">
        <v>6</v>
      </c>
      <c r="B244">
        <v>3857</v>
      </c>
      <c r="C244" s="11" t="s">
        <v>458</v>
      </c>
      <c r="D244" t="s">
        <v>74</v>
      </c>
    </row>
    <row r="245" spans="1:4" x14ac:dyDescent="0.25">
      <c r="A245" s="15">
        <v>6</v>
      </c>
      <c r="B245">
        <v>3852</v>
      </c>
      <c r="C245" s="11" t="s">
        <v>459</v>
      </c>
      <c r="D245" t="s">
        <v>74</v>
      </c>
    </row>
    <row r="246" spans="1:4" x14ac:dyDescent="0.25">
      <c r="A246" s="15">
        <v>6</v>
      </c>
      <c r="B246">
        <v>3853</v>
      </c>
      <c r="C246" s="11" t="s">
        <v>460</v>
      </c>
      <c r="D246" t="s">
        <v>74</v>
      </c>
    </row>
  </sheetData>
  <autoFilter ref="A1:D246" xr:uid="{00000000-0009-0000-0000-000005000000}"/>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1"/>
  <sheetViews>
    <sheetView topLeftCell="A292" zoomScale="95" zoomScaleNormal="95" workbookViewId="0">
      <selection activeCell="C311" sqref="C311"/>
    </sheetView>
  </sheetViews>
  <sheetFormatPr baseColWidth="10" defaultColWidth="10.5703125" defaultRowHeight="15" x14ac:dyDescent="0.25"/>
  <cols>
    <col min="1" max="1" width="14.5703125" customWidth="1"/>
    <col min="2" max="2" width="56.42578125" customWidth="1"/>
    <col min="3" max="4" width="23.28515625" customWidth="1"/>
  </cols>
  <sheetData>
    <row r="1" spans="1:4" x14ac:dyDescent="0.25">
      <c r="A1" s="2" t="s">
        <v>235</v>
      </c>
      <c r="B1" s="2" t="s">
        <v>2</v>
      </c>
      <c r="C1" s="2" t="s">
        <v>461</v>
      </c>
      <c r="D1" s="18">
        <f>+SUM(C2:C310)</f>
        <v>2391485084681</v>
      </c>
    </row>
    <row r="2" spans="1:4" x14ac:dyDescent="0.25">
      <c r="A2" s="10">
        <v>1</v>
      </c>
      <c r="B2" s="10" t="s">
        <v>70</v>
      </c>
      <c r="C2" s="18">
        <v>446226678</v>
      </c>
    </row>
    <row r="3" spans="1:4" x14ac:dyDescent="0.25">
      <c r="A3" s="10">
        <v>2</v>
      </c>
      <c r="B3" s="10" t="s">
        <v>70</v>
      </c>
      <c r="C3" s="18">
        <v>62160468032</v>
      </c>
    </row>
    <row r="4" spans="1:4" x14ac:dyDescent="0.25">
      <c r="A4">
        <v>3</v>
      </c>
      <c r="B4" s="10" t="s">
        <v>70</v>
      </c>
      <c r="C4" s="18">
        <v>201686803</v>
      </c>
    </row>
    <row r="5" spans="1:4" x14ac:dyDescent="0.25">
      <c r="A5">
        <v>4</v>
      </c>
      <c r="B5" s="10" t="s">
        <v>70</v>
      </c>
      <c r="C5" s="18">
        <v>2935890069</v>
      </c>
    </row>
    <row r="6" spans="1:4" x14ac:dyDescent="0.25">
      <c r="A6">
        <v>5</v>
      </c>
      <c r="B6" s="10" t="s">
        <v>60</v>
      </c>
      <c r="C6" s="18">
        <v>170000000</v>
      </c>
    </row>
    <row r="7" spans="1:4" x14ac:dyDescent="0.25">
      <c r="A7">
        <v>6</v>
      </c>
      <c r="B7" s="10" t="s">
        <v>60</v>
      </c>
      <c r="C7" s="18">
        <v>35000000</v>
      </c>
    </row>
    <row r="8" spans="1:4" x14ac:dyDescent="0.25">
      <c r="A8">
        <v>7</v>
      </c>
      <c r="B8" s="10" t="s">
        <v>60</v>
      </c>
      <c r="C8" s="18">
        <v>650000000</v>
      </c>
    </row>
    <row r="9" spans="1:4" x14ac:dyDescent="0.25">
      <c r="A9">
        <v>8</v>
      </c>
      <c r="B9" s="10" t="s">
        <v>70</v>
      </c>
      <c r="C9" s="18">
        <v>6909638289</v>
      </c>
    </row>
    <row r="10" spans="1:4" x14ac:dyDescent="0.25">
      <c r="A10">
        <v>9</v>
      </c>
      <c r="B10" s="10" t="s">
        <v>70</v>
      </c>
      <c r="C10" s="18">
        <v>302319274</v>
      </c>
    </row>
    <row r="11" spans="1:4" x14ac:dyDescent="0.25">
      <c r="A11">
        <v>10</v>
      </c>
      <c r="B11" s="10" t="s">
        <v>60</v>
      </c>
      <c r="C11" s="18">
        <v>100000000</v>
      </c>
    </row>
    <row r="12" spans="1:4" x14ac:dyDescent="0.25">
      <c r="A12">
        <v>11</v>
      </c>
      <c r="B12" s="10" t="s">
        <v>60</v>
      </c>
      <c r="C12" s="18">
        <v>100000000</v>
      </c>
    </row>
    <row r="13" spans="1:4" x14ac:dyDescent="0.25">
      <c r="A13">
        <v>12</v>
      </c>
      <c r="B13" s="10" t="s">
        <v>60</v>
      </c>
      <c r="C13" s="18">
        <v>149308093</v>
      </c>
    </row>
    <row r="14" spans="1:4" x14ac:dyDescent="0.25">
      <c r="A14">
        <v>25</v>
      </c>
      <c r="B14" s="10" t="s">
        <v>70</v>
      </c>
      <c r="C14" s="18">
        <v>699276178</v>
      </c>
    </row>
    <row r="15" spans="1:4" x14ac:dyDescent="0.25">
      <c r="A15">
        <v>26</v>
      </c>
      <c r="B15" s="10" t="s">
        <v>67</v>
      </c>
      <c r="C15" s="18">
        <v>21652081346</v>
      </c>
    </row>
    <row r="16" spans="1:4" x14ac:dyDescent="0.25">
      <c r="A16">
        <v>27</v>
      </c>
      <c r="B16" s="10" t="s">
        <v>70</v>
      </c>
      <c r="C16" s="18">
        <v>3177013525</v>
      </c>
    </row>
    <row r="17" spans="1:3" x14ac:dyDescent="0.25">
      <c r="A17">
        <v>28</v>
      </c>
      <c r="B17" s="10" t="s">
        <v>70</v>
      </c>
      <c r="C17" s="18">
        <v>800068465</v>
      </c>
    </row>
    <row r="18" spans="1:3" x14ac:dyDescent="0.25">
      <c r="A18">
        <v>29</v>
      </c>
      <c r="B18" s="10" t="s">
        <v>70</v>
      </c>
      <c r="C18" s="18">
        <v>988414167</v>
      </c>
    </row>
    <row r="19" spans="1:3" x14ac:dyDescent="0.25">
      <c r="A19">
        <v>30</v>
      </c>
      <c r="B19" s="10" t="s">
        <v>70</v>
      </c>
      <c r="C19" s="18">
        <v>911039884</v>
      </c>
    </row>
    <row r="20" spans="1:3" x14ac:dyDescent="0.25">
      <c r="A20">
        <v>31</v>
      </c>
      <c r="B20" s="10" t="s">
        <v>70</v>
      </c>
      <c r="C20" s="18">
        <v>4369151534</v>
      </c>
    </row>
    <row r="21" spans="1:3" x14ac:dyDescent="0.25">
      <c r="A21">
        <v>36</v>
      </c>
      <c r="B21" s="10" t="s">
        <v>67</v>
      </c>
      <c r="C21" s="18">
        <v>41529100587</v>
      </c>
    </row>
    <row r="22" spans="1:3" x14ac:dyDescent="0.25">
      <c r="A22">
        <v>37</v>
      </c>
      <c r="B22" s="10" t="s">
        <v>67</v>
      </c>
      <c r="C22" s="18">
        <v>0</v>
      </c>
    </row>
    <row r="23" spans="1:3" x14ac:dyDescent="0.25">
      <c r="A23">
        <v>39</v>
      </c>
      <c r="B23" s="10" t="s">
        <v>67</v>
      </c>
      <c r="C23" s="18">
        <v>500000000</v>
      </c>
    </row>
    <row r="24" spans="1:3" x14ac:dyDescent="0.25">
      <c r="A24">
        <v>40</v>
      </c>
      <c r="B24" s="10" t="s">
        <v>63</v>
      </c>
      <c r="C24" s="18">
        <v>1020000000</v>
      </c>
    </row>
    <row r="25" spans="1:3" x14ac:dyDescent="0.25">
      <c r="A25">
        <v>49</v>
      </c>
      <c r="B25" s="10" t="s">
        <v>60</v>
      </c>
      <c r="C25" s="18">
        <v>2000000000</v>
      </c>
    </row>
    <row r="26" spans="1:3" x14ac:dyDescent="0.25">
      <c r="A26">
        <v>50</v>
      </c>
      <c r="B26" s="10" t="s">
        <v>60</v>
      </c>
      <c r="C26" s="18">
        <v>250000000</v>
      </c>
    </row>
    <row r="27" spans="1:3" x14ac:dyDescent="0.25">
      <c r="A27">
        <v>51</v>
      </c>
      <c r="B27" s="10" t="s">
        <v>60</v>
      </c>
      <c r="C27" s="18">
        <v>270000000</v>
      </c>
    </row>
    <row r="28" spans="1:3" x14ac:dyDescent="0.25">
      <c r="A28">
        <v>52</v>
      </c>
      <c r="B28" s="10" t="s">
        <v>60</v>
      </c>
      <c r="C28" s="18">
        <v>250000000</v>
      </c>
    </row>
    <row r="29" spans="1:3" x14ac:dyDescent="0.25">
      <c r="A29">
        <v>54</v>
      </c>
      <c r="B29" s="10" t="s">
        <v>60</v>
      </c>
      <c r="C29" s="18">
        <v>350000000</v>
      </c>
    </row>
    <row r="30" spans="1:3" x14ac:dyDescent="0.25">
      <c r="A30">
        <v>55</v>
      </c>
      <c r="B30" s="10" t="s">
        <v>60</v>
      </c>
      <c r="C30" s="18">
        <v>725000000</v>
      </c>
    </row>
    <row r="31" spans="1:3" x14ac:dyDescent="0.25">
      <c r="A31">
        <v>56</v>
      </c>
      <c r="B31" s="10" t="s">
        <v>60</v>
      </c>
      <c r="C31" s="18">
        <v>195000000</v>
      </c>
    </row>
    <row r="32" spans="1:3" x14ac:dyDescent="0.25">
      <c r="A32">
        <v>57</v>
      </c>
      <c r="B32" s="10" t="s">
        <v>60</v>
      </c>
      <c r="C32" s="18">
        <v>500000000</v>
      </c>
    </row>
    <row r="33" spans="1:3" x14ac:dyDescent="0.25">
      <c r="A33">
        <v>58</v>
      </c>
      <c r="B33" s="10" t="s">
        <v>60</v>
      </c>
      <c r="C33" s="18">
        <v>200000000</v>
      </c>
    </row>
    <row r="34" spans="1:3" x14ac:dyDescent="0.25">
      <c r="A34">
        <v>59</v>
      </c>
      <c r="B34" s="10" t="s">
        <v>60</v>
      </c>
      <c r="C34" s="18">
        <v>1400000000</v>
      </c>
    </row>
    <row r="35" spans="1:3" x14ac:dyDescent="0.25">
      <c r="A35">
        <v>63</v>
      </c>
      <c r="B35" s="10" t="s">
        <v>60</v>
      </c>
      <c r="C35" s="18">
        <v>0</v>
      </c>
    </row>
    <row r="36" spans="1:3" x14ac:dyDescent="0.25">
      <c r="A36">
        <v>64</v>
      </c>
      <c r="B36" s="10" t="s">
        <v>70</v>
      </c>
      <c r="C36" s="18">
        <v>794562953</v>
      </c>
    </row>
    <row r="37" spans="1:3" x14ac:dyDescent="0.25">
      <c r="A37">
        <v>65</v>
      </c>
      <c r="B37" s="10" t="s">
        <v>70</v>
      </c>
      <c r="C37" s="18">
        <v>33761142</v>
      </c>
    </row>
    <row r="38" spans="1:3" x14ac:dyDescent="0.25">
      <c r="A38">
        <v>66</v>
      </c>
      <c r="B38" s="10" t="s">
        <v>70</v>
      </c>
      <c r="C38" s="18">
        <v>30003263</v>
      </c>
    </row>
    <row r="39" spans="1:3" x14ac:dyDescent="0.25">
      <c r="A39">
        <v>67</v>
      </c>
      <c r="B39" s="10" t="s">
        <v>70</v>
      </c>
      <c r="C39" s="18">
        <v>898064386</v>
      </c>
    </row>
    <row r="40" spans="1:3" x14ac:dyDescent="0.25">
      <c r="A40">
        <v>68</v>
      </c>
      <c r="B40" s="10" t="s">
        <v>70</v>
      </c>
      <c r="C40" s="18">
        <v>1003680929</v>
      </c>
    </row>
    <row r="41" spans="1:3" x14ac:dyDescent="0.25">
      <c r="A41">
        <v>69</v>
      </c>
      <c r="B41" s="10" t="s">
        <v>70</v>
      </c>
      <c r="C41" s="18">
        <v>101283426</v>
      </c>
    </row>
    <row r="42" spans="1:3" x14ac:dyDescent="0.25">
      <c r="A42">
        <v>70</v>
      </c>
      <c r="B42" s="10" t="s">
        <v>60</v>
      </c>
      <c r="C42" s="18">
        <v>0</v>
      </c>
    </row>
    <row r="43" spans="1:3" x14ac:dyDescent="0.25">
      <c r="A43">
        <v>71</v>
      </c>
      <c r="B43" s="10" t="s">
        <v>70</v>
      </c>
      <c r="C43" s="18">
        <v>2192038249</v>
      </c>
    </row>
    <row r="44" spans="1:3" x14ac:dyDescent="0.25">
      <c r="A44">
        <v>72</v>
      </c>
      <c r="B44" s="10" t="s">
        <v>70</v>
      </c>
      <c r="C44" s="18">
        <v>792048681</v>
      </c>
    </row>
    <row r="45" spans="1:3" x14ac:dyDescent="0.25">
      <c r="A45">
        <v>73</v>
      </c>
      <c r="B45" s="10" t="s">
        <v>70</v>
      </c>
      <c r="C45" s="18">
        <v>92838161</v>
      </c>
    </row>
    <row r="46" spans="1:3" x14ac:dyDescent="0.25">
      <c r="A46">
        <v>74</v>
      </c>
      <c r="B46" s="10" t="s">
        <v>67</v>
      </c>
      <c r="C46" s="18">
        <v>345000000</v>
      </c>
    </row>
    <row r="47" spans="1:3" x14ac:dyDescent="0.25">
      <c r="A47">
        <v>76</v>
      </c>
      <c r="B47" s="10" t="s">
        <v>67</v>
      </c>
      <c r="C47" s="18">
        <v>66000000</v>
      </c>
    </row>
    <row r="48" spans="1:3" x14ac:dyDescent="0.25">
      <c r="A48" s="10">
        <v>77</v>
      </c>
      <c r="B48" s="10" t="s">
        <v>67</v>
      </c>
      <c r="C48" s="18">
        <v>28784000</v>
      </c>
    </row>
    <row r="49" spans="1:3" x14ac:dyDescent="0.25">
      <c r="A49" s="10">
        <v>78</v>
      </c>
      <c r="B49" s="10" t="s">
        <v>67</v>
      </c>
      <c r="C49" s="18">
        <v>108220000</v>
      </c>
    </row>
    <row r="50" spans="1:3" x14ac:dyDescent="0.25">
      <c r="A50" s="10">
        <v>79</v>
      </c>
      <c r="B50" s="10" t="s">
        <v>67</v>
      </c>
      <c r="C50" s="18">
        <v>340000000</v>
      </c>
    </row>
    <row r="51" spans="1:3" x14ac:dyDescent="0.25">
      <c r="A51" s="10">
        <v>83</v>
      </c>
      <c r="B51" s="10" t="s">
        <v>67</v>
      </c>
      <c r="C51" s="18">
        <v>3333550000</v>
      </c>
    </row>
    <row r="52" spans="1:3" x14ac:dyDescent="0.25">
      <c r="A52">
        <v>85</v>
      </c>
      <c r="B52" s="10" t="s">
        <v>67</v>
      </c>
      <c r="C52" s="18">
        <v>150000000</v>
      </c>
    </row>
    <row r="53" spans="1:3" x14ac:dyDescent="0.25">
      <c r="A53">
        <v>86</v>
      </c>
      <c r="B53" s="10" t="s">
        <v>67</v>
      </c>
      <c r="C53" s="18">
        <v>500000000</v>
      </c>
    </row>
    <row r="54" spans="1:3" x14ac:dyDescent="0.25">
      <c r="A54">
        <v>87</v>
      </c>
      <c r="B54" s="10" t="s">
        <v>67</v>
      </c>
      <c r="C54" s="18">
        <v>78623034</v>
      </c>
    </row>
    <row r="55" spans="1:3" x14ac:dyDescent="0.25">
      <c r="A55">
        <v>88</v>
      </c>
      <c r="B55" s="10" t="s">
        <v>60</v>
      </c>
      <c r="C55" s="18">
        <v>35000000</v>
      </c>
    </row>
    <row r="56" spans="1:3" x14ac:dyDescent="0.25">
      <c r="A56">
        <v>89</v>
      </c>
      <c r="B56" s="10" t="s">
        <v>60</v>
      </c>
      <c r="C56" s="18">
        <v>30000000</v>
      </c>
    </row>
    <row r="57" spans="1:3" x14ac:dyDescent="0.25">
      <c r="A57">
        <v>90</v>
      </c>
      <c r="B57" s="10" t="s">
        <v>60</v>
      </c>
      <c r="C57" s="18">
        <v>10000000</v>
      </c>
    </row>
    <row r="58" spans="1:3" x14ac:dyDescent="0.25">
      <c r="A58">
        <v>91</v>
      </c>
      <c r="B58" s="10" t="s">
        <v>60</v>
      </c>
      <c r="C58" s="18">
        <v>320000000</v>
      </c>
    </row>
    <row r="59" spans="1:3" x14ac:dyDescent="0.25">
      <c r="A59">
        <v>92</v>
      </c>
      <c r="B59" s="10" t="s">
        <v>60</v>
      </c>
      <c r="C59" s="18">
        <v>90000000</v>
      </c>
    </row>
    <row r="60" spans="1:3" x14ac:dyDescent="0.25">
      <c r="A60">
        <v>94</v>
      </c>
      <c r="B60" s="10" t="s">
        <v>67</v>
      </c>
      <c r="C60" s="18">
        <v>400000000</v>
      </c>
    </row>
    <row r="61" spans="1:3" x14ac:dyDescent="0.25">
      <c r="A61">
        <v>96</v>
      </c>
      <c r="B61" s="10" t="s">
        <v>67</v>
      </c>
      <c r="C61" s="18">
        <v>50000000000</v>
      </c>
    </row>
    <row r="62" spans="1:3" x14ac:dyDescent="0.25">
      <c r="A62">
        <v>97</v>
      </c>
      <c r="B62" s="10" t="s">
        <v>67</v>
      </c>
      <c r="C62" s="18">
        <v>0</v>
      </c>
    </row>
    <row r="63" spans="1:3" x14ac:dyDescent="0.25">
      <c r="A63">
        <v>98</v>
      </c>
      <c r="B63" s="10" t="s">
        <v>67</v>
      </c>
      <c r="C63" s="18">
        <v>12000000000</v>
      </c>
    </row>
    <row r="64" spans="1:3" x14ac:dyDescent="0.25">
      <c r="A64">
        <v>99</v>
      </c>
      <c r="B64" s="10" t="s">
        <v>67</v>
      </c>
      <c r="C64" s="18">
        <v>0</v>
      </c>
    </row>
    <row r="65" spans="1:3" x14ac:dyDescent="0.25">
      <c r="A65">
        <v>100</v>
      </c>
      <c r="B65" s="10" t="s">
        <v>67</v>
      </c>
      <c r="C65" s="18">
        <v>0</v>
      </c>
    </row>
    <row r="66" spans="1:3" x14ac:dyDescent="0.25">
      <c r="A66">
        <v>102</v>
      </c>
      <c r="B66" s="10" t="s">
        <v>67</v>
      </c>
      <c r="C66" s="18">
        <v>201000000</v>
      </c>
    </row>
    <row r="67" spans="1:3" x14ac:dyDescent="0.25">
      <c r="A67">
        <v>103</v>
      </c>
      <c r="B67" s="10" t="s">
        <v>67</v>
      </c>
      <c r="C67" s="18">
        <v>755000000</v>
      </c>
    </row>
    <row r="68" spans="1:3" x14ac:dyDescent="0.25">
      <c r="A68">
        <v>104</v>
      </c>
      <c r="B68" s="10" t="s">
        <v>67</v>
      </c>
      <c r="C68" s="18">
        <v>858460116352</v>
      </c>
    </row>
    <row r="69" spans="1:3" x14ac:dyDescent="0.25">
      <c r="A69">
        <v>105</v>
      </c>
      <c r="B69" s="10" t="s">
        <v>60</v>
      </c>
      <c r="C69" s="18">
        <v>200000000</v>
      </c>
    </row>
    <row r="70" spans="1:3" x14ac:dyDescent="0.25">
      <c r="A70">
        <v>112</v>
      </c>
      <c r="B70" s="10" t="s">
        <v>67</v>
      </c>
      <c r="C70" s="18">
        <v>634000000</v>
      </c>
    </row>
    <row r="71" spans="1:3" x14ac:dyDescent="0.25">
      <c r="A71">
        <v>114</v>
      </c>
      <c r="B71" s="10" t="s">
        <v>67</v>
      </c>
      <c r="C71" s="18">
        <v>216000000</v>
      </c>
    </row>
    <row r="72" spans="1:3" x14ac:dyDescent="0.25">
      <c r="A72">
        <v>116</v>
      </c>
      <c r="B72" s="10" t="s">
        <v>70</v>
      </c>
      <c r="C72" s="18">
        <v>1849478013</v>
      </c>
    </row>
    <row r="73" spans="1:3" x14ac:dyDescent="0.25">
      <c r="A73">
        <v>120</v>
      </c>
      <c r="B73" s="10" t="s">
        <v>60</v>
      </c>
      <c r="C73" s="18">
        <v>240000000</v>
      </c>
    </row>
    <row r="74" spans="1:3" x14ac:dyDescent="0.25">
      <c r="A74">
        <v>121</v>
      </c>
      <c r="B74" s="10" t="s">
        <v>60</v>
      </c>
      <c r="C74" s="18">
        <v>55000000</v>
      </c>
    </row>
    <row r="75" spans="1:3" x14ac:dyDescent="0.25">
      <c r="A75">
        <v>122</v>
      </c>
      <c r="B75" s="10" t="s">
        <v>60</v>
      </c>
      <c r="C75" s="18">
        <v>42337108</v>
      </c>
    </row>
    <row r="76" spans="1:3" x14ac:dyDescent="0.25">
      <c r="A76">
        <v>123</v>
      </c>
      <c r="B76" s="10" t="s">
        <v>60</v>
      </c>
      <c r="C76" s="18">
        <v>290000000</v>
      </c>
    </row>
    <row r="77" spans="1:3" x14ac:dyDescent="0.25">
      <c r="A77">
        <v>124</v>
      </c>
      <c r="B77" s="10" t="s">
        <v>60</v>
      </c>
      <c r="C77" s="18">
        <v>150000000</v>
      </c>
    </row>
    <row r="78" spans="1:3" x14ac:dyDescent="0.25">
      <c r="A78">
        <v>128</v>
      </c>
      <c r="B78" s="10" t="s">
        <v>70</v>
      </c>
      <c r="C78" s="18">
        <v>1635509827</v>
      </c>
    </row>
    <row r="79" spans="1:3" x14ac:dyDescent="0.25">
      <c r="A79">
        <v>129</v>
      </c>
      <c r="B79" s="10" t="s">
        <v>70</v>
      </c>
      <c r="C79" s="18">
        <v>67522284</v>
      </c>
    </row>
    <row r="80" spans="1:3" x14ac:dyDescent="0.25">
      <c r="A80">
        <v>132</v>
      </c>
      <c r="B80" s="10" t="s">
        <v>60</v>
      </c>
      <c r="C80" s="18">
        <v>1327089197</v>
      </c>
    </row>
    <row r="81" spans="1:3" x14ac:dyDescent="0.25">
      <c r="A81">
        <v>133</v>
      </c>
      <c r="B81" s="10" t="s">
        <v>60</v>
      </c>
      <c r="C81" s="18">
        <v>350000000</v>
      </c>
    </row>
    <row r="82" spans="1:3" x14ac:dyDescent="0.25">
      <c r="A82">
        <v>134</v>
      </c>
      <c r="B82" s="10" t="s">
        <v>60</v>
      </c>
      <c r="C82" s="18">
        <v>110000000</v>
      </c>
    </row>
    <row r="83" spans="1:3" x14ac:dyDescent="0.25">
      <c r="A83">
        <v>135</v>
      </c>
      <c r="B83" s="10" t="s">
        <v>60</v>
      </c>
      <c r="C83" s="18">
        <v>6291050000</v>
      </c>
    </row>
    <row r="84" spans="1:3" x14ac:dyDescent="0.25">
      <c r="A84">
        <v>136</v>
      </c>
      <c r="B84" s="10" t="s">
        <v>60</v>
      </c>
      <c r="C84" s="18">
        <v>150000000</v>
      </c>
    </row>
    <row r="85" spans="1:3" x14ac:dyDescent="0.25">
      <c r="A85">
        <v>137</v>
      </c>
      <c r="B85" s="10" t="s">
        <v>60</v>
      </c>
      <c r="C85" s="18">
        <v>170000000</v>
      </c>
    </row>
    <row r="86" spans="1:3" x14ac:dyDescent="0.25">
      <c r="A86">
        <v>139</v>
      </c>
      <c r="B86" s="10" t="s">
        <v>67</v>
      </c>
      <c r="C86" s="18">
        <v>58891335000</v>
      </c>
    </row>
    <row r="87" spans="1:3" x14ac:dyDescent="0.25">
      <c r="A87">
        <v>140</v>
      </c>
      <c r="B87" s="10" t="s">
        <v>70</v>
      </c>
      <c r="C87" s="18">
        <v>545680989</v>
      </c>
    </row>
    <row r="88" spans="1:3" x14ac:dyDescent="0.25">
      <c r="A88">
        <v>142</v>
      </c>
      <c r="B88" s="10" t="s">
        <v>70</v>
      </c>
      <c r="C88" s="18">
        <v>267356684</v>
      </c>
    </row>
    <row r="89" spans="1:3" x14ac:dyDescent="0.25">
      <c r="A89">
        <v>143</v>
      </c>
      <c r="B89" s="10" t="s">
        <v>70</v>
      </c>
      <c r="C89" s="18">
        <v>541711670</v>
      </c>
    </row>
    <row r="90" spans="1:3" x14ac:dyDescent="0.25">
      <c r="A90">
        <v>144</v>
      </c>
      <c r="B90" s="10" t="s">
        <v>65</v>
      </c>
      <c r="C90" s="18">
        <v>782000000</v>
      </c>
    </row>
    <row r="91" spans="1:3" x14ac:dyDescent="0.25">
      <c r="A91">
        <v>145</v>
      </c>
      <c r="B91" s="10" t="s">
        <v>60</v>
      </c>
      <c r="C91" s="18">
        <v>0</v>
      </c>
    </row>
    <row r="92" spans="1:3" x14ac:dyDescent="0.25">
      <c r="A92">
        <v>148</v>
      </c>
      <c r="B92" s="10" t="s">
        <v>60</v>
      </c>
      <c r="C92" s="18">
        <v>50000000</v>
      </c>
    </row>
    <row r="93" spans="1:3" x14ac:dyDescent="0.25">
      <c r="A93">
        <v>149</v>
      </c>
      <c r="B93" s="10" t="s">
        <v>60</v>
      </c>
      <c r="C93" s="18">
        <v>100000000</v>
      </c>
    </row>
    <row r="94" spans="1:3" x14ac:dyDescent="0.25">
      <c r="A94">
        <v>150</v>
      </c>
      <c r="B94" s="10" t="s">
        <v>60</v>
      </c>
      <c r="C94" s="18">
        <v>100000000</v>
      </c>
    </row>
    <row r="95" spans="1:3" x14ac:dyDescent="0.25">
      <c r="A95">
        <v>151</v>
      </c>
      <c r="B95" s="10" t="s">
        <v>60</v>
      </c>
      <c r="C95" s="18">
        <v>100000000</v>
      </c>
    </row>
    <row r="96" spans="1:3" x14ac:dyDescent="0.25">
      <c r="A96">
        <v>152</v>
      </c>
      <c r="B96" s="10" t="s">
        <v>60</v>
      </c>
      <c r="C96" s="18">
        <v>1060000000</v>
      </c>
    </row>
    <row r="97" spans="1:3" x14ac:dyDescent="0.25">
      <c r="A97">
        <v>153</v>
      </c>
      <c r="B97" s="10" t="s">
        <v>60</v>
      </c>
      <c r="C97" s="18">
        <v>50000000</v>
      </c>
    </row>
    <row r="98" spans="1:3" x14ac:dyDescent="0.25">
      <c r="A98">
        <v>154</v>
      </c>
      <c r="B98" s="10" t="s">
        <v>60</v>
      </c>
      <c r="C98" s="18">
        <v>30000000</v>
      </c>
    </row>
    <row r="99" spans="1:3" x14ac:dyDescent="0.25">
      <c r="A99">
        <v>159</v>
      </c>
      <c r="B99" s="10" t="s">
        <v>65</v>
      </c>
      <c r="C99" s="18">
        <v>100000000</v>
      </c>
    </row>
    <row r="100" spans="1:3" x14ac:dyDescent="0.25">
      <c r="A100" s="10">
        <v>160</v>
      </c>
      <c r="B100" s="10" t="s">
        <v>65</v>
      </c>
      <c r="C100" s="18">
        <v>75000000</v>
      </c>
    </row>
    <row r="101" spans="1:3" x14ac:dyDescent="0.25">
      <c r="A101">
        <v>161</v>
      </c>
      <c r="B101" s="10" t="s">
        <v>65</v>
      </c>
      <c r="C101" s="18">
        <v>200000000</v>
      </c>
    </row>
    <row r="102" spans="1:3" x14ac:dyDescent="0.25">
      <c r="A102">
        <v>162</v>
      </c>
      <c r="B102" s="10" t="s">
        <v>65</v>
      </c>
      <c r="C102" s="18">
        <v>250000000</v>
      </c>
    </row>
    <row r="103" spans="1:3" x14ac:dyDescent="0.25">
      <c r="A103">
        <v>163</v>
      </c>
      <c r="B103" s="10" t="s">
        <v>65</v>
      </c>
      <c r="C103" s="18">
        <v>350000000</v>
      </c>
    </row>
    <row r="104" spans="1:3" x14ac:dyDescent="0.25">
      <c r="A104">
        <v>164</v>
      </c>
      <c r="B104" s="10" t="s">
        <v>70</v>
      </c>
      <c r="C104" s="18">
        <v>903487278</v>
      </c>
    </row>
    <row r="105" spans="1:3" x14ac:dyDescent="0.25">
      <c r="A105">
        <v>168</v>
      </c>
      <c r="B105" s="10" t="s">
        <v>60</v>
      </c>
      <c r="C105" s="18">
        <v>60328072</v>
      </c>
    </row>
    <row r="106" spans="1:3" x14ac:dyDescent="0.25">
      <c r="A106">
        <v>169</v>
      </c>
      <c r="B106" s="10" t="s">
        <v>60</v>
      </c>
      <c r="C106" s="18">
        <v>1020000000</v>
      </c>
    </row>
    <row r="107" spans="1:3" x14ac:dyDescent="0.25">
      <c r="A107">
        <v>170</v>
      </c>
      <c r="B107" s="10" t="s">
        <v>60</v>
      </c>
      <c r="C107" s="18">
        <v>300000000</v>
      </c>
    </row>
    <row r="108" spans="1:3" x14ac:dyDescent="0.25">
      <c r="A108">
        <v>171</v>
      </c>
      <c r="B108" s="10" t="s">
        <v>60</v>
      </c>
      <c r="C108" s="18">
        <v>185000000</v>
      </c>
    </row>
    <row r="109" spans="1:3" x14ac:dyDescent="0.25">
      <c r="A109">
        <v>172</v>
      </c>
      <c r="B109" s="10" t="s">
        <v>60</v>
      </c>
      <c r="C109" s="18">
        <v>30000000</v>
      </c>
    </row>
    <row r="110" spans="1:3" x14ac:dyDescent="0.25">
      <c r="A110">
        <v>173</v>
      </c>
      <c r="B110" s="10" t="s">
        <v>60</v>
      </c>
      <c r="C110" s="18">
        <v>80000000</v>
      </c>
    </row>
    <row r="111" spans="1:3" x14ac:dyDescent="0.25">
      <c r="A111">
        <v>174</v>
      </c>
      <c r="B111" s="10" t="s">
        <v>60</v>
      </c>
      <c r="C111" s="18">
        <v>112400000</v>
      </c>
    </row>
    <row r="112" spans="1:3" x14ac:dyDescent="0.25">
      <c r="A112">
        <v>175</v>
      </c>
      <c r="B112" s="10" t="s">
        <v>60</v>
      </c>
      <c r="C112" s="18">
        <v>18000000</v>
      </c>
    </row>
    <row r="113" spans="1:3" x14ac:dyDescent="0.25">
      <c r="A113">
        <v>176</v>
      </c>
      <c r="B113" s="10" t="s">
        <v>67</v>
      </c>
      <c r="C113" s="18">
        <v>3000000000</v>
      </c>
    </row>
    <row r="114" spans="1:3" x14ac:dyDescent="0.25">
      <c r="A114">
        <v>177</v>
      </c>
      <c r="B114" s="10" t="s">
        <v>65</v>
      </c>
      <c r="C114" s="18">
        <v>75000000</v>
      </c>
    </row>
    <row r="115" spans="1:3" x14ac:dyDescent="0.25">
      <c r="A115">
        <v>178</v>
      </c>
      <c r="B115" s="10" t="s">
        <v>70</v>
      </c>
      <c r="C115" s="18">
        <v>174429246</v>
      </c>
    </row>
    <row r="116" spans="1:3" x14ac:dyDescent="0.25">
      <c r="A116">
        <v>179</v>
      </c>
      <c r="B116" s="10" t="s">
        <v>60</v>
      </c>
      <c r="C116" s="18">
        <v>30000000</v>
      </c>
    </row>
    <row r="117" spans="1:3" x14ac:dyDescent="0.25">
      <c r="A117">
        <v>180</v>
      </c>
      <c r="B117" s="10" t="s">
        <v>60</v>
      </c>
      <c r="C117" s="18">
        <v>10394188</v>
      </c>
    </row>
    <row r="118" spans="1:3" x14ac:dyDescent="0.25">
      <c r="A118">
        <v>181</v>
      </c>
      <c r="B118" s="10" t="s">
        <v>60</v>
      </c>
      <c r="C118" s="18">
        <v>20000000</v>
      </c>
    </row>
    <row r="119" spans="1:3" x14ac:dyDescent="0.25">
      <c r="A119">
        <v>182</v>
      </c>
      <c r="B119" s="10" t="s">
        <v>60</v>
      </c>
      <c r="C119" s="18">
        <v>0</v>
      </c>
    </row>
    <row r="120" spans="1:3" x14ac:dyDescent="0.25">
      <c r="A120">
        <v>183</v>
      </c>
      <c r="B120" s="10" t="s">
        <v>60</v>
      </c>
      <c r="C120" s="18">
        <v>11000000</v>
      </c>
    </row>
    <row r="121" spans="1:3" x14ac:dyDescent="0.25">
      <c r="A121">
        <v>184</v>
      </c>
      <c r="B121" s="10" t="s">
        <v>60</v>
      </c>
      <c r="C121" s="18">
        <v>60000000</v>
      </c>
    </row>
    <row r="122" spans="1:3" x14ac:dyDescent="0.25">
      <c r="A122">
        <v>185</v>
      </c>
      <c r="B122" s="10" t="s">
        <v>60</v>
      </c>
      <c r="C122" s="18">
        <v>0</v>
      </c>
    </row>
    <row r="123" spans="1:3" x14ac:dyDescent="0.25">
      <c r="A123">
        <v>186</v>
      </c>
      <c r="B123" s="10" t="s">
        <v>60</v>
      </c>
      <c r="C123" s="18">
        <v>1377131</v>
      </c>
    </row>
    <row r="124" spans="1:3" x14ac:dyDescent="0.25">
      <c r="A124">
        <v>446</v>
      </c>
      <c r="B124" s="10" t="s">
        <v>60</v>
      </c>
      <c r="C124" s="18">
        <v>0</v>
      </c>
    </row>
    <row r="125" spans="1:3" x14ac:dyDescent="0.25">
      <c r="A125">
        <v>447</v>
      </c>
      <c r="B125" s="10" t="s">
        <v>65</v>
      </c>
      <c r="C125" s="18">
        <v>200000000</v>
      </c>
    </row>
    <row r="126" spans="1:3" x14ac:dyDescent="0.25">
      <c r="A126">
        <v>448</v>
      </c>
      <c r="B126" s="10" t="s">
        <v>65</v>
      </c>
      <c r="C126" s="18">
        <v>100000000</v>
      </c>
    </row>
    <row r="127" spans="1:3" x14ac:dyDescent="0.25">
      <c r="A127">
        <v>189</v>
      </c>
      <c r="B127" s="10" t="s">
        <v>69</v>
      </c>
      <c r="C127" s="18">
        <v>402000000</v>
      </c>
    </row>
    <row r="128" spans="1:3" x14ac:dyDescent="0.25">
      <c r="A128">
        <v>190</v>
      </c>
      <c r="B128" s="10" t="s">
        <v>69</v>
      </c>
      <c r="C128" s="18">
        <v>500000000</v>
      </c>
    </row>
    <row r="129" spans="1:3" x14ac:dyDescent="0.25">
      <c r="A129">
        <v>191</v>
      </c>
      <c r="B129" s="10" t="s">
        <v>60</v>
      </c>
      <c r="C129" s="18">
        <v>2275578000</v>
      </c>
    </row>
    <row r="130" spans="1:3" x14ac:dyDescent="0.25">
      <c r="A130">
        <v>192</v>
      </c>
      <c r="B130" s="10" t="s">
        <v>52</v>
      </c>
      <c r="C130" s="18">
        <v>1010000000</v>
      </c>
    </row>
    <row r="131" spans="1:3" x14ac:dyDescent="0.25">
      <c r="A131">
        <v>193</v>
      </c>
      <c r="B131" s="10" t="s">
        <v>69</v>
      </c>
      <c r="C131" s="18">
        <v>894000000</v>
      </c>
    </row>
    <row r="132" spans="1:3" x14ac:dyDescent="0.25">
      <c r="A132">
        <v>194</v>
      </c>
      <c r="B132" s="10" t="s">
        <v>69</v>
      </c>
      <c r="C132" s="18">
        <v>1704765890</v>
      </c>
    </row>
    <row r="133" spans="1:3" x14ac:dyDescent="0.25">
      <c r="A133">
        <v>195</v>
      </c>
      <c r="B133" s="10" t="s">
        <v>69</v>
      </c>
      <c r="C133" s="18">
        <v>2348000000</v>
      </c>
    </row>
    <row r="134" spans="1:3" x14ac:dyDescent="0.25">
      <c r="A134">
        <v>196</v>
      </c>
      <c r="B134" s="10" t="s">
        <v>69</v>
      </c>
      <c r="C134" s="18">
        <v>1910000000</v>
      </c>
    </row>
    <row r="135" spans="1:3" x14ac:dyDescent="0.25">
      <c r="A135">
        <v>199</v>
      </c>
      <c r="B135" s="10" t="s">
        <v>69</v>
      </c>
      <c r="C135" s="18">
        <v>180000000</v>
      </c>
    </row>
    <row r="136" spans="1:3" x14ac:dyDescent="0.25">
      <c r="A136">
        <v>200</v>
      </c>
      <c r="B136" s="10" t="s">
        <v>69</v>
      </c>
      <c r="C136" s="18">
        <v>20000000</v>
      </c>
    </row>
    <row r="137" spans="1:3" x14ac:dyDescent="0.25">
      <c r="A137">
        <v>201</v>
      </c>
      <c r="B137" s="10" t="s">
        <v>69</v>
      </c>
      <c r="C137" s="18">
        <v>40000000</v>
      </c>
    </row>
    <row r="138" spans="1:3" x14ac:dyDescent="0.25">
      <c r="A138">
        <v>204</v>
      </c>
      <c r="B138" s="10" t="s">
        <v>69</v>
      </c>
      <c r="C138" s="18">
        <v>300000000</v>
      </c>
    </row>
    <row r="139" spans="1:3" x14ac:dyDescent="0.25">
      <c r="A139">
        <v>205</v>
      </c>
      <c r="B139" s="10" t="s">
        <v>69</v>
      </c>
      <c r="C139" s="18">
        <v>0</v>
      </c>
    </row>
    <row r="140" spans="1:3" x14ac:dyDescent="0.25">
      <c r="A140">
        <v>206</v>
      </c>
      <c r="B140" s="10" t="s">
        <v>57</v>
      </c>
      <c r="C140" s="18">
        <v>0</v>
      </c>
    </row>
    <row r="141" spans="1:3" x14ac:dyDescent="0.25">
      <c r="A141">
        <v>207</v>
      </c>
      <c r="B141" s="10" t="s">
        <v>57</v>
      </c>
      <c r="C141" s="18">
        <v>120000000</v>
      </c>
    </row>
    <row r="142" spans="1:3" x14ac:dyDescent="0.25">
      <c r="A142">
        <v>208</v>
      </c>
      <c r="B142" s="10" t="s">
        <v>57</v>
      </c>
      <c r="C142" s="18">
        <v>150000000</v>
      </c>
    </row>
    <row r="143" spans="1:3" x14ac:dyDescent="0.25">
      <c r="A143">
        <v>210</v>
      </c>
      <c r="B143" s="10" t="s">
        <v>67</v>
      </c>
      <c r="C143" s="18">
        <v>75329678</v>
      </c>
    </row>
    <row r="144" spans="1:3" x14ac:dyDescent="0.25">
      <c r="A144">
        <v>211</v>
      </c>
      <c r="B144" s="10" t="s">
        <v>72</v>
      </c>
      <c r="C144" s="18">
        <v>20000000</v>
      </c>
    </row>
    <row r="145" spans="1:3" x14ac:dyDescent="0.25">
      <c r="A145">
        <v>212</v>
      </c>
      <c r="B145" s="10" t="s">
        <v>72</v>
      </c>
      <c r="C145" s="18">
        <v>8416000000</v>
      </c>
    </row>
    <row r="146" spans="1:3" x14ac:dyDescent="0.25">
      <c r="A146">
        <v>213</v>
      </c>
      <c r="B146" s="10" t="s">
        <v>72</v>
      </c>
      <c r="C146" s="18">
        <v>60000000</v>
      </c>
    </row>
    <row r="147" spans="1:3" x14ac:dyDescent="0.25">
      <c r="A147">
        <v>214</v>
      </c>
      <c r="B147" s="10" t="s">
        <v>72</v>
      </c>
      <c r="C147" s="18">
        <v>54000000</v>
      </c>
    </row>
    <row r="148" spans="1:3" x14ac:dyDescent="0.25">
      <c r="A148">
        <v>215</v>
      </c>
      <c r="B148" s="10" t="s">
        <v>72</v>
      </c>
      <c r="C148" s="18">
        <v>70000000</v>
      </c>
    </row>
    <row r="149" spans="1:3" x14ac:dyDescent="0.25">
      <c r="A149">
        <v>216</v>
      </c>
      <c r="B149" s="10" t="s">
        <v>72</v>
      </c>
      <c r="C149" s="18">
        <v>100000000</v>
      </c>
    </row>
    <row r="150" spans="1:3" x14ac:dyDescent="0.25">
      <c r="A150">
        <v>217</v>
      </c>
      <c r="B150" s="10" t="s">
        <v>57</v>
      </c>
      <c r="C150" s="18">
        <v>0</v>
      </c>
    </row>
    <row r="151" spans="1:3" x14ac:dyDescent="0.25">
      <c r="A151">
        <v>218</v>
      </c>
      <c r="B151" s="10" t="s">
        <v>57</v>
      </c>
      <c r="C151" s="18">
        <v>150000000</v>
      </c>
    </row>
    <row r="152" spans="1:3" x14ac:dyDescent="0.25">
      <c r="A152">
        <v>219</v>
      </c>
      <c r="B152" s="10" t="s">
        <v>57</v>
      </c>
      <c r="C152" s="18">
        <v>0</v>
      </c>
    </row>
    <row r="153" spans="1:3" x14ac:dyDescent="0.25">
      <c r="A153">
        <v>220</v>
      </c>
      <c r="B153" s="10" t="s">
        <v>57</v>
      </c>
      <c r="C153" s="18">
        <v>0</v>
      </c>
    </row>
    <row r="154" spans="1:3" x14ac:dyDescent="0.25">
      <c r="A154">
        <v>221</v>
      </c>
      <c r="B154" s="10" t="s">
        <v>57</v>
      </c>
      <c r="C154" s="18">
        <v>110000000</v>
      </c>
    </row>
    <row r="155" spans="1:3" x14ac:dyDescent="0.25">
      <c r="A155">
        <v>234</v>
      </c>
      <c r="B155" s="10" t="s">
        <v>63</v>
      </c>
      <c r="C155" s="18">
        <v>2170000000</v>
      </c>
    </row>
    <row r="156" spans="1:3" x14ac:dyDescent="0.25">
      <c r="A156">
        <v>238</v>
      </c>
      <c r="B156" s="10" t="s">
        <v>69</v>
      </c>
      <c r="C156" s="18">
        <v>0</v>
      </c>
    </row>
    <row r="157" spans="1:3" x14ac:dyDescent="0.25">
      <c r="A157">
        <v>239</v>
      </c>
      <c r="B157" s="10" t="s">
        <v>69</v>
      </c>
      <c r="C157" s="18">
        <v>0</v>
      </c>
    </row>
    <row r="158" spans="1:3" x14ac:dyDescent="0.25">
      <c r="A158">
        <v>247</v>
      </c>
      <c r="B158" s="10" t="s">
        <v>69</v>
      </c>
      <c r="C158" s="18">
        <v>230000000</v>
      </c>
    </row>
    <row r="159" spans="1:3" x14ac:dyDescent="0.25">
      <c r="A159">
        <v>250</v>
      </c>
      <c r="B159" s="10" t="s">
        <v>69</v>
      </c>
      <c r="C159" s="18">
        <v>900000000</v>
      </c>
    </row>
    <row r="160" spans="1:3" x14ac:dyDescent="0.25">
      <c r="A160">
        <v>251</v>
      </c>
      <c r="B160" s="10" t="s">
        <v>69</v>
      </c>
      <c r="C160" s="18">
        <v>400000000</v>
      </c>
    </row>
    <row r="161" spans="1:3" x14ac:dyDescent="0.25">
      <c r="A161">
        <v>252</v>
      </c>
      <c r="B161" s="10" t="s">
        <v>69</v>
      </c>
      <c r="C161" s="18">
        <v>1820000000</v>
      </c>
    </row>
    <row r="162" spans="1:3" x14ac:dyDescent="0.25">
      <c r="A162">
        <v>253</v>
      </c>
      <c r="B162" s="10" t="s">
        <v>69</v>
      </c>
      <c r="C162" s="18">
        <v>1200000000</v>
      </c>
    </row>
    <row r="163" spans="1:3" x14ac:dyDescent="0.25">
      <c r="A163">
        <v>254</v>
      </c>
      <c r="B163" s="10" t="s">
        <v>69</v>
      </c>
      <c r="C163" s="18">
        <v>2454869000</v>
      </c>
    </row>
    <row r="164" spans="1:3" x14ac:dyDescent="0.25">
      <c r="A164">
        <v>262</v>
      </c>
      <c r="B164" s="10" t="s">
        <v>69</v>
      </c>
      <c r="C164" s="18">
        <v>0</v>
      </c>
    </row>
    <row r="165" spans="1:3" x14ac:dyDescent="0.25">
      <c r="A165">
        <v>263</v>
      </c>
      <c r="B165" s="10" t="s">
        <v>76</v>
      </c>
      <c r="C165" s="18">
        <v>4000000</v>
      </c>
    </row>
    <row r="166" spans="1:3" x14ac:dyDescent="0.25">
      <c r="A166">
        <v>264</v>
      </c>
      <c r="B166" s="10" t="s">
        <v>76</v>
      </c>
      <c r="C166" s="18">
        <v>0</v>
      </c>
    </row>
    <row r="167" spans="1:3" x14ac:dyDescent="0.25">
      <c r="A167">
        <v>270</v>
      </c>
      <c r="B167" s="10" t="s">
        <v>69</v>
      </c>
      <c r="C167" s="18">
        <v>1460531446</v>
      </c>
    </row>
    <row r="168" spans="1:3" x14ac:dyDescent="0.25">
      <c r="A168">
        <v>271</v>
      </c>
      <c r="B168" s="10" t="s">
        <v>76</v>
      </c>
      <c r="C168" s="18">
        <v>160719380</v>
      </c>
    </row>
    <row r="169" spans="1:3" x14ac:dyDescent="0.25">
      <c r="A169">
        <v>272</v>
      </c>
      <c r="B169" s="10" t="s">
        <v>76</v>
      </c>
      <c r="C169" s="18">
        <v>126780620</v>
      </c>
    </row>
    <row r="170" spans="1:3" x14ac:dyDescent="0.25">
      <c r="A170">
        <v>273</v>
      </c>
      <c r="B170" s="10" t="s">
        <v>69</v>
      </c>
      <c r="C170" s="18">
        <v>265597333</v>
      </c>
    </row>
    <row r="171" spans="1:3" x14ac:dyDescent="0.25">
      <c r="A171">
        <v>274</v>
      </c>
      <c r="B171" s="10" t="s">
        <v>69</v>
      </c>
      <c r="C171" s="18">
        <v>0</v>
      </c>
    </row>
    <row r="172" spans="1:3" x14ac:dyDescent="0.25">
      <c r="A172">
        <v>275</v>
      </c>
      <c r="B172" s="10" t="s">
        <v>69</v>
      </c>
      <c r="C172" s="18">
        <v>300000000</v>
      </c>
    </row>
    <row r="173" spans="1:3" x14ac:dyDescent="0.25">
      <c r="A173">
        <v>277</v>
      </c>
      <c r="B173" s="10" t="s">
        <v>63</v>
      </c>
      <c r="C173" s="18">
        <v>150000000</v>
      </c>
    </row>
    <row r="174" spans="1:3" x14ac:dyDescent="0.25">
      <c r="A174">
        <v>449</v>
      </c>
      <c r="B174" s="10" t="s">
        <v>69</v>
      </c>
      <c r="C174" s="18">
        <v>1300000000</v>
      </c>
    </row>
    <row r="175" spans="1:3" x14ac:dyDescent="0.25">
      <c r="A175">
        <v>278</v>
      </c>
      <c r="B175" s="10" t="s">
        <v>69</v>
      </c>
      <c r="C175" s="18">
        <v>296272207</v>
      </c>
    </row>
    <row r="176" spans="1:3" x14ac:dyDescent="0.25">
      <c r="A176">
        <v>279</v>
      </c>
      <c r="B176" s="10" t="s">
        <v>69</v>
      </c>
      <c r="C176" s="18">
        <v>50000000</v>
      </c>
    </row>
    <row r="177" spans="1:3" x14ac:dyDescent="0.25">
      <c r="A177">
        <v>280</v>
      </c>
      <c r="B177" s="10" t="s">
        <v>69</v>
      </c>
      <c r="C177" s="18">
        <v>260596059</v>
      </c>
    </row>
    <row r="178" spans="1:3" x14ac:dyDescent="0.25">
      <c r="A178">
        <v>281</v>
      </c>
      <c r="B178" s="10" t="s">
        <v>69</v>
      </c>
      <c r="C178" s="18">
        <v>100000000</v>
      </c>
    </row>
    <row r="179" spans="1:3" x14ac:dyDescent="0.25">
      <c r="A179">
        <v>282</v>
      </c>
      <c r="B179" s="10" t="s">
        <v>69</v>
      </c>
      <c r="C179" s="18">
        <v>12982202000</v>
      </c>
    </row>
    <row r="180" spans="1:3" x14ac:dyDescent="0.25">
      <c r="A180">
        <v>283</v>
      </c>
      <c r="B180" s="10" t="s">
        <v>69</v>
      </c>
      <c r="C180" s="18">
        <v>617708726</v>
      </c>
    </row>
    <row r="181" spans="1:3" x14ac:dyDescent="0.25">
      <c r="A181">
        <v>284</v>
      </c>
      <c r="B181" s="10" t="s">
        <v>69</v>
      </c>
      <c r="C181" s="18">
        <v>279958757</v>
      </c>
    </row>
    <row r="182" spans="1:3" x14ac:dyDescent="0.25">
      <c r="A182">
        <v>285</v>
      </c>
      <c r="B182" s="10" t="s">
        <v>69</v>
      </c>
      <c r="C182" s="18">
        <v>320000000</v>
      </c>
    </row>
    <row r="183" spans="1:3" x14ac:dyDescent="0.25">
      <c r="A183">
        <v>286</v>
      </c>
      <c r="B183" s="10" t="s">
        <v>69</v>
      </c>
      <c r="C183" s="18">
        <v>0</v>
      </c>
    </row>
    <row r="184" spans="1:3" x14ac:dyDescent="0.25">
      <c r="A184">
        <v>287</v>
      </c>
      <c r="B184" s="10" t="s">
        <v>69</v>
      </c>
      <c r="C184" s="18">
        <v>1400000000</v>
      </c>
    </row>
    <row r="185" spans="1:3" x14ac:dyDescent="0.25">
      <c r="A185">
        <v>288</v>
      </c>
      <c r="B185" s="10" t="s">
        <v>69</v>
      </c>
      <c r="C185" s="18">
        <v>72248314808</v>
      </c>
    </row>
    <row r="186" spans="1:3" x14ac:dyDescent="0.25">
      <c r="A186">
        <v>289</v>
      </c>
      <c r="B186" s="10" t="s">
        <v>70</v>
      </c>
      <c r="C186" s="18">
        <v>1117833028</v>
      </c>
    </row>
    <row r="187" spans="1:3" x14ac:dyDescent="0.25">
      <c r="A187">
        <v>290</v>
      </c>
      <c r="B187" s="10" t="s">
        <v>70</v>
      </c>
      <c r="C187" s="18">
        <v>243705549</v>
      </c>
    </row>
    <row r="188" spans="1:3" x14ac:dyDescent="0.25">
      <c r="A188">
        <v>299</v>
      </c>
      <c r="B188" s="10" t="s">
        <v>70</v>
      </c>
      <c r="C188" s="18">
        <v>746603138</v>
      </c>
    </row>
    <row r="189" spans="1:3" x14ac:dyDescent="0.25">
      <c r="A189">
        <v>301</v>
      </c>
      <c r="B189" s="10" t="s">
        <v>69</v>
      </c>
      <c r="C189" s="18">
        <v>400000000</v>
      </c>
    </row>
    <row r="190" spans="1:3" x14ac:dyDescent="0.25">
      <c r="A190">
        <v>302</v>
      </c>
      <c r="B190" s="10" t="s">
        <v>69</v>
      </c>
      <c r="C190" s="18">
        <v>220000000</v>
      </c>
    </row>
    <row r="191" spans="1:3" x14ac:dyDescent="0.25">
      <c r="A191">
        <v>303</v>
      </c>
      <c r="B191" s="10" t="s">
        <v>69</v>
      </c>
      <c r="C191" s="18">
        <v>200000000</v>
      </c>
    </row>
    <row r="192" spans="1:3" x14ac:dyDescent="0.25">
      <c r="A192">
        <v>304</v>
      </c>
      <c r="B192" s="10" t="s">
        <v>69</v>
      </c>
      <c r="C192" s="18">
        <v>293765644</v>
      </c>
    </row>
    <row r="193" spans="1:3" x14ac:dyDescent="0.25">
      <c r="A193">
        <v>305</v>
      </c>
      <c r="B193" s="10" t="s">
        <v>69</v>
      </c>
      <c r="C193" s="18">
        <v>89200000</v>
      </c>
    </row>
    <row r="194" spans="1:3" x14ac:dyDescent="0.25">
      <c r="A194">
        <v>307</v>
      </c>
      <c r="B194" s="10" t="s">
        <v>65</v>
      </c>
      <c r="C194" s="18">
        <v>821200791</v>
      </c>
    </row>
    <row r="195" spans="1:3" x14ac:dyDescent="0.25">
      <c r="A195">
        <v>308</v>
      </c>
      <c r="B195" s="10" t="s">
        <v>65</v>
      </c>
      <c r="C195" s="18">
        <v>105398312</v>
      </c>
    </row>
    <row r="196" spans="1:3" x14ac:dyDescent="0.25">
      <c r="A196">
        <v>309</v>
      </c>
      <c r="B196" s="10" t="s">
        <v>65</v>
      </c>
      <c r="C196" s="18">
        <v>107120000</v>
      </c>
    </row>
    <row r="197" spans="1:3" x14ac:dyDescent="0.25">
      <c r="A197">
        <v>310</v>
      </c>
      <c r="B197" s="10" t="s">
        <v>69</v>
      </c>
      <c r="C197" s="18">
        <v>1389000000</v>
      </c>
    </row>
    <row r="198" spans="1:3" x14ac:dyDescent="0.25">
      <c r="A198">
        <v>311</v>
      </c>
      <c r="B198" s="10" t="s">
        <v>65</v>
      </c>
      <c r="C198" s="18">
        <v>16520259475</v>
      </c>
    </row>
    <row r="199" spans="1:3" x14ac:dyDescent="0.25">
      <c r="A199">
        <v>312</v>
      </c>
      <c r="B199" s="10" t="s">
        <v>65</v>
      </c>
      <c r="C199" s="18">
        <v>7740841364</v>
      </c>
    </row>
    <row r="200" spans="1:3" x14ac:dyDescent="0.25">
      <c r="A200">
        <v>314</v>
      </c>
      <c r="B200" s="10" t="s">
        <v>65</v>
      </c>
      <c r="C200" s="18">
        <v>891601854</v>
      </c>
    </row>
    <row r="201" spans="1:3" x14ac:dyDescent="0.25">
      <c r="A201">
        <v>315</v>
      </c>
      <c r="B201" s="10" t="s">
        <v>65</v>
      </c>
      <c r="C201" s="18">
        <v>264420000</v>
      </c>
    </row>
    <row r="202" spans="1:3" x14ac:dyDescent="0.25">
      <c r="A202">
        <v>316</v>
      </c>
      <c r="B202" s="10" t="s">
        <v>65</v>
      </c>
      <c r="C202" s="18">
        <v>135600000</v>
      </c>
    </row>
    <row r="203" spans="1:3" x14ac:dyDescent="0.25">
      <c r="A203">
        <v>317</v>
      </c>
      <c r="B203" s="10" t="s">
        <v>65</v>
      </c>
      <c r="C203" s="18">
        <v>1143353829</v>
      </c>
    </row>
    <row r="204" spans="1:3" x14ac:dyDescent="0.25">
      <c r="A204">
        <v>318</v>
      </c>
      <c r="B204" s="10" t="s">
        <v>69</v>
      </c>
      <c r="C204" s="18">
        <v>189800000</v>
      </c>
    </row>
    <row r="205" spans="1:3" x14ac:dyDescent="0.25">
      <c r="A205">
        <v>319</v>
      </c>
      <c r="B205" s="10" t="s">
        <v>69</v>
      </c>
      <c r="C205" s="18">
        <v>184495988</v>
      </c>
    </row>
    <row r="206" spans="1:3" x14ac:dyDescent="0.25">
      <c r="A206">
        <v>320</v>
      </c>
      <c r="B206" s="10" t="s">
        <v>69</v>
      </c>
      <c r="C206" s="18">
        <v>300000000</v>
      </c>
    </row>
    <row r="207" spans="1:3" x14ac:dyDescent="0.25">
      <c r="A207">
        <v>321</v>
      </c>
      <c r="B207" s="10" t="s">
        <v>69</v>
      </c>
      <c r="C207" s="18">
        <v>92000000</v>
      </c>
    </row>
    <row r="208" spans="1:3" x14ac:dyDescent="0.25">
      <c r="A208">
        <v>322</v>
      </c>
      <c r="B208" s="10" t="s">
        <v>69</v>
      </c>
      <c r="C208" s="18">
        <v>254000000</v>
      </c>
    </row>
    <row r="209" spans="1:3" x14ac:dyDescent="0.25">
      <c r="A209">
        <v>323</v>
      </c>
      <c r="B209" s="10" t="s">
        <v>29</v>
      </c>
      <c r="C209" s="18">
        <v>72201573</v>
      </c>
    </row>
    <row r="210" spans="1:3" x14ac:dyDescent="0.25">
      <c r="A210">
        <v>324</v>
      </c>
      <c r="B210" s="10" t="s">
        <v>69</v>
      </c>
      <c r="C210" s="18">
        <v>100000000</v>
      </c>
    </row>
    <row r="211" spans="1:3" x14ac:dyDescent="0.25">
      <c r="A211">
        <v>325</v>
      </c>
      <c r="B211" s="10" t="s">
        <v>69</v>
      </c>
      <c r="C211" s="18">
        <v>707511625</v>
      </c>
    </row>
    <row r="212" spans="1:3" x14ac:dyDescent="0.25">
      <c r="A212">
        <v>326</v>
      </c>
      <c r="B212" s="10" t="s">
        <v>69</v>
      </c>
      <c r="C212" s="18">
        <v>198056015</v>
      </c>
    </row>
    <row r="213" spans="1:3" x14ac:dyDescent="0.25">
      <c r="A213">
        <v>327</v>
      </c>
      <c r="B213" s="10" t="s">
        <v>69</v>
      </c>
      <c r="C213" s="18">
        <v>100032444</v>
      </c>
    </row>
    <row r="214" spans="1:3" x14ac:dyDescent="0.25">
      <c r="A214">
        <v>328</v>
      </c>
      <c r="B214" s="10" t="s">
        <v>69</v>
      </c>
      <c r="C214" s="18">
        <v>1317041000</v>
      </c>
    </row>
    <row r="215" spans="1:3" x14ac:dyDescent="0.25">
      <c r="A215">
        <v>329</v>
      </c>
      <c r="B215" s="10" t="s">
        <v>72</v>
      </c>
      <c r="C215" s="18">
        <v>36000000</v>
      </c>
    </row>
    <row r="216" spans="1:3" x14ac:dyDescent="0.25">
      <c r="A216">
        <v>451</v>
      </c>
      <c r="B216" s="10" t="s">
        <v>65</v>
      </c>
      <c r="C216" s="18">
        <v>0</v>
      </c>
    </row>
    <row r="217" spans="1:3" x14ac:dyDescent="0.25">
      <c r="A217">
        <v>330</v>
      </c>
      <c r="B217" s="10" t="s">
        <v>69</v>
      </c>
      <c r="C217" s="18">
        <v>2282500000</v>
      </c>
    </row>
    <row r="218" spans="1:3" x14ac:dyDescent="0.25">
      <c r="A218">
        <v>332</v>
      </c>
      <c r="B218" s="10" t="s">
        <v>69</v>
      </c>
      <c r="C218" s="18">
        <v>490002120</v>
      </c>
    </row>
    <row r="219" spans="1:3" x14ac:dyDescent="0.25">
      <c r="A219">
        <v>333</v>
      </c>
      <c r="B219" s="10" t="s">
        <v>38</v>
      </c>
      <c r="C219" s="18">
        <v>529967426</v>
      </c>
    </row>
    <row r="220" spans="1:3" x14ac:dyDescent="0.25">
      <c r="A220">
        <v>343</v>
      </c>
      <c r="B220" s="10" t="s">
        <v>69</v>
      </c>
      <c r="C220" s="18">
        <v>8690000000</v>
      </c>
    </row>
    <row r="221" spans="1:3" x14ac:dyDescent="0.25">
      <c r="A221">
        <v>344</v>
      </c>
      <c r="B221" s="10" t="s">
        <v>69</v>
      </c>
      <c r="C221" s="18">
        <v>100000000</v>
      </c>
    </row>
    <row r="222" spans="1:3" x14ac:dyDescent="0.25">
      <c r="A222">
        <v>345</v>
      </c>
      <c r="B222" s="10" t="s">
        <v>69</v>
      </c>
      <c r="C222" s="18">
        <v>1537457208</v>
      </c>
    </row>
    <row r="223" spans="1:3" x14ac:dyDescent="0.25">
      <c r="A223">
        <v>346</v>
      </c>
      <c r="B223" s="10" t="s">
        <v>69</v>
      </c>
      <c r="C223" s="18">
        <v>200000000</v>
      </c>
    </row>
    <row r="224" spans="1:3" x14ac:dyDescent="0.25">
      <c r="A224">
        <v>347</v>
      </c>
      <c r="B224" s="10" t="s">
        <v>69</v>
      </c>
      <c r="C224" s="18">
        <v>0</v>
      </c>
    </row>
    <row r="225" spans="1:3" x14ac:dyDescent="0.25">
      <c r="A225">
        <v>349</v>
      </c>
      <c r="B225" s="10" t="s">
        <v>63</v>
      </c>
      <c r="C225" s="18">
        <v>75443000000</v>
      </c>
    </row>
    <row r="226" spans="1:3" x14ac:dyDescent="0.25">
      <c r="A226">
        <v>350</v>
      </c>
      <c r="B226" s="10" t="s">
        <v>63</v>
      </c>
      <c r="C226" s="18">
        <v>21177235019</v>
      </c>
    </row>
    <row r="227" spans="1:3" x14ac:dyDescent="0.25">
      <c r="A227">
        <v>351</v>
      </c>
      <c r="B227" s="10" t="s">
        <v>63</v>
      </c>
      <c r="C227" s="18">
        <v>0</v>
      </c>
    </row>
    <row r="228" spans="1:3" x14ac:dyDescent="0.25">
      <c r="A228">
        <v>352</v>
      </c>
      <c r="B228" s="10" t="s">
        <v>63</v>
      </c>
      <c r="C228" s="18">
        <v>0</v>
      </c>
    </row>
    <row r="229" spans="1:3" x14ac:dyDescent="0.25">
      <c r="A229">
        <v>353</v>
      </c>
      <c r="B229" s="10" t="s">
        <v>63</v>
      </c>
      <c r="C229" s="18">
        <v>9640000000</v>
      </c>
    </row>
    <row r="230" spans="1:3" x14ac:dyDescent="0.25">
      <c r="A230">
        <v>354</v>
      </c>
      <c r="B230" s="10" t="s">
        <v>63</v>
      </c>
      <c r="C230" s="18">
        <v>0</v>
      </c>
    </row>
    <row r="231" spans="1:3" x14ac:dyDescent="0.25">
      <c r="A231">
        <v>355</v>
      </c>
      <c r="B231" s="10" t="s">
        <v>63</v>
      </c>
      <c r="C231" s="18">
        <v>4795864000</v>
      </c>
    </row>
    <row r="232" spans="1:3" x14ac:dyDescent="0.25">
      <c r="A232">
        <v>356</v>
      </c>
      <c r="B232" s="10" t="s">
        <v>65</v>
      </c>
      <c r="C232" s="18">
        <v>800000000</v>
      </c>
    </row>
    <row r="233" spans="1:3" x14ac:dyDescent="0.25">
      <c r="A233">
        <v>357</v>
      </c>
      <c r="B233" s="10" t="s">
        <v>65</v>
      </c>
      <c r="C233" s="18">
        <v>250000000</v>
      </c>
    </row>
    <row r="234" spans="1:3" x14ac:dyDescent="0.25">
      <c r="A234">
        <v>363</v>
      </c>
      <c r="B234" s="10" t="s">
        <v>60</v>
      </c>
      <c r="C234" s="18">
        <v>0</v>
      </c>
    </row>
    <row r="235" spans="1:3" x14ac:dyDescent="0.25">
      <c r="A235">
        <v>364</v>
      </c>
      <c r="B235" s="10" t="s">
        <v>60</v>
      </c>
      <c r="C235" s="18">
        <v>200000000</v>
      </c>
    </row>
    <row r="236" spans="1:3" x14ac:dyDescent="0.25">
      <c r="A236">
        <v>366</v>
      </c>
      <c r="B236" s="10" t="s">
        <v>38</v>
      </c>
      <c r="C236" s="18">
        <v>174900000</v>
      </c>
    </row>
    <row r="237" spans="1:3" x14ac:dyDescent="0.25">
      <c r="A237">
        <v>367</v>
      </c>
      <c r="B237" s="10" t="s">
        <v>20</v>
      </c>
      <c r="C237" s="18">
        <v>100000000</v>
      </c>
    </row>
    <row r="238" spans="1:3" x14ac:dyDescent="0.25">
      <c r="A238">
        <v>368</v>
      </c>
      <c r="B238" s="10" t="s">
        <v>38</v>
      </c>
      <c r="C238" s="18">
        <v>1190085725</v>
      </c>
    </row>
    <row r="239" spans="1:3" x14ac:dyDescent="0.25">
      <c r="A239">
        <v>369</v>
      </c>
      <c r="B239" s="10" t="s">
        <v>38</v>
      </c>
      <c r="C239" s="18">
        <v>88906440</v>
      </c>
    </row>
    <row r="240" spans="1:3" x14ac:dyDescent="0.25">
      <c r="A240">
        <v>370</v>
      </c>
      <c r="B240" s="10" t="s">
        <v>38</v>
      </c>
      <c r="C240" s="18">
        <v>611473409</v>
      </c>
    </row>
    <row r="241" spans="1:3" x14ac:dyDescent="0.25">
      <c r="A241">
        <v>371</v>
      </c>
      <c r="B241" s="10" t="s">
        <v>38</v>
      </c>
      <c r="C241" s="18">
        <v>294277000</v>
      </c>
    </row>
    <row r="242" spans="1:3" x14ac:dyDescent="0.25">
      <c r="A242">
        <v>373</v>
      </c>
      <c r="B242" s="10" t="s">
        <v>20</v>
      </c>
      <c r="C242" s="18">
        <v>500000000</v>
      </c>
    </row>
    <row r="243" spans="1:3" x14ac:dyDescent="0.25">
      <c r="A243">
        <v>374</v>
      </c>
      <c r="B243" s="10" t="s">
        <v>20</v>
      </c>
      <c r="C243" s="18">
        <v>450000000</v>
      </c>
    </row>
    <row r="244" spans="1:3" x14ac:dyDescent="0.25">
      <c r="A244">
        <v>376</v>
      </c>
      <c r="B244" s="10" t="s">
        <v>67</v>
      </c>
      <c r="C244" s="18">
        <v>64149220</v>
      </c>
    </row>
    <row r="245" spans="1:3" x14ac:dyDescent="0.25">
      <c r="A245">
        <v>377</v>
      </c>
      <c r="B245" s="10" t="s">
        <v>29</v>
      </c>
      <c r="C245" s="18">
        <v>70000000</v>
      </c>
    </row>
    <row r="246" spans="1:3" x14ac:dyDescent="0.25">
      <c r="A246">
        <v>378</v>
      </c>
      <c r="B246" s="10" t="s">
        <v>29</v>
      </c>
      <c r="C246" s="18">
        <v>30000000</v>
      </c>
    </row>
    <row r="247" spans="1:3" x14ac:dyDescent="0.25">
      <c r="A247">
        <v>379</v>
      </c>
      <c r="B247" s="10" t="s">
        <v>29</v>
      </c>
      <c r="C247" s="18">
        <v>200000000</v>
      </c>
    </row>
    <row r="248" spans="1:3" x14ac:dyDescent="0.25">
      <c r="A248">
        <v>380</v>
      </c>
      <c r="B248" s="10" t="s">
        <v>20</v>
      </c>
      <c r="C248" s="18">
        <v>350000000</v>
      </c>
    </row>
    <row r="249" spans="1:3" x14ac:dyDescent="0.25">
      <c r="A249">
        <v>381</v>
      </c>
      <c r="B249" s="10" t="s">
        <v>70</v>
      </c>
      <c r="C249" s="18">
        <v>4309319344</v>
      </c>
    </row>
    <row r="250" spans="1:3" x14ac:dyDescent="0.25">
      <c r="A250">
        <v>382</v>
      </c>
      <c r="B250" s="10" t="s">
        <v>70</v>
      </c>
      <c r="C250" s="18">
        <v>895609458</v>
      </c>
    </row>
    <row r="251" spans="1:3" x14ac:dyDescent="0.25">
      <c r="A251">
        <v>383</v>
      </c>
      <c r="B251" s="10" t="s">
        <v>65</v>
      </c>
      <c r="C251" s="18">
        <v>300000000</v>
      </c>
    </row>
    <row r="252" spans="1:3" x14ac:dyDescent="0.25">
      <c r="A252">
        <v>384</v>
      </c>
      <c r="B252" s="10" t="s">
        <v>70</v>
      </c>
      <c r="C252" s="18">
        <v>167656776</v>
      </c>
    </row>
    <row r="253" spans="1:3" x14ac:dyDescent="0.25">
      <c r="A253">
        <v>385</v>
      </c>
      <c r="B253" s="10" t="s">
        <v>63</v>
      </c>
      <c r="C253" s="18">
        <v>800000000</v>
      </c>
    </row>
    <row r="254" spans="1:3" x14ac:dyDescent="0.25">
      <c r="A254">
        <v>386</v>
      </c>
      <c r="B254" s="10" t="s">
        <v>71</v>
      </c>
      <c r="C254" s="18">
        <v>30000000</v>
      </c>
    </row>
    <row r="255" spans="1:3" x14ac:dyDescent="0.25">
      <c r="A255">
        <v>387</v>
      </c>
      <c r="B255" s="10" t="s">
        <v>71</v>
      </c>
      <c r="C255" s="18">
        <v>929460463</v>
      </c>
    </row>
    <row r="256" spans="1:3" x14ac:dyDescent="0.25">
      <c r="A256">
        <v>388</v>
      </c>
      <c r="B256" s="10" t="s">
        <v>71</v>
      </c>
      <c r="C256" s="18">
        <v>550000000</v>
      </c>
    </row>
    <row r="257" spans="1:3" x14ac:dyDescent="0.25">
      <c r="A257">
        <v>389</v>
      </c>
      <c r="B257" s="10" t="s">
        <v>71</v>
      </c>
      <c r="C257" s="18">
        <v>150000000</v>
      </c>
    </row>
    <row r="258" spans="1:3" x14ac:dyDescent="0.25">
      <c r="A258">
        <v>390</v>
      </c>
      <c r="B258" s="10" t="s">
        <v>65</v>
      </c>
      <c r="C258" s="18">
        <v>343006000</v>
      </c>
    </row>
    <row r="259" spans="1:3" x14ac:dyDescent="0.25">
      <c r="A259">
        <v>391</v>
      </c>
      <c r="B259" s="10" t="s">
        <v>65</v>
      </c>
      <c r="C259" s="18">
        <v>3954000000</v>
      </c>
    </row>
    <row r="260" spans="1:3" x14ac:dyDescent="0.25">
      <c r="A260">
        <v>392</v>
      </c>
      <c r="B260" s="10" t="s">
        <v>20</v>
      </c>
      <c r="C260" s="18">
        <v>1800000000</v>
      </c>
    </row>
    <row r="261" spans="1:3" x14ac:dyDescent="0.25">
      <c r="A261">
        <v>393</v>
      </c>
      <c r="B261" s="10" t="s">
        <v>70</v>
      </c>
      <c r="C261" s="18">
        <v>2835862562</v>
      </c>
    </row>
    <row r="262" spans="1:3" x14ac:dyDescent="0.25">
      <c r="A262">
        <v>394</v>
      </c>
      <c r="B262" s="10" t="s">
        <v>70</v>
      </c>
      <c r="C262" s="18">
        <v>85485862150</v>
      </c>
    </row>
    <row r="263" spans="1:3" x14ac:dyDescent="0.25">
      <c r="A263">
        <v>395</v>
      </c>
      <c r="B263" s="10" t="s">
        <v>70</v>
      </c>
      <c r="C263" s="18">
        <v>11174568994</v>
      </c>
    </row>
    <row r="264" spans="1:3" x14ac:dyDescent="0.25">
      <c r="A264">
        <v>396</v>
      </c>
      <c r="B264" s="10" t="s">
        <v>70</v>
      </c>
      <c r="C264" s="18">
        <v>445023512</v>
      </c>
    </row>
    <row r="265" spans="1:3" x14ac:dyDescent="0.25">
      <c r="A265">
        <v>397</v>
      </c>
      <c r="B265" s="10" t="s">
        <v>70</v>
      </c>
      <c r="C265" s="18">
        <v>168113389500</v>
      </c>
    </row>
    <row r="266" spans="1:3" x14ac:dyDescent="0.25">
      <c r="A266">
        <v>398</v>
      </c>
      <c r="B266" s="10" t="s">
        <v>81</v>
      </c>
      <c r="C266" s="18">
        <v>0</v>
      </c>
    </row>
    <row r="267" spans="1:3" x14ac:dyDescent="0.25">
      <c r="A267">
        <v>399</v>
      </c>
      <c r="B267" s="10" t="s">
        <v>81</v>
      </c>
      <c r="C267" s="18">
        <v>650000000</v>
      </c>
    </row>
    <row r="268" spans="1:3" x14ac:dyDescent="0.25">
      <c r="A268">
        <v>400</v>
      </c>
      <c r="B268" s="10" t="s">
        <v>80</v>
      </c>
      <c r="C268" s="18">
        <v>1400000000</v>
      </c>
    </row>
    <row r="269" spans="1:3" x14ac:dyDescent="0.25">
      <c r="A269">
        <v>401</v>
      </c>
      <c r="B269" s="10" t="s">
        <v>80</v>
      </c>
      <c r="C269" s="18">
        <v>700000000</v>
      </c>
    </row>
    <row r="270" spans="1:3" x14ac:dyDescent="0.25">
      <c r="A270">
        <v>402</v>
      </c>
      <c r="B270" s="10" t="s">
        <v>52</v>
      </c>
      <c r="C270" s="18">
        <v>120000000</v>
      </c>
    </row>
    <row r="271" spans="1:3" x14ac:dyDescent="0.25">
      <c r="A271">
        <v>404</v>
      </c>
      <c r="B271" s="10" t="s">
        <v>20</v>
      </c>
      <c r="C271" s="18">
        <v>100000000</v>
      </c>
    </row>
    <row r="272" spans="1:3" x14ac:dyDescent="0.25">
      <c r="A272">
        <v>405</v>
      </c>
      <c r="B272" s="10" t="s">
        <v>20</v>
      </c>
      <c r="C272" s="18">
        <v>100000000</v>
      </c>
    </row>
    <row r="273" spans="1:3" x14ac:dyDescent="0.25">
      <c r="A273">
        <v>406</v>
      </c>
      <c r="B273" s="10" t="s">
        <v>78</v>
      </c>
      <c r="C273" s="18">
        <v>104000000</v>
      </c>
    </row>
    <row r="274" spans="1:3" x14ac:dyDescent="0.25">
      <c r="A274">
        <v>407</v>
      </c>
      <c r="B274" s="10" t="s">
        <v>79</v>
      </c>
      <c r="C274" s="18">
        <v>30318193991</v>
      </c>
    </row>
    <row r="275" spans="1:3" x14ac:dyDescent="0.25">
      <c r="A275">
        <v>408</v>
      </c>
      <c r="B275" s="10" t="s">
        <v>79</v>
      </c>
      <c r="C275" s="18">
        <v>6299693959</v>
      </c>
    </row>
    <row r="276" spans="1:3" x14ac:dyDescent="0.25">
      <c r="A276">
        <v>409</v>
      </c>
      <c r="B276" s="10" t="s">
        <v>75</v>
      </c>
      <c r="C276" s="18">
        <v>1198796689</v>
      </c>
    </row>
    <row r="277" spans="1:3" x14ac:dyDescent="0.25">
      <c r="A277">
        <v>412</v>
      </c>
      <c r="B277" s="10" t="s">
        <v>46</v>
      </c>
      <c r="C277" s="18">
        <v>842913733</v>
      </c>
    </row>
    <row r="278" spans="1:3" x14ac:dyDescent="0.25">
      <c r="A278">
        <v>413</v>
      </c>
      <c r="B278" s="10" t="s">
        <v>46</v>
      </c>
      <c r="C278" s="18">
        <v>478374750</v>
      </c>
    </row>
    <row r="279" spans="1:3" x14ac:dyDescent="0.25">
      <c r="A279">
        <v>414</v>
      </c>
      <c r="B279" s="10" t="s">
        <v>46</v>
      </c>
      <c r="C279" s="18">
        <v>1181686839</v>
      </c>
    </row>
    <row r="280" spans="1:3" x14ac:dyDescent="0.25">
      <c r="A280">
        <v>415</v>
      </c>
      <c r="B280" s="10" t="s">
        <v>60</v>
      </c>
      <c r="C280" s="18">
        <v>92000000</v>
      </c>
    </row>
    <row r="281" spans="1:3" x14ac:dyDescent="0.25">
      <c r="A281">
        <v>416</v>
      </c>
      <c r="B281" s="10" t="s">
        <v>60</v>
      </c>
      <c r="C281" s="18">
        <v>110000000</v>
      </c>
    </row>
    <row r="282" spans="1:3" x14ac:dyDescent="0.25">
      <c r="A282">
        <v>417</v>
      </c>
      <c r="B282" s="10" t="s">
        <v>60</v>
      </c>
      <c r="C282" s="18">
        <v>40000000</v>
      </c>
    </row>
    <row r="283" spans="1:3" x14ac:dyDescent="0.25">
      <c r="A283">
        <v>418</v>
      </c>
      <c r="B283" s="10" t="s">
        <v>60</v>
      </c>
      <c r="C283" s="18">
        <v>70000000</v>
      </c>
    </row>
    <row r="284" spans="1:3" x14ac:dyDescent="0.25">
      <c r="A284">
        <v>419</v>
      </c>
      <c r="B284" s="10" t="s">
        <v>60</v>
      </c>
      <c r="C284" s="18">
        <v>22000000</v>
      </c>
    </row>
    <row r="285" spans="1:3" x14ac:dyDescent="0.25">
      <c r="A285">
        <v>420</v>
      </c>
      <c r="B285" s="10" t="s">
        <v>65</v>
      </c>
      <c r="C285" s="18">
        <v>400000000</v>
      </c>
    </row>
    <row r="286" spans="1:3" x14ac:dyDescent="0.25">
      <c r="A286">
        <v>421</v>
      </c>
      <c r="B286" s="10" t="s">
        <v>65</v>
      </c>
      <c r="C286" s="18">
        <v>250000000</v>
      </c>
    </row>
    <row r="287" spans="1:3" x14ac:dyDescent="0.25">
      <c r="A287">
        <v>422</v>
      </c>
      <c r="B287" s="10" t="s">
        <v>20</v>
      </c>
      <c r="C287" s="18">
        <v>100000000</v>
      </c>
    </row>
    <row r="288" spans="1:3" x14ac:dyDescent="0.25">
      <c r="A288">
        <v>423</v>
      </c>
      <c r="B288" s="10" t="s">
        <v>70</v>
      </c>
      <c r="C288" s="18">
        <v>204819792</v>
      </c>
    </row>
    <row r="289" spans="1:3" x14ac:dyDescent="0.25">
      <c r="A289">
        <v>430</v>
      </c>
      <c r="B289" s="10" t="s">
        <v>70</v>
      </c>
      <c r="C289" s="18">
        <v>248642413</v>
      </c>
    </row>
    <row r="290" spans="1:3" x14ac:dyDescent="0.25">
      <c r="A290">
        <v>431</v>
      </c>
      <c r="B290" s="10" t="s">
        <v>72</v>
      </c>
      <c r="C290" s="18">
        <v>187000000</v>
      </c>
    </row>
    <row r="291" spans="1:3" x14ac:dyDescent="0.25">
      <c r="A291">
        <v>432</v>
      </c>
      <c r="B291" s="10" t="s">
        <v>52</v>
      </c>
      <c r="C291" s="18">
        <v>88000000</v>
      </c>
    </row>
    <row r="292" spans="1:3" x14ac:dyDescent="0.25">
      <c r="A292">
        <v>433</v>
      </c>
      <c r="B292" s="10" t="s">
        <v>72</v>
      </c>
      <c r="C292" s="18">
        <v>1000000000</v>
      </c>
    </row>
    <row r="293" spans="1:3" x14ac:dyDescent="0.25">
      <c r="A293">
        <v>434</v>
      </c>
      <c r="B293" s="10" t="s">
        <v>72</v>
      </c>
      <c r="C293" s="18">
        <v>111000000</v>
      </c>
    </row>
    <row r="294" spans="1:3" x14ac:dyDescent="0.25">
      <c r="A294">
        <v>435</v>
      </c>
      <c r="B294" s="10" t="s">
        <v>72</v>
      </c>
      <c r="C294" s="18">
        <v>650000000</v>
      </c>
    </row>
    <row r="295" spans="1:3" x14ac:dyDescent="0.25">
      <c r="A295">
        <v>436</v>
      </c>
      <c r="B295" s="10" t="s">
        <v>72</v>
      </c>
      <c r="C295" s="18">
        <v>100000000</v>
      </c>
    </row>
    <row r="296" spans="1:3" x14ac:dyDescent="0.25">
      <c r="A296">
        <v>437</v>
      </c>
      <c r="B296" s="10" t="s">
        <v>72</v>
      </c>
      <c r="C296" s="18">
        <v>600000000</v>
      </c>
    </row>
    <row r="297" spans="1:3" x14ac:dyDescent="0.25">
      <c r="A297">
        <v>438</v>
      </c>
      <c r="B297" s="10" t="s">
        <v>72</v>
      </c>
      <c r="C297" s="18">
        <v>3060879173</v>
      </c>
    </row>
    <row r="298" spans="1:3" x14ac:dyDescent="0.25">
      <c r="A298">
        <v>440</v>
      </c>
      <c r="B298" s="10" t="s">
        <v>65</v>
      </c>
      <c r="C298" s="18">
        <v>4585000000</v>
      </c>
    </row>
    <row r="299" spans="1:3" x14ac:dyDescent="0.25">
      <c r="A299">
        <v>441</v>
      </c>
      <c r="B299" s="10" t="s">
        <v>65</v>
      </c>
      <c r="C299" s="18">
        <v>4350000070</v>
      </c>
    </row>
    <row r="300" spans="1:3" x14ac:dyDescent="0.25">
      <c r="A300">
        <v>442</v>
      </c>
      <c r="B300" s="10" t="s">
        <v>65</v>
      </c>
      <c r="C300" s="18">
        <v>650170930</v>
      </c>
    </row>
    <row r="301" spans="1:3" x14ac:dyDescent="0.25">
      <c r="A301">
        <v>443</v>
      </c>
      <c r="B301" s="10" t="s">
        <v>65</v>
      </c>
      <c r="C301" s="18">
        <v>200000000</v>
      </c>
    </row>
    <row r="302" spans="1:3" x14ac:dyDescent="0.25">
      <c r="A302">
        <v>444</v>
      </c>
      <c r="B302" s="10" t="s">
        <v>65</v>
      </c>
      <c r="C302" s="18">
        <v>50000000</v>
      </c>
    </row>
    <row r="303" spans="1:3" x14ac:dyDescent="0.25">
      <c r="A303">
        <v>445</v>
      </c>
      <c r="B303" s="10" t="s">
        <v>65</v>
      </c>
      <c r="C303" s="18">
        <v>550000000</v>
      </c>
    </row>
    <row r="304" spans="1:3" x14ac:dyDescent="0.25">
      <c r="A304">
        <v>454</v>
      </c>
      <c r="B304" s="10" t="s">
        <v>71</v>
      </c>
      <c r="C304" s="18">
        <v>163979296</v>
      </c>
    </row>
    <row r="305" spans="1:3" x14ac:dyDescent="0.25">
      <c r="A305" t="s">
        <v>462</v>
      </c>
      <c r="B305" s="10" t="s">
        <v>20</v>
      </c>
      <c r="C305" s="18">
        <v>200000000</v>
      </c>
    </row>
    <row r="306" spans="1:3" x14ac:dyDescent="0.25">
      <c r="A306" t="s">
        <v>463</v>
      </c>
      <c r="B306" s="10" t="s">
        <v>81</v>
      </c>
      <c r="C306" s="18">
        <v>46019000000</v>
      </c>
    </row>
    <row r="307" spans="1:3" x14ac:dyDescent="0.25">
      <c r="A307" t="s">
        <v>464</v>
      </c>
      <c r="B307" s="10" t="s">
        <v>78</v>
      </c>
      <c r="C307" s="18">
        <v>25316000000</v>
      </c>
    </row>
    <row r="308" spans="1:3" x14ac:dyDescent="0.25">
      <c r="A308" t="s">
        <v>465</v>
      </c>
      <c r="B308" s="10" t="s">
        <v>75</v>
      </c>
      <c r="C308" s="18">
        <v>323494837000</v>
      </c>
    </row>
    <row r="309" spans="1:3" x14ac:dyDescent="0.25">
      <c r="A309" t="s">
        <v>466</v>
      </c>
      <c r="B309" s="10" t="s">
        <v>77</v>
      </c>
      <c r="C309" s="18">
        <v>190572000000</v>
      </c>
    </row>
    <row r="310" spans="1:3" x14ac:dyDescent="0.25">
      <c r="A310" t="s">
        <v>467</v>
      </c>
      <c r="B310" s="10" t="s">
        <v>63</v>
      </c>
      <c r="C310" s="18">
        <v>775510000</v>
      </c>
    </row>
    <row r="311" spans="1:3" x14ac:dyDescent="0.25">
      <c r="A311" t="s">
        <v>21</v>
      </c>
      <c r="B311" s="10" t="s">
        <v>74</v>
      </c>
      <c r="C311" s="18">
        <f>+D1-C309</f>
        <v>2200913084681</v>
      </c>
    </row>
  </sheetData>
  <autoFilter ref="A1:C311" xr:uid="{00000000-0009-0000-0000-000006000000}"/>
  <pageMargins left="0.7" right="0.7" top="0.75" bottom="0.75" header="0.511811023622047" footer="0.511811023622047"/>
  <pageSetup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Listas!$D$2:$D$28</xm:f>
          </x14:formula1>
          <x14:formula2>
            <xm:f>0</xm:f>
          </x14:formula2>
          <xm:sqref>B2:B311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46"/>
  <sheetViews>
    <sheetView showGridLines="0" tabSelected="1" topLeftCell="A6" zoomScale="95" zoomScaleNormal="95" workbookViewId="0">
      <pane xSplit="2" ySplit="2" topLeftCell="AA8" activePane="bottomRight" state="frozen"/>
      <selection activeCell="A6" sqref="A6"/>
      <selection pane="topRight" activeCell="C6" sqref="C6"/>
      <selection pane="bottomLeft" activeCell="A8" sqref="A8"/>
      <selection pane="bottomRight" activeCell="AF9" sqref="AF9"/>
    </sheetView>
  </sheetViews>
  <sheetFormatPr baseColWidth="10" defaultColWidth="9.140625" defaultRowHeight="15" x14ac:dyDescent="0.25"/>
  <cols>
    <col min="1" max="1" width="2.42578125" style="19" customWidth="1"/>
    <col min="2" max="2" width="41.85546875" style="20" customWidth="1"/>
    <col min="3" max="3" width="10.7109375" style="19" customWidth="1"/>
    <col min="4" max="4" width="7.7109375" style="19" customWidth="1"/>
    <col min="5" max="5" width="9.7109375" style="19" customWidth="1"/>
    <col min="6" max="6" width="10.140625" style="19" customWidth="1"/>
    <col min="7" max="7" width="6.7109375" style="19" customWidth="1"/>
    <col min="8" max="9" width="16" style="19" customWidth="1"/>
    <col min="10" max="10" width="10.7109375" style="19" customWidth="1"/>
    <col min="11" max="11" width="7.7109375" style="19" customWidth="1"/>
    <col min="12" max="12" width="10.7109375" style="19" customWidth="1"/>
    <col min="13" max="13" width="6.7109375" style="19" customWidth="1"/>
    <col min="14" max="15" width="16.85546875" style="19" customWidth="1"/>
    <col min="16" max="17" width="17.85546875" style="19" customWidth="1"/>
    <col min="18" max="18" width="15.42578125" style="19" customWidth="1"/>
    <col min="19" max="19" width="16.42578125" style="19" customWidth="1"/>
    <col min="20" max="20" width="14.85546875" style="21" customWidth="1"/>
    <col min="21" max="21" width="16.7109375" style="19" customWidth="1"/>
    <col min="22" max="22" width="14.85546875" style="19" customWidth="1"/>
    <col min="23" max="23" width="16.5703125" style="19" customWidth="1"/>
    <col min="24" max="24" width="13.7109375" style="19" customWidth="1"/>
    <col min="25" max="25" width="15" style="19" customWidth="1"/>
    <col min="26" max="26" width="16.42578125" style="19" customWidth="1"/>
    <col min="27" max="27" width="24.140625" style="19" customWidth="1"/>
    <col min="28" max="28" width="25.7109375" style="19" customWidth="1"/>
    <col min="29" max="29" width="26" style="19" customWidth="1"/>
    <col min="30" max="30" width="26.28515625" style="19" customWidth="1"/>
    <col min="31" max="31" width="20.28515625" style="19" customWidth="1"/>
    <col min="32" max="32" width="17.85546875" style="19" customWidth="1"/>
    <col min="33" max="1024" width="9.140625" style="19"/>
  </cols>
  <sheetData>
    <row r="1" spans="1:32" s="23" customFormat="1" ht="31.5" hidden="1" customHeight="1" x14ac:dyDescent="0.2">
      <c r="A1" s="22"/>
      <c r="B1" s="66"/>
      <c r="C1" s="66"/>
      <c r="D1" s="66"/>
      <c r="E1" s="66"/>
      <c r="F1" s="66"/>
      <c r="G1" s="67" t="s">
        <v>468</v>
      </c>
      <c r="H1" s="67"/>
      <c r="I1" s="67"/>
      <c r="J1" s="67"/>
      <c r="K1" s="67"/>
      <c r="L1" s="67"/>
      <c r="M1" s="67"/>
      <c r="N1" s="67"/>
      <c r="O1" s="67"/>
      <c r="P1" s="67"/>
      <c r="Q1" s="67"/>
      <c r="R1" s="67"/>
      <c r="S1" s="67"/>
      <c r="T1" s="67"/>
      <c r="U1" s="67"/>
      <c r="V1" s="67"/>
      <c r="W1" s="67"/>
      <c r="X1" s="67"/>
      <c r="Y1" s="67"/>
      <c r="Z1" s="67"/>
      <c r="AA1" s="68" t="s">
        <v>469</v>
      </c>
      <c r="AB1" s="68"/>
      <c r="AC1" s="68"/>
      <c r="AD1" s="68"/>
    </row>
    <row r="2" spans="1:32" s="23" customFormat="1" ht="31.5" hidden="1" customHeight="1" x14ac:dyDescent="0.2">
      <c r="A2" s="22"/>
      <c r="B2" s="66"/>
      <c r="C2" s="66"/>
      <c r="D2" s="66"/>
      <c r="E2" s="66"/>
      <c r="F2" s="66"/>
      <c r="G2" s="67"/>
      <c r="H2" s="67"/>
      <c r="I2" s="67"/>
      <c r="J2" s="67"/>
      <c r="K2" s="67"/>
      <c r="L2" s="67"/>
      <c r="M2" s="67"/>
      <c r="N2" s="67"/>
      <c r="O2" s="67"/>
      <c r="P2" s="67"/>
      <c r="Q2" s="67"/>
      <c r="R2" s="67"/>
      <c r="S2" s="67"/>
      <c r="T2" s="67"/>
      <c r="U2" s="67"/>
      <c r="V2" s="67"/>
      <c r="W2" s="67"/>
      <c r="X2" s="67"/>
      <c r="Y2" s="67"/>
      <c r="Z2" s="67"/>
      <c r="AA2" s="68" t="s">
        <v>470</v>
      </c>
      <c r="AB2" s="68"/>
      <c r="AC2" s="68"/>
      <c r="AD2" s="68"/>
    </row>
    <row r="3" spans="1:32" s="23" customFormat="1" ht="31.5" hidden="1" customHeight="1" x14ac:dyDescent="0.2">
      <c r="A3" s="22"/>
      <c r="B3" s="66"/>
      <c r="C3" s="66"/>
      <c r="D3" s="66"/>
      <c r="E3" s="66"/>
      <c r="F3" s="66"/>
      <c r="G3" s="69" t="s">
        <v>471</v>
      </c>
      <c r="H3" s="69"/>
      <c r="I3" s="69"/>
      <c r="J3" s="69"/>
      <c r="K3" s="69"/>
      <c r="L3" s="69"/>
      <c r="M3" s="69"/>
      <c r="N3" s="69"/>
      <c r="O3" s="69"/>
      <c r="P3" s="69"/>
      <c r="Q3" s="69"/>
      <c r="R3" s="69"/>
      <c r="S3" s="69"/>
      <c r="T3" s="69"/>
      <c r="U3" s="69"/>
      <c r="V3" s="69"/>
      <c r="W3" s="69"/>
      <c r="X3" s="69"/>
      <c r="Y3" s="69"/>
      <c r="Z3" s="69"/>
      <c r="AA3" s="70" t="s">
        <v>472</v>
      </c>
      <c r="AB3" s="70"/>
      <c r="AC3" s="70"/>
      <c r="AD3" s="70"/>
    </row>
    <row r="4" spans="1:32" s="23" customFormat="1" ht="34.5" hidden="1" customHeight="1" x14ac:dyDescent="0.2">
      <c r="A4" s="22"/>
      <c r="B4" s="24"/>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2" s="23" customFormat="1" ht="12.75" hidden="1" customHeight="1" x14ac:dyDescent="0.2">
      <c r="B5" s="64"/>
      <c r="C5" s="64"/>
      <c r="D5" s="64"/>
      <c r="E5" s="64"/>
      <c r="F5" s="64"/>
      <c r="G5" s="64"/>
      <c r="H5" s="64"/>
      <c r="I5" s="64"/>
      <c r="J5" s="64"/>
      <c r="K5" s="64"/>
      <c r="L5" s="64"/>
      <c r="M5" s="64"/>
      <c r="N5" s="64"/>
      <c r="O5" s="64"/>
      <c r="P5" s="64"/>
      <c r="Q5" s="64"/>
      <c r="R5" s="64"/>
      <c r="S5" s="64"/>
      <c r="T5" s="64"/>
      <c r="U5" s="64"/>
      <c r="V5" s="64"/>
      <c r="W5" s="64"/>
      <c r="X5" s="64"/>
      <c r="Y5" s="64"/>
      <c r="Z5" s="64"/>
      <c r="AA5" s="26" t="s">
        <v>473</v>
      </c>
      <c r="AB5" s="27">
        <v>44273</v>
      </c>
      <c r="AC5" s="26" t="s">
        <v>474</v>
      </c>
      <c r="AD5" s="28">
        <v>44278</v>
      </c>
    </row>
    <row r="6" spans="1:32" s="29" customFormat="1" ht="15.75" customHeight="1" x14ac:dyDescent="0.25">
      <c r="B6" s="30"/>
      <c r="C6" s="65" t="s">
        <v>475</v>
      </c>
      <c r="D6" s="65"/>
      <c r="E6" s="65"/>
      <c r="F6" s="65"/>
      <c r="G6" s="65"/>
      <c r="H6" s="31"/>
      <c r="I6" s="32">
        <v>0.4</v>
      </c>
      <c r="J6" s="65" t="s">
        <v>476</v>
      </c>
      <c r="K6" s="65"/>
      <c r="L6" s="65"/>
      <c r="M6" s="65"/>
      <c r="N6" s="31"/>
      <c r="O6" s="32">
        <v>0.25</v>
      </c>
      <c r="P6" s="33"/>
      <c r="Q6" s="34">
        <v>7.0000000000000007E-2</v>
      </c>
      <c r="R6" s="33"/>
      <c r="S6" s="34">
        <v>0.05</v>
      </c>
      <c r="T6" s="35"/>
      <c r="U6" s="32">
        <v>0.03</v>
      </c>
      <c r="V6" s="35"/>
      <c r="W6" s="32">
        <v>0.2</v>
      </c>
      <c r="X6" s="36"/>
      <c r="Y6" s="36"/>
      <c r="Z6" s="36"/>
      <c r="AA6" s="36"/>
      <c r="AB6" s="36"/>
      <c r="AC6" s="36"/>
      <c r="AD6" s="36"/>
      <c r="AE6" s="36"/>
      <c r="AF6" s="36"/>
    </row>
    <row r="7" spans="1:32" s="29" customFormat="1" ht="126.75" customHeight="1" x14ac:dyDescent="0.25">
      <c r="B7" s="30" t="s">
        <v>86</v>
      </c>
      <c r="C7" s="37" t="s">
        <v>47</v>
      </c>
      <c r="D7" s="38" t="s">
        <v>40</v>
      </c>
      <c r="E7" s="39" t="s">
        <v>31</v>
      </c>
      <c r="F7" s="40" t="s">
        <v>22</v>
      </c>
      <c r="G7" s="41" t="s">
        <v>477</v>
      </c>
      <c r="H7" s="42" t="s">
        <v>475</v>
      </c>
      <c r="I7" s="42" t="s">
        <v>478</v>
      </c>
      <c r="J7" s="37" t="s">
        <v>47</v>
      </c>
      <c r="K7" s="38" t="s">
        <v>40</v>
      </c>
      <c r="L7" s="39" t="s">
        <v>31</v>
      </c>
      <c r="M7" s="41" t="s">
        <v>477</v>
      </c>
      <c r="N7" s="42" t="s">
        <v>476</v>
      </c>
      <c r="O7" s="42" t="s">
        <v>479</v>
      </c>
      <c r="P7" s="43" t="s">
        <v>480</v>
      </c>
      <c r="Q7" s="43" t="s">
        <v>481</v>
      </c>
      <c r="R7" s="43" t="s">
        <v>482</v>
      </c>
      <c r="S7" s="43" t="s">
        <v>483</v>
      </c>
      <c r="T7" s="42" t="s">
        <v>484</v>
      </c>
      <c r="U7" s="42" t="s">
        <v>485</v>
      </c>
      <c r="V7" s="42" t="s">
        <v>486</v>
      </c>
      <c r="W7" s="42" t="s">
        <v>487</v>
      </c>
      <c r="X7" s="42" t="s">
        <v>488</v>
      </c>
      <c r="Y7" s="42" t="s">
        <v>489</v>
      </c>
      <c r="Z7" s="42" t="s">
        <v>490</v>
      </c>
      <c r="AA7" s="42" t="s">
        <v>491</v>
      </c>
      <c r="AB7" s="42" t="s">
        <v>492</v>
      </c>
      <c r="AC7" s="42" t="s">
        <v>493</v>
      </c>
      <c r="AD7" s="42" t="s">
        <v>494</v>
      </c>
      <c r="AE7" s="42" t="s">
        <v>495</v>
      </c>
      <c r="AF7" s="42" t="s">
        <v>496</v>
      </c>
    </row>
    <row r="8" spans="1:32" s="44" customFormat="1" ht="30" x14ac:dyDescent="0.25">
      <c r="B8" s="45" t="s">
        <v>20</v>
      </c>
      <c r="C8" s="46">
        <f>+IF(B8="","",COUNTIFS('01_Riesgos'!$A$2:$A$236,Priorización!$B8,'01_Riesgos'!$E$2:$E$236,Priorización!C$7,'01_Riesgos'!$B$2:$B$236,"Gestión"))</f>
        <v>0</v>
      </c>
      <c r="D8" s="46">
        <f>+IF(C8="","",COUNTIFS('01_Riesgos'!$A$2:$A$236,Priorización!$B8,'01_Riesgos'!$E$2:$E$236,Priorización!D$7,'01_Riesgos'!$B$2:$B$236,"Gestión"))</f>
        <v>7</v>
      </c>
      <c r="E8" s="46">
        <f>+IF(D8="","",COUNTIFS('01_Riesgos'!$A$2:$A$236,Priorización!$B8,'01_Riesgos'!$E$2:$E$236,Priorización!E$7,'01_Riesgos'!$B$2:$B$236,"Gestión"))</f>
        <v>2</v>
      </c>
      <c r="F8" s="46">
        <f>+IF(E8="","",COUNTIFS('01_Riesgos'!$A$2:$A$236,Priorización!$B8,'01_Riesgos'!$E$2:$E$236,Priorización!F$7,'01_Riesgos'!$B$2:$B$236,"Gestión"))</f>
        <v>0</v>
      </c>
      <c r="G8" s="47">
        <f t="shared" ref="G8:G39" si="0">IF(B8="","",SUM(C8:F8))</f>
        <v>9</v>
      </c>
      <c r="H8" s="48" t="str">
        <f t="shared" ref="H8:H39" si="1">IF(B8="","",IF(C8&gt;=1,"Extremo",IF(D8&gt;=1,"Alto",IF(E8&gt;=1,"Moderado",IF(F8&gt;=1,"Bajo","Bajo")))))</f>
        <v>Alto</v>
      </c>
      <c r="I8" s="49">
        <f t="shared" ref="I8:I39" si="2">IF(H8="","",IF(C8&gt;=1,5,IF(D8&gt;=1,4,IF(E8&gt;=1,3,IF(F8&gt;=1,2,IF(G8=0,1))))))</f>
        <v>4</v>
      </c>
      <c r="J8" s="46">
        <f>+IF(B8="","",COUNTIFS('01_Riesgos'!$A$2:$A$236,Priorización!$B8,'01_Riesgos'!$E$2:$E$236,Priorización!J$7,'01_Riesgos'!$B$2:$B$236,"Corrupción"))</f>
        <v>0</v>
      </c>
      <c r="K8" s="46">
        <f>+IF(B8="","",COUNTIFS('01_Riesgos'!$A$2:$A$236,Priorización!$B8,'01_Riesgos'!$E$2:$E$236,Priorización!K$7,'01_Riesgos'!$B$2:$B$236,"Corrupción"))</f>
        <v>0</v>
      </c>
      <c r="L8" s="46">
        <f>+IF(B8="","",COUNTIFS('01_Riesgos'!$A$2:$A$236,Priorización!$B8,'01_Riesgos'!$E$2:$E$236,Priorización!L$7,'01_Riesgos'!$B$2:$B$236,"Corrupción"))</f>
        <v>1</v>
      </c>
      <c r="M8" s="47">
        <f t="shared" ref="M8:M39" si="3">IF(B8="","",SUM(J8:L8))</f>
        <v>1</v>
      </c>
      <c r="N8" s="48" t="str">
        <f t="shared" ref="N8:N39" si="4">IF(M8="","",IF(J8&gt;=1,"Extremo",IF(K8&gt;=1,"Alto",IF(L8&gt;=1,"Moderado","Bajo"))))</f>
        <v>Moderado</v>
      </c>
      <c r="O8" s="49">
        <f t="shared" ref="O8:O39" si="5">IF(N8="","",IF(J8&gt;=1,5,IF(K8&gt;=1,4,IF(L8&gt;=1,3,IF(M8=0,1)))))</f>
        <v>3</v>
      </c>
      <c r="P8" s="50" t="str">
        <f>+IF(B8="","",VLOOKUP(B8,'02_TiempoAI'!$A$1:$D$66,4,0))</f>
        <v>Menos de un año</v>
      </c>
      <c r="Q8" s="51">
        <f t="shared" ref="Q8:Q39" si="6">+IFERROR(VLOOKUP(P8,TiempoAI,2,0),"")</f>
        <v>1</v>
      </c>
      <c r="R8" s="52">
        <f>+IF(B8="","",COUNTIF('03_PlanEstrategico'!$D$2:$D$304,Priorización!B8)/COUNT('03_PlanEstrategico'!$C$2:$C$304))</f>
        <v>2.6402640264026403E-2</v>
      </c>
      <c r="S8" s="49">
        <f>+IF(R8="","",IF(R8&lt;=Listas!$N$2,Listas!$O$2,IF(Priorización!R8&lt;=Listas!$N$3,Listas!$O$3,IF(Priorización!R8&lt;=Listas!$N$4,Listas!$O$4,IF(Priorización!R8&lt;=Listas!$N$5,Listas!$O$5,Listas!$O$6)))))</f>
        <v>2</v>
      </c>
      <c r="T8" s="53">
        <f>+IF(B8="","",COUNTIF('04_ResultadosA'!$D$2:$D$246,Priorización!B8))</f>
        <v>23</v>
      </c>
      <c r="U8" s="54">
        <f>+IF(T8="","",IF(T8&lt;=Listas!$Q$2,Listas!$R$2,IF(Priorización!T8&lt;=Listas!$Q$3,Listas!$R$3,IF(Priorización!T8&lt;=Listas!$Q$4,Listas!$R$4,IF(Priorización!T8&lt;=Listas!$Q$5,Listas!$R$5,Listas!$R$6)))))</f>
        <v>3</v>
      </c>
      <c r="V8" s="52">
        <f>+IF(B8="","",(SUMIF('05_PptoAsociado'!$B$2:$B$350,Priorización!B8,'05_PptoAsociado'!$C$2:$C$350))/'05_PptoAsociado'!$D$1)</f>
        <v>1.5471557918972105E-3</v>
      </c>
      <c r="W8" s="54">
        <f>+IF(V8="","",IF(V8&lt;=Listas!$T$2,Listas!$U$2,IF(Priorización!V8&lt;=Listas!$T$3,Listas!$U$3,IF(Priorización!V8&lt;=Listas!$T$4,Listas!$U$4,IF(Priorización!V8&lt;=Listas!$T$5,Listas!$U$5,Listas!$U$6)))))</f>
        <v>1</v>
      </c>
      <c r="X8" s="55">
        <f t="shared" ref="X8:X39" si="7">+IF(B8="","",$I$6*I8+$O$6*O8+$Q$6*Q8+$S$6*S8+$U$6*U8+$W$6*W8)</f>
        <v>2.81</v>
      </c>
      <c r="Y8" s="55" t="str">
        <f>+IF(X8="","",IF(X8&lt;Listas!$W$2,Listas!$X$2,IF(Priorización!X8&lt;=Listas!$W$3,Listas!$X$3,IF(Priorización!X8&lt;=Listas!$W$4,Listas!$X$4,IF(Priorización!X8&lt;Listas!$W$5,Listas!$X$5,Listas!$X$6)))))</f>
        <v>Alto</v>
      </c>
      <c r="Z8" s="54" t="str">
        <f>+IF(Y8="","",VLOOKUP(Y8,Listas!$X$1:$Y$6,2,0))</f>
        <v>Cada 2 años</v>
      </c>
      <c r="AA8" s="56" t="str">
        <f t="shared" ref="AA8:AA39" si="8">IF(Z8="Cada año",B8,"")</f>
        <v/>
      </c>
      <c r="AB8" s="56" t="str">
        <f t="shared" ref="AB8:AB39" si="9">IF(OR(Z8="Cada año",Z8="Cada 2 años"),B8,"")</f>
        <v>Direccionamiento Estratégico y Articulación Gerencial</v>
      </c>
      <c r="AC8" s="56" t="str">
        <f t="shared" ref="AC8:AC39" si="10">IF(OR(Z8="Cada año",Z8="Cada 3 años"),B8,"")</f>
        <v/>
      </c>
      <c r="AD8" s="56" t="str">
        <f t="shared" ref="AD8:AD39" si="11">IF(OR(Z8="Cada año",Z8="Cada 2 años",Z8="Cada 4 años"),B8,"")</f>
        <v>Direccionamiento Estratégico y Articulación Gerencial</v>
      </c>
      <c r="AE8" s="52" t="s">
        <v>26</v>
      </c>
      <c r="AF8" s="52" t="s">
        <v>36</v>
      </c>
    </row>
    <row r="9" spans="1:32" s="44" customFormat="1" ht="25.5" x14ac:dyDescent="0.25">
      <c r="B9" s="57" t="s">
        <v>29</v>
      </c>
      <c r="C9" s="46">
        <f>+IF(B9="","",COUNTIFS('01_Riesgos'!$A$2:$A$236,Priorización!$B9,'01_Riesgos'!$E$2:$E$236,Priorización!C$7,'01_Riesgos'!$B$2:$B$236,"Gestión"))</f>
        <v>0</v>
      </c>
      <c r="D9" s="46">
        <f>+IF(C9="","",COUNTIFS('01_Riesgos'!$A$2:$A$236,Priorización!$B9,'01_Riesgos'!$E$2:$E$236,Priorización!D$7,'01_Riesgos'!$B$2:$B$236,"Gestión"))</f>
        <v>1</v>
      </c>
      <c r="E9" s="46">
        <f>+IF(D9="","",COUNTIFS('01_Riesgos'!$A$2:$A$236,Priorización!$B9,'01_Riesgos'!$E$2:$E$236,Priorización!E$7,'01_Riesgos'!$B$2:$B$236,"Gestión"))</f>
        <v>0</v>
      </c>
      <c r="F9" s="46">
        <f>+IF(E9="","",COUNTIFS('01_Riesgos'!$A$2:$A$236,Priorización!$B9,'01_Riesgos'!$E$2:$E$236,Priorización!F$7,'01_Riesgos'!$B$2:$B$236,"Gestión"))</f>
        <v>0</v>
      </c>
      <c r="G9" s="47">
        <f t="shared" si="0"/>
        <v>1</v>
      </c>
      <c r="H9" s="48" t="str">
        <f t="shared" si="1"/>
        <v>Alto</v>
      </c>
      <c r="I9" s="49">
        <f t="shared" si="2"/>
        <v>4</v>
      </c>
      <c r="J9" s="46">
        <f>+IF(B9="","",COUNTIFS('01_Riesgos'!$A$2:$A$236,Priorización!$B9,'01_Riesgos'!$E$2:$E$236,Priorización!J$7,'01_Riesgos'!$B$2:$B$236,"Corrupción"))</f>
        <v>0</v>
      </c>
      <c r="K9" s="46">
        <f>+IF(B9="","",COUNTIFS('01_Riesgos'!$A$2:$A$236,Priorización!$B9,'01_Riesgos'!$E$2:$E$236,Priorización!K$7,'01_Riesgos'!$B$2:$B$236,"Corrupción"))</f>
        <v>0</v>
      </c>
      <c r="L9" s="46">
        <f>+IF(B9="","",COUNTIFS('01_Riesgos'!$A$2:$A$236,Priorización!$B9,'01_Riesgos'!$E$2:$E$236,Priorización!L$7,'01_Riesgos'!$B$2:$B$236,"Corrupción"))</f>
        <v>0</v>
      </c>
      <c r="M9" s="47">
        <f t="shared" si="3"/>
        <v>0</v>
      </c>
      <c r="N9" s="48" t="str">
        <f t="shared" si="4"/>
        <v>Bajo</v>
      </c>
      <c r="O9" s="49">
        <f t="shared" si="5"/>
        <v>1</v>
      </c>
      <c r="P9" s="50" t="str">
        <f>+IF(B9="","",VLOOKUP(B9,'02_TiempoAI'!$A$1:$D$66,4,0))</f>
        <v>Menos de un año</v>
      </c>
      <c r="Q9" s="51">
        <f t="shared" si="6"/>
        <v>1</v>
      </c>
      <c r="R9" s="52">
        <f>+IF(B9="","",COUNTIF('03_PlanEstrategico'!$D$2:$D$304,Priorización!B9)/COUNT('03_PlanEstrategico'!$C$2:$C$304))</f>
        <v>1.3201320132013201E-2</v>
      </c>
      <c r="S9" s="49">
        <f>+IF(R9="","",IF(R9&lt;=Listas!$N$2,Listas!$O$2,IF(Priorización!R9&lt;=Listas!$N$3,Listas!$O$3,IF(Priorización!R9&lt;=Listas!$N$4,Listas!$O$4,IF(Priorización!R9&lt;=Listas!$N$5,Listas!$O$5,Listas!$O$6)))))</f>
        <v>1</v>
      </c>
      <c r="T9" s="53">
        <f>+IF(B9="","",COUNTIF('04_ResultadosA'!$D$2:$D$246,Priorización!B9))</f>
        <v>5</v>
      </c>
      <c r="U9" s="54">
        <f>+IF(T9="","",IF(T9&lt;=Listas!$Q$2,Listas!$R$2,IF(Priorización!T9&lt;=Listas!$Q$3,Listas!$R$3,IF(Priorización!T9&lt;=Listas!$Q$4,Listas!$R$4,IF(Priorización!T9&lt;=Listas!$Q$5,Listas!$R$5,Listas!$R$6)))))</f>
        <v>1</v>
      </c>
      <c r="V9" s="52">
        <f>+IF(B9="","",(SUMIF('05_PptoAsociado'!$B$2:$B$350,Priorización!B9,'05_PptoAsociado'!$C$2:$C$350))/'05_PptoAsociado'!$D$1)</f>
        <v>1.5563616741086551E-4</v>
      </c>
      <c r="W9" s="54">
        <f>+IF(V9="","",IF(V9&lt;=Listas!$T$2,Listas!$U$2,IF(Priorización!V9&lt;=Listas!$T$3,Listas!$U$3,IF(Priorización!V9&lt;=Listas!$T$4,Listas!$U$4,IF(Priorización!V9&lt;=Listas!$T$5,Listas!$U$5,Listas!$U$6)))))</f>
        <v>1</v>
      </c>
      <c r="X9" s="55">
        <f t="shared" si="7"/>
        <v>2.2000000000000002</v>
      </c>
      <c r="Y9" s="55" t="str">
        <f>+IF(X9="","",IF(X9&lt;Listas!$W$2,Listas!$X$2,IF(Priorización!X9&lt;=Listas!$W$3,Listas!$X$3,IF(Priorización!X9&lt;=Listas!$W$4,Listas!$X$4,IF(Priorización!X9&lt;Listas!$W$5,Listas!$X$5,Listas!$X$6)))))</f>
        <v>Moderado</v>
      </c>
      <c r="Z9" s="54" t="str">
        <f>+IF(Y9="","",VLOOKUP(Y9,Listas!$X$1:$Y$6,2,0))</f>
        <v>Cada 3 años</v>
      </c>
      <c r="AA9" s="56" t="str">
        <f t="shared" si="8"/>
        <v/>
      </c>
      <c r="AB9" s="56" t="str">
        <f t="shared" si="9"/>
        <v/>
      </c>
      <c r="AC9" s="56" t="str">
        <f t="shared" si="10"/>
        <v>Planificación del Desarrollo Institucional</v>
      </c>
      <c r="AD9" s="56" t="str">
        <f t="shared" si="11"/>
        <v/>
      </c>
      <c r="AE9" s="52" t="s">
        <v>35</v>
      </c>
      <c r="AF9" s="52" t="s">
        <v>61</v>
      </c>
    </row>
    <row r="10" spans="1:32" s="44" customFormat="1" x14ac:dyDescent="0.25">
      <c r="B10" s="57" t="s">
        <v>38</v>
      </c>
      <c r="C10" s="46">
        <f>+IF(B10="","",COUNTIFS('01_Riesgos'!$A$2:$A$236,Priorización!$B10,'01_Riesgos'!$E$2:$E$236,Priorización!C$7,'01_Riesgos'!$B$2:$B$236,"Gestión"))</f>
        <v>0</v>
      </c>
      <c r="D10" s="46">
        <f>+IF(C10="","",COUNTIFS('01_Riesgos'!$A$2:$A$236,Priorización!$B10,'01_Riesgos'!$E$2:$E$236,Priorización!D$7,'01_Riesgos'!$B$2:$B$236,"Gestión"))</f>
        <v>1</v>
      </c>
      <c r="E10" s="46">
        <f>+IF(D10="","",COUNTIFS('01_Riesgos'!$A$2:$A$236,Priorización!$B10,'01_Riesgos'!$E$2:$E$236,Priorización!E$7,'01_Riesgos'!$B$2:$B$236,"Gestión"))</f>
        <v>0</v>
      </c>
      <c r="F10" s="46">
        <f>+IF(E10="","",COUNTIFS('01_Riesgos'!$A$2:$A$236,Priorización!$B10,'01_Riesgos'!$E$2:$E$236,Priorización!F$7,'01_Riesgos'!$B$2:$B$236,"Gestión"))</f>
        <v>0</v>
      </c>
      <c r="G10" s="47">
        <f t="shared" si="0"/>
        <v>1</v>
      </c>
      <c r="H10" s="48" t="str">
        <f t="shared" si="1"/>
        <v>Alto</v>
      </c>
      <c r="I10" s="49">
        <f t="shared" si="2"/>
        <v>4</v>
      </c>
      <c r="J10" s="46">
        <f>+IF(B10="","",COUNTIFS('01_Riesgos'!$A$2:$A$236,Priorización!$B10,'01_Riesgos'!$E$2:$E$236,Priorización!J$7,'01_Riesgos'!$B$2:$B$236,"Corrupción"))</f>
        <v>0</v>
      </c>
      <c r="K10" s="46">
        <f>+IF(B10="","",COUNTIFS('01_Riesgos'!$A$2:$A$236,Priorización!$B10,'01_Riesgos'!$E$2:$E$236,Priorización!K$7,'01_Riesgos'!$B$2:$B$236,"Corrupción"))</f>
        <v>0</v>
      </c>
      <c r="L10" s="46">
        <f>+IF(B10="","",COUNTIFS('01_Riesgos'!$A$2:$A$236,Priorización!$B10,'01_Riesgos'!$E$2:$E$236,Priorización!L$7,'01_Riesgos'!$B$2:$B$236,"Corrupción"))</f>
        <v>0</v>
      </c>
      <c r="M10" s="47">
        <f t="shared" si="3"/>
        <v>0</v>
      </c>
      <c r="N10" s="48" t="str">
        <f t="shared" si="4"/>
        <v>Bajo</v>
      </c>
      <c r="O10" s="49">
        <f t="shared" si="5"/>
        <v>1</v>
      </c>
      <c r="P10" s="50" t="str">
        <f>+IF(B10="","",VLOOKUP(B10,'02_TiempoAI'!$A$1:$D$66,4,0))</f>
        <v>Mas de dos años</v>
      </c>
      <c r="Q10" s="51">
        <f t="shared" si="6"/>
        <v>5</v>
      </c>
      <c r="R10" s="52">
        <f>+IF(B10="","",COUNTIF('03_PlanEstrategico'!$D$2:$D$304,Priorización!B10)/COUNT('03_PlanEstrategico'!$C$2:$C$304))</f>
        <v>1.9801980198019802E-2</v>
      </c>
      <c r="S10" s="49">
        <f>+IF(R10="","",IF(R10&lt;=Listas!$N$2,Listas!$O$2,IF(Priorización!R10&lt;=Listas!$N$3,Listas!$O$3,IF(Priorización!R10&lt;=Listas!$N$4,Listas!$O$4,IF(Priorización!R10&lt;=Listas!$N$5,Listas!$O$5,Listas!$O$6)))))</f>
        <v>1</v>
      </c>
      <c r="T10" s="53">
        <f>+IF(B10="","",COUNTIF('04_ResultadosA'!$D$2:$D$246,Priorización!B10))</f>
        <v>0</v>
      </c>
      <c r="U10" s="54">
        <f>+IF(T10="","",IF(T10&lt;=Listas!$Q$2,Listas!$R$2,IF(Priorización!T10&lt;=Listas!$Q$3,Listas!$R$3,IF(Priorización!T10&lt;=Listas!$Q$4,Listas!$R$4,IF(Priorización!T10&lt;=Listas!$Q$5,Listas!$R$5,Listas!$R$6)))))</f>
        <v>1</v>
      </c>
      <c r="V10" s="52">
        <f>+IF(B10="","",(SUMIF('05_PptoAsociado'!$B$2:$B$350,Priorización!B10,'05_PptoAsociado'!$C$2:$C$350))/'05_PptoAsociado'!$D$1)</f>
        <v>1.2082910399524591E-3</v>
      </c>
      <c r="W10" s="54">
        <f>+IF(V10="","",IF(V10&lt;=Listas!$T$2,Listas!$U$2,IF(Priorización!V10&lt;=Listas!$T$3,Listas!$U$3,IF(Priorización!V10&lt;=Listas!$T$4,Listas!$U$4,IF(Priorización!V10&lt;=Listas!$T$5,Listas!$U$5,Listas!$U$6)))))</f>
        <v>1</v>
      </c>
      <c r="X10" s="55">
        <f t="shared" si="7"/>
        <v>2.48</v>
      </c>
      <c r="Y10" s="55" t="str">
        <f>+IF(X10="","",IF(X10&lt;Listas!$W$2,Listas!$X$2,IF(Priorización!X10&lt;=Listas!$W$3,Listas!$X$3,IF(Priorización!X10&lt;=Listas!$W$4,Listas!$X$4,IF(Priorización!X10&lt;Listas!$W$5,Listas!$X$5,Listas!$X$6)))))</f>
        <v>Moderado</v>
      </c>
      <c r="Z10" s="54" t="str">
        <f>+IF(Y10="","",VLOOKUP(Y10,Listas!$X$1:$Y$6,2,0))</f>
        <v>Cada 3 años</v>
      </c>
      <c r="AA10" s="56" t="str">
        <f t="shared" si="8"/>
        <v/>
      </c>
      <c r="AB10" s="56" t="str">
        <f t="shared" si="9"/>
        <v/>
      </c>
      <c r="AC10" s="56" t="str">
        <f t="shared" si="10"/>
        <v>Integración Regional</v>
      </c>
      <c r="AD10" s="56" t="str">
        <f t="shared" si="11"/>
        <v/>
      </c>
      <c r="AE10" s="52" t="s">
        <v>26</v>
      </c>
      <c r="AF10" s="52" t="s">
        <v>36</v>
      </c>
    </row>
    <row r="11" spans="1:32" s="44" customFormat="1" x14ac:dyDescent="0.25">
      <c r="B11" s="57" t="s">
        <v>46</v>
      </c>
      <c r="C11" s="46">
        <f>+IF(B11="","",COUNTIFS('01_Riesgos'!$A$2:$A$236,Priorización!$B11,'01_Riesgos'!$E$2:$E$236,Priorización!C$7,'01_Riesgos'!$B$2:$B$236,"Gestión"))</f>
        <v>0</v>
      </c>
      <c r="D11" s="46">
        <f>+IF(C11="","",COUNTIFS('01_Riesgos'!$A$2:$A$236,Priorización!$B11,'01_Riesgos'!$E$2:$E$236,Priorización!D$7,'01_Riesgos'!$B$2:$B$236,"Gestión"))</f>
        <v>2</v>
      </c>
      <c r="E11" s="46">
        <f>+IF(D11="","",COUNTIFS('01_Riesgos'!$A$2:$A$236,Priorización!$B11,'01_Riesgos'!$E$2:$E$236,Priorización!E$7,'01_Riesgos'!$B$2:$B$236,"Gestión"))</f>
        <v>0</v>
      </c>
      <c r="F11" s="46">
        <f>+IF(E11="","",COUNTIFS('01_Riesgos'!$A$2:$A$236,Priorización!$B11,'01_Riesgos'!$E$2:$E$236,Priorización!F$7,'01_Riesgos'!$B$2:$B$236,"Gestión"))</f>
        <v>0</v>
      </c>
      <c r="G11" s="47">
        <f t="shared" si="0"/>
        <v>2</v>
      </c>
      <c r="H11" s="48" t="str">
        <f t="shared" si="1"/>
        <v>Alto</v>
      </c>
      <c r="I11" s="49">
        <f t="shared" si="2"/>
        <v>4</v>
      </c>
      <c r="J11" s="46">
        <f>+IF(B11="","",COUNTIFS('01_Riesgos'!$A$2:$A$236,Priorización!$B11,'01_Riesgos'!$E$2:$E$236,Priorización!J$7,'01_Riesgos'!$B$2:$B$236,"Corrupción"))</f>
        <v>0</v>
      </c>
      <c r="K11" s="46">
        <f>+IF(B11="","",COUNTIFS('01_Riesgos'!$A$2:$A$236,Priorización!$B11,'01_Riesgos'!$E$2:$E$236,Priorización!K$7,'01_Riesgos'!$B$2:$B$236,"Corrupción"))</f>
        <v>0</v>
      </c>
      <c r="L11" s="46">
        <f>+IF(B11="","",COUNTIFS('01_Riesgos'!$A$2:$A$236,Priorización!$B11,'01_Riesgos'!$E$2:$E$236,Priorización!L$7,'01_Riesgos'!$B$2:$B$236,"Corrupción"))</f>
        <v>0</v>
      </c>
      <c r="M11" s="47">
        <f t="shared" si="3"/>
        <v>0</v>
      </c>
      <c r="N11" s="48" t="str">
        <f t="shared" si="4"/>
        <v>Bajo</v>
      </c>
      <c r="O11" s="49">
        <f t="shared" si="5"/>
        <v>1</v>
      </c>
      <c r="P11" s="50" t="str">
        <f>+IF(B11="","",VLOOKUP(B11,'02_TiempoAI'!$A$1:$D$66,4,0))</f>
        <v>Menos de un año</v>
      </c>
      <c r="Q11" s="51">
        <f t="shared" si="6"/>
        <v>1</v>
      </c>
      <c r="R11" s="52">
        <f>+IF(B11="","",COUNTIF('03_PlanEstrategico'!$D$2:$D$304,Priorización!B11)/COUNT('03_PlanEstrategico'!$C$2:$C$304))</f>
        <v>9.9009900990099011E-3</v>
      </c>
      <c r="S11" s="49">
        <f>+IF(R11="","",IF(R11&lt;=Listas!$N$2,Listas!$O$2,IF(Priorización!R11&lt;=Listas!$N$3,Listas!$O$3,IF(Priorización!R11&lt;=Listas!$N$4,Listas!$O$4,IF(Priorización!R11&lt;=Listas!$N$5,Listas!$O$5,Listas!$O$6)))))</f>
        <v>1</v>
      </c>
      <c r="T11" s="53">
        <f>+IF(B11="","",COUNTIF('04_ResultadosA'!$D$2:$D$246,Priorización!B11))</f>
        <v>57</v>
      </c>
      <c r="U11" s="54">
        <f>+IF(T11="","",IF(T11&lt;=Listas!$Q$2,Listas!$R$2,IF(Priorización!T11&lt;=Listas!$Q$3,Listas!$R$3,IF(Priorización!T11&lt;=Listas!$Q$4,Listas!$R$4,IF(Priorización!T11&lt;=Listas!$Q$5,Listas!$R$5,Listas!$R$6)))))</f>
        <v>5</v>
      </c>
      <c r="V11" s="52">
        <f>+IF(B11="","",(SUMIF('05_PptoAsociado'!$B$2:$B$350,Priorización!B11,'05_PptoAsociado'!$C$2:$C$350))/'05_PptoAsociado'!$D$1)</f>
        <v>1.0466196665967799E-3</v>
      </c>
      <c r="W11" s="54">
        <f>+IF(V11="","",IF(V11&lt;=Listas!$T$2,Listas!$U$2,IF(Priorización!V11&lt;=Listas!$T$3,Listas!$U$3,IF(Priorización!V11&lt;=Listas!$T$4,Listas!$U$4,IF(Priorización!V11&lt;=Listas!$T$5,Listas!$U$5,Listas!$U$6)))))</f>
        <v>1</v>
      </c>
      <c r="X11" s="55">
        <f t="shared" si="7"/>
        <v>2.3200000000000003</v>
      </c>
      <c r="Y11" s="55" t="str">
        <f>+IF(X11="","",IF(X11&lt;Listas!$W$2,Listas!$X$2,IF(Priorización!X11&lt;=Listas!$W$3,Listas!$X$3,IF(Priorización!X11&lt;=Listas!$W$4,Listas!$X$4,IF(Priorización!X11&lt;Listas!$W$5,Listas!$X$5,Listas!$X$6)))))</f>
        <v>Moderado</v>
      </c>
      <c r="Z11" s="54" t="str">
        <f>+IF(Y11="","",VLOOKUP(Y11,Listas!$X$1:$Y$6,2,0))</f>
        <v>Cada 3 años</v>
      </c>
      <c r="AA11" s="56" t="str">
        <f t="shared" si="8"/>
        <v/>
      </c>
      <c r="AB11" s="56" t="str">
        <f t="shared" si="9"/>
        <v/>
      </c>
      <c r="AC11" s="56" t="str">
        <f t="shared" si="10"/>
        <v>Comunicaciones</v>
      </c>
      <c r="AD11" s="56" t="str">
        <f t="shared" si="11"/>
        <v/>
      </c>
      <c r="AE11" s="52" t="s">
        <v>26</v>
      </c>
      <c r="AF11" s="52" t="s">
        <v>36</v>
      </c>
    </row>
    <row r="12" spans="1:32" s="44" customFormat="1" ht="25.5" x14ac:dyDescent="0.25">
      <c r="B12" s="57" t="s">
        <v>52</v>
      </c>
      <c r="C12" s="46">
        <f>+IF(B12="","",COUNTIFS('01_Riesgos'!$A$2:$A$236,Priorización!$B12,'01_Riesgos'!$E$2:$E$236,Priorización!C$7,'01_Riesgos'!$B$2:$B$236,"Gestión"))</f>
        <v>0</v>
      </c>
      <c r="D12" s="46">
        <f>+IF(C12="","",COUNTIFS('01_Riesgos'!$A$2:$A$236,Priorización!$B12,'01_Riesgos'!$E$2:$E$236,Priorización!D$7,'01_Riesgos'!$B$2:$B$236,"Gestión"))</f>
        <v>2</v>
      </c>
      <c r="E12" s="46">
        <f>+IF(D12="","",COUNTIFS('01_Riesgos'!$A$2:$A$236,Priorización!$B12,'01_Riesgos'!$E$2:$E$236,Priorización!E$7,'01_Riesgos'!$B$2:$B$236,"Gestión"))</f>
        <v>0</v>
      </c>
      <c r="F12" s="46">
        <f>+IF(E12="","",COUNTIFS('01_Riesgos'!$A$2:$A$236,Priorización!$B12,'01_Riesgos'!$E$2:$E$236,Priorización!F$7,'01_Riesgos'!$B$2:$B$236,"Gestión"))</f>
        <v>0</v>
      </c>
      <c r="G12" s="47">
        <f t="shared" si="0"/>
        <v>2</v>
      </c>
      <c r="H12" s="48" t="str">
        <f t="shared" si="1"/>
        <v>Alto</v>
      </c>
      <c r="I12" s="49">
        <f t="shared" si="2"/>
        <v>4</v>
      </c>
      <c r="J12" s="46">
        <f>+IF(B12="","",COUNTIFS('01_Riesgos'!$A$2:$A$236,Priorización!$B12,'01_Riesgos'!$E$2:$E$236,Priorización!J$7,'01_Riesgos'!$B$2:$B$236,"Corrupción"))</f>
        <v>0</v>
      </c>
      <c r="K12" s="46">
        <f>+IF(B12="","",COUNTIFS('01_Riesgos'!$A$2:$A$236,Priorización!$B12,'01_Riesgos'!$E$2:$E$236,Priorización!K$7,'01_Riesgos'!$B$2:$B$236,"Corrupción"))</f>
        <v>1</v>
      </c>
      <c r="L12" s="46">
        <f>+IF(B12="","",COUNTIFS('01_Riesgos'!$A$2:$A$236,Priorización!$B12,'01_Riesgos'!$E$2:$E$236,Priorización!L$7,'01_Riesgos'!$B$2:$B$236,"Corrupción"))</f>
        <v>0</v>
      </c>
      <c r="M12" s="47">
        <f t="shared" si="3"/>
        <v>1</v>
      </c>
      <c r="N12" s="48" t="str">
        <f t="shared" si="4"/>
        <v>Alto</v>
      </c>
      <c r="O12" s="49">
        <f t="shared" si="5"/>
        <v>4</v>
      </c>
      <c r="P12" s="50" t="str">
        <f>+IF(B12="","",VLOOKUP(B12,'02_TiempoAI'!$A$1:$D$66,4,0))</f>
        <v>Entre uno y dos años</v>
      </c>
      <c r="Q12" s="51">
        <f t="shared" si="6"/>
        <v>3</v>
      </c>
      <c r="R12" s="52">
        <f>+IF(B12="","",COUNTIF('03_PlanEstrategico'!$D$2:$D$304,Priorización!B12)/COUNT('03_PlanEstrategico'!$C$2:$C$304))</f>
        <v>9.9009900990099011E-3</v>
      </c>
      <c r="S12" s="49">
        <f>+IF(R12="","",IF(R12&lt;=Listas!$N$2,Listas!$O$2,IF(Priorización!R12&lt;=Listas!$N$3,Listas!$O$3,IF(Priorización!R12&lt;=Listas!$N$4,Listas!$O$4,IF(Priorización!R12&lt;=Listas!$N$5,Listas!$O$5,Listas!$O$6)))))</f>
        <v>1</v>
      </c>
      <c r="T12" s="53">
        <f>+IF(B12="","",COUNTIF('04_ResultadosA'!$D$2:$D$246,Priorización!B12))</f>
        <v>0</v>
      </c>
      <c r="U12" s="54">
        <f>+IF(T12="","",IF(T12&lt;=Listas!$Q$2,Listas!$R$2,IF(Priorización!T12&lt;=Listas!$Q$3,Listas!$R$3,IF(Priorización!T12&lt;=Listas!$Q$4,Listas!$R$4,IF(Priorización!T12&lt;=Listas!$Q$5,Listas!$R$5,Listas!$R$6)))))</f>
        <v>1</v>
      </c>
      <c r="V12" s="52">
        <f>+IF(B12="","",(SUMIF('05_PptoAsociado'!$B$2:$B$350,Priorización!B12,'05_PptoAsociado'!$C$2:$C$350))/'05_PptoAsociado'!$D$1)</f>
        <v>5.0930696068400062E-4</v>
      </c>
      <c r="W12" s="54">
        <f>+IF(V12="","",IF(V12&lt;=Listas!$T$2,Listas!$U$2,IF(Priorización!V12&lt;=Listas!$T$3,Listas!$U$3,IF(Priorización!V12&lt;=Listas!$T$4,Listas!$U$4,IF(Priorización!V12&lt;=Listas!$T$5,Listas!$U$5,Listas!$U$6)))))</f>
        <v>1</v>
      </c>
      <c r="X12" s="55">
        <f t="shared" si="7"/>
        <v>3.09</v>
      </c>
      <c r="Y12" s="55" t="str">
        <f>+IF(X12="","",IF(X12&lt;Listas!$W$2,Listas!$X$2,IF(Priorización!X12&lt;=Listas!$W$3,Listas!$X$3,IF(Priorización!X12&lt;=Listas!$W$4,Listas!$X$4,IF(Priorización!X12&lt;Listas!$W$5,Listas!$X$5,Listas!$X$6)))))</f>
        <v>Alto</v>
      </c>
      <c r="Z12" s="54" t="str">
        <f>+IF(Y12="","",VLOOKUP(Y12,Listas!$X$1:$Y$6,2,0))</f>
        <v>Cada 2 años</v>
      </c>
      <c r="AA12" s="56" t="str">
        <f t="shared" si="8"/>
        <v/>
      </c>
      <c r="AB12" s="56" t="str">
        <f t="shared" si="9"/>
        <v>Asistencia Técnica</v>
      </c>
      <c r="AC12" s="56" t="str">
        <f t="shared" si="10"/>
        <v/>
      </c>
      <c r="AD12" s="56" t="str">
        <f t="shared" si="11"/>
        <v>Asistencia Técnica</v>
      </c>
      <c r="AE12" s="52" t="s">
        <v>26</v>
      </c>
      <c r="AF12" s="52" t="s">
        <v>36</v>
      </c>
    </row>
    <row r="13" spans="1:32" s="44" customFormat="1" ht="30" x14ac:dyDescent="0.25">
      <c r="B13" s="57" t="s">
        <v>57</v>
      </c>
      <c r="C13" s="46">
        <f>+IF(B13="","",COUNTIFS('01_Riesgos'!$A$2:$A$236,Priorización!$B13,'01_Riesgos'!$E$2:$E$236,Priorización!C$7,'01_Riesgos'!$B$2:$B$236,"Gestión"))</f>
        <v>1</v>
      </c>
      <c r="D13" s="46">
        <f>+IF(C13="","",COUNTIFS('01_Riesgos'!$A$2:$A$236,Priorización!$B13,'01_Riesgos'!$E$2:$E$236,Priorización!D$7,'01_Riesgos'!$B$2:$B$236,"Gestión"))</f>
        <v>0</v>
      </c>
      <c r="E13" s="46">
        <f>+IF(D13="","",COUNTIFS('01_Riesgos'!$A$2:$A$236,Priorización!$B13,'01_Riesgos'!$E$2:$E$236,Priorización!E$7,'01_Riesgos'!$B$2:$B$236,"Gestión"))</f>
        <v>0</v>
      </c>
      <c r="F13" s="46">
        <f>+IF(E13="","",COUNTIFS('01_Riesgos'!$A$2:$A$236,Priorización!$B13,'01_Riesgos'!$E$2:$E$236,Priorización!F$7,'01_Riesgos'!$B$2:$B$236,"Gestión"))</f>
        <v>0</v>
      </c>
      <c r="G13" s="47">
        <f t="shared" si="0"/>
        <v>1</v>
      </c>
      <c r="H13" s="48" t="str">
        <f t="shared" si="1"/>
        <v>Extremo</v>
      </c>
      <c r="I13" s="49">
        <f t="shared" si="2"/>
        <v>5</v>
      </c>
      <c r="J13" s="46">
        <f>+IF(B13="","",COUNTIFS('01_Riesgos'!$A$2:$A$236,Priorización!$B13,'01_Riesgos'!$E$2:$E$236,Priorización!J$7,'01_Riesgos'!$B$2:$B$236,"Corrupción"))</f>
        <v>0</v>
      </c>
      <c r="K13" s="46">
        <f>+IF(B13="","",COUNTIFS('01_Riesgos'!$A$2:$A$236,Priorización!$B13,'01_Riesgos'!$E$2:$E$236,Priorización!K$7,'01_Riesgos'!$B$2:$B$236,"Corrupción"))</f>
        <v>0</v>
      </c>
      <c r="L13" s="46">
        <f>+IF(B13="","",COUNTIFS('01_Riesgos'!$A$2:$A$236,Priorización!$B13,'01_Riesgos'!$E$2:$E$236,Priorización!L$7,'01_Riesgos'!$B$2:$B$236,"Corrupción"))</f>
        <v>0</v>
      </c>
      <c r="M13" s="47">
        <f t="shared" si="3"/>
        <v>0</v>
      </c>
      <c r="N13" s="48" t="str">
        <f t="shared" si="4"/>
        <v>Bajo</v>
      </c>
      <c r="O13" s="49">
        <f t="shared" si="5"/>
        <v>1</v>
      </c>
      <c r="P13" s="50" t="str">
        <f>+IF(B13="","",VLOOKUP(B13,'02_TiempoAI'!$A$1:$D$66,4,0))</f>
        <v>Entre uno y dos años</v>
      </c>
      <c r="Q13" s="51">
        <f t="shared" si="6"/>
        <v>3</v>
      </c>
      <c r="R13" s="52">
        <f>+IF(B13="","",COUNTIF('03_PlanEstrategico'!$D$2:$D$304,Priorización!B13)/COUNT('03_PlanEstrategico'!$C$2:$C$304))</f>
        <v>2.6402640264026403E-2</v>
      </c>
      <c r="S13" s="49">
        <f>+IF(R13="","",IF(R13&lt;=Listas!$N$2,Listas!$O$2,IF(Priorización!R13&lt;=Listas!$N$3,Listas!$O$3,IF(Priorización!R13&lt;=Listas!$N$4,Listas!$O$4,IF(Priorización!R13&lt;=Listas!$N$5,Listas!$O$5,Listas!$O$6)))))</f>
        <v>2</v>
      </c>
      <c r="T13" s="53">
        <f>+IF(B13="","",COUNTIF('04_ResultadosA'!$D$2:$D$246,Priorización!B13))</f>
        <v>0</v>
      </c>
      <c r="U13" s="54">
        <f>+IF(T13="","",IF(T13&lt;=Listas!$Q$2,Listas!$R$2,IF(Priorización!T13&lt;=Listas!$Q$3,Listas!$R$3,IF(Priorización!T13&lt;=Listas!$Q$4,Listas!$R$4,IF(Priorización!T13&lt;=Listas!$Q$5,Listas!$R$5,Listas!$R$6)))))</f>
        <v>1</v>
      </c>
      <c r="V13" s="52">
        <f>+IF(B13="","",(SUMIF('05_PptoAsociado'!$B$2:$B$350,Priorización!B13,'05_PptoAsociado'!$C$2:$C$350))/'05_PptoAsociado'!$D$1)</f>
        <v>2.2161961343392474E-4</v>
      </c>
      <c r="W13" s="54">
        <f>+IF(V13="","",IF(V13&lt;=Listas!$T$2,Listas!$U$2,IF(Priorización!V13&lt;=Listas!$T$3,Listas!$U$3,IF(Priorización!V13&lt;=Listas!$T$4,Listas!$U$4,IF(Priorización!V13&lt;=Listas!$T$5,Listas!$U$5,Listas!$U$6)))))</f>
        <v>1</v>
      </c>
      <c r="X13" s="55">
        <f t="shared" si="7"/>
        <v>2.79</v>
      </c>
      <c r="Y13" s="55" t="str">
        <f>+IF(X13="","",IF(X13&lt;Listas!$W$2,Listas!$X$2,IF(Priorización!X13&lt;=Listas!$W$3,Listas!$X$3,IF(Priorización!X13&lt;=Listas!$W$4,Listas!$X$4,IF(Priorización!X13&lt;Listas!$W$5,Listas!$X$5,Listas!$X$6)))))</f>
        <v>Alto</v>
      </c>
      <c r="Z13" s="54" t="str">
        <f>+IF(Y13="","",VLOOKUP(Y13,Listas!$X$1:$Y$6,2,0))</f>
        <v>Cada 2 años</v>
      </c>
      <c r="AA13" s="56" t="str">
        <f t="shared" si="8"/>
        <v/>
      </c>
      <c r="AB13" s="56" t="str">
        <f t="shared" si="9"/>
        <v>Promoción de la Ciencia, Tecnología e Innovación</v>
      </c>
      <c r="AC13" s="56" t="str">
        <f t="shared" si="10"/>
        <v/>
      </c>
      <c r="AD13" s="56" t="str">
        <f t="shared" si="11"/>
        <v>Promoción de la Ciencia, Tecnología e Innovación</v>
      </c>
      <c r="AE13" s="52" t="s">
        <v>35</v>
      </c>
      <c r="AF13" s="52" t="s">
        <v>58</v>
      </c>
    </row>
    <row r="14" spans="1:32" s="44" customFormat="1" ht="25.5" x14ac:dyDescent="0.25">
      <c r="B14" s="57" t="s">
        <v>60</v>
      </c>
      <c r="C14" s="46">
        <f>+IF(B14="","",COUNTIFS('01_Riesgos'!$A$2:$A$236,Priorización!$B14,'01_Riesgos'!$E$2:$E$236,Priorización!C$7,'01_Riesgos'!$B$2:$B$236,"Gestión"))</f>
        <v>0</v>
      </c>
      <c r="D14" s="46">
        <f>+IF(C14="","",COUNTIFS('01_Riesgos'!$A$2:$A$236,Priorización!$B14,'01_Riesgos'!$E$2:$E$236,Priorización!D$7,'01_Riesgos'!$B$2:$B$236,"Gestión"))</f>
        <v>0</v>
      </c>
      <c r="E14" s="46">
        <f>+IF(D14="","",COUNTIFS('01_Riesgos'!$A$2:$A$236,Priorización!$B14,'01_Riesgos'!$E$2:$E$236,Priorización!E$7,'01_Riesgos'!$B$2:$B$236,"Gestión"))</f>
        <v>1</v>
      </c>
      <c r="F14" s="46">
        <f>+IF(E14="","",COUNTIFS('01_Riesgos'!$A$2:$A$236,Priorización!$B14,'01_Riesgos'!$E$2:$E$236,Priorización!F$7,'01_Riesgos'!$B$2:$B$236,"Gestión"))</f>
        <v>0</v>
      </c>
      <c r="G14" s="47">
        <f t="shared" si="0"/>
        <v>1</v>
      </c>
      <c r="H14" s="48" t="str">
        <f t="shared" si="1"/>
        <v>Moderado</v>
      </c>
      <c r="I14" s="49">
        <f t="shared" si="2"/>
        <v>3</v>
      </c>
      <c r="J14" s="46">
        <f>+IF(B14="","",COUNTIFS('01_Riesgos'!$A$2:$A$236,Priorización!$B14,'01_Riesgos'!$E$2:$E$236,Priorización!J$7,'01_Riesgos'!$B$2:$B$236,"Corrupción"))</f>
        <v>0</v>
      </c>
      <c r="K14" s="46">
        <f>+IF(B14="","",COUNTIFS('01_Riesgos'!$A$2:$A$236,Priorización!$B14,'01_Riesgos'!$E$2:$E$236,Priorización!K$7,'01_Riesgos'!$B$2:$B$236,"Corrupción"))</f>
        <v>0</v>
      </c>
      <c r="L14" s="46">
        <f>+IF(B14="","",COUNTIFS('01_Riesgos'!$A$2:$A$236,Priorización!$B14,'01_Riesgos'!$E$2:$E$236,Priorización!L$7,'01_Riesgos'!$B$2:$B$236,"Corrupción"))</f>
        <v>0</v>
      </c>
      <c r="M14" s="47">
        <f t="shared" si="3"/>
        <v>0</v>
      </c>
      <c r="N14" s="48" t="str">
        <f t="shared" si="4"/>
        <v>Bajo</v>
      </c>
      <c r="O14" s="49">
        <f t="shared" si="5"/>
        <v>1</v>
      </c>
      <c r="P14" s="50" t="str">
        <f>+IF(B14="","",VLOOKUP(B14,'02_TiempoAI'!$A$1:$D$66,4,0))</f>
        <v>Menos de un año</v>
      </c>
      <c r="Q14" s="51">
        <f t="shared" si="6"/>
        <v>1</v>
      </c>
      <c r="R14" s="52">
        <f>+IF(B14="","",COUNTIF('03_PlanEstrategico'!$D$2:$D$304,Priorización!B14)/COUNT('03_PlanEstrategico'!$C$2:$C$304))</f>
        <v>0.22442244224422442</v>
      </c>
      <c r="S14" s="49">
        <f>+IF(R14="","",IF(R14&lt;=Listas!$N$2,Listas!$O$2,IF(Priorización!R14&lt;=Listas!$N$3,Listas!$O$3,IF(Priorización!R14&lt;=Listas!$N$4,Listas!$O$4,IF(Priorización!R14&lt;=Listas!$N$5,Listas!$O$5,Listas!$O$6)))))</f>
        <v>5</v>
      </c>
      <c r="T14" s="53">
        <f>+IF(B14="","",COUNTIF('04_ResultadosA'!$D$2:$D$246,Priorización!B14))</f>
        <v>2</v>
      </c>
      <c r="U14" s="54">
        <f>+IF(T14="","",IF(T14&lt;=Listas!$Q$2,Listas!$R$2,IF(Priorización!T14&lt;=Listas!$Q$3,Listas!$R$3,IF(Priorización!T14&lt;=Listas!$Q$4,Listas!$R$4,IF(Priorización!T14&lt;=Listas!$Q$5,Listas!$R$5,Listas!$R$6)))))</f>
        <v>1</v>
      </c>
      <c r="V14" s="52">
        <f>+IF(B14="","",(SUMIF('05_PptoAsociado'!$B$2:$B$350,Priorización!B14,'05_PptoAsociado'!$C$2:$C$350))/'05_PptoAsociado'!$D$1)</f>
        <v>9.8026376744586897E-3</v>
      </c>
      <c r="W14" s="54">
        <f>+IF(V14="","",IF(V14&lt;=Listas!$T$2,Listas!$U$2,IF(Priorización!V14&lt;=Listas!$T$3,Listas!$U$3,IF(Priorización!V14&lt;=Listas!$T$4,Listas!$U$4,IF(Priorización!V14&lt;=Listas!$T$5,Listas!$U$5,Listas!$U$6)))))</f>
        <v>1</v>
      </c>
      <c r="X14" s="55">
        <f t="shared" si="7"/>
        <v>2.0000000000000004</v>
      </c>
      <c r="Y14" s="55" t="str">
        <f>+IF(X14="","",IF(X14&lt;Listas!$W$2,Listas!$X$2,IF(Priorización!X14&lt;=Listas!$W$3,Listas!$X$3,IF(Priorización!X14&lt;=Listas!$W$4,Listas!$X$4,IF(Priorización!X14&lt;Listas!$W$5,Listas!$X$5,Listas!$X$6)))))</f>
        <v>Moderado</v>
      </c>
      <c r="Z14" s="54" t="str">
        <f>+IF(Y14="","",VLOOKUP(Y14,Listas!$X$1:$Y$6,2,0))</f>
        <v>Cada 3 años</v>
      </c>
      <c r="AA14" s="56" t="str">
        <f t="shared" si="8"/>
        <v/>
      </c>
      <c r="AB14" s="56" t="str">
        <f t="shared" si="9"/>
        <v/>
      </c>
      <c r="AC14" s="56" t="str">
        <f t="shared" si="10"/>
        <v>Promoción del Desarrollo Social</v>
      </c>
      <c r="AD14" s="56" t="str">
        <f t="shared" si="11"/>
        <v/>
      </c>
      <c r="AE14" s="52" t="s">
        <v>35</v>
      </c>
      <c r="AF14" s="52" t="s">
        <v>58</v>
      </c>
    </row>
    <row r="15" spans="1:32" s="44" customFormat="1" ht="25.5" x14ac:dyDescent="0.25">
      <c r="B15" s="57" t="s">
        <v>63</v>
      </c>
      <c r="C15" s="46">
        <f>+IF(B15="","",COUNTIFS('01_Riesgos'!$A$2:$A$236,Priorización!$B15,'01_Riesgos'!$E$2:$E$236,Priorización!C$7,'01_Riesgos'!$B$2:$B$236,"Gestión"))</f>
        <v>0</v>
      </c>
      <c r="D15" s="46">
        <f>+IF(C15="","",COUNTIFS('01_Riesgos'!$A$2:$A$236,Priorización!$B15,'01_Riesgos'!$E$2:$E$236,Priorización!D$7,'01_Riesgos'!$B$2:$B$236,"Gestión"))</f>
        <v>0</v>
      </c>
      <c r="E15" s="46">
        <f>+IF(D15="","",COUNTIFS('01_Riesgos'!$A$2:$A$236,Priorización!$B15,'01_Riesgos'!$E$2:$E$236,Priorización!E$7,'01_Riesgos'!$B$2:$B$236,"Gestión"))</f>
        <v>2</v>
      </c>
      <c r="F15" s="46">
        <f>+IF(E15="","",COUNTIFS('01_Riesgos'!$A$2:$A$236,Priorización!$B15,'01_Riesgos'!$E$2:$E$236,Priorización!F$7,'01_Riesgos'!$B$2:$B$236,"Gestión"))</f>
        <v>0</v>
      </c>
      <c r="G15" s="47">
        <f t="shared" si="0"/>
        <v>2</v>
      </c>
      <c r="H15" s="48" t="str">
        <f t="shared" si="1"/>
        <v>Moderado</v>
      </c>
      <c r="I15" s="49">
        <f t="shared" si="2"/>
        <v>3</v>
      </c>
      <c r="J15" s="46">
        <f>+IF(B15="","",COUNTIFS('01_Riesgos'!$A$2:$A$236,Priorización!$B15,'01_Riesgos'!$E$2:$E$236,Priorización!J$7,'01_Riesgos'!$B$2:$B$236,"Corrupción"))</f>
        <v>0</v>
      </c>
      <c r="K15" s="46">
        <f>+IF(B15="","",COUNTIFS('01_Riesgos'!$A$2:$A$236,Priorización!$B15,'01_Riesgos'!$E$2:$E$236,Priorización!K$7,'01_Riesgos'!$B$2:$B$236,"Corrupción"))</f>
        <v>1</v>
      </c>
      <c r="L15" s="46">
        <f>+IF(B15="","",COUNTIFS('01_Riesgos'!$A$2:$A$236,Priorización!$B15,'01_Riesgos'!$E$2:$E$236,Priorización!L$7,'01_Riesgos'!$B$2:$B$236,"Corrupción"))</f>
        <v>0</v>
      </c>
      <c r="M15" s="47">
        <f t="shared" si="3"/>
        <v>1</v>
      </c>
      <c r="N15" s="48" t="str">
        <f t="shared" si="4"/>
        <v>Alto</v>
      </c>
      <c r="O15" s="49">
        <f t="shared" si="5"/>
        <v>4</v>
      </c>
      <c r="P15" s="50" t="str">
        <f>+IF(B15="","",VLOOKUP(B15,'02_TiempoAI'!$A$1:$D$66,4,0))</f>
        <v>Mas de dos años</v>
      </c>
      <c r="Q15" s="51">
        <f t="shared" si="6"/>
        <v>5</v>
      </c>
      <c r="R15" s="52">
        <f>+IF(B15="","",COUNTIF('03_PlanEstrategico'!$D$2:$D$304,Priorización!B15)/COUNT('03_PlanEstrategico'!$C$2:$C$304))</f>
        <v>3.6303630363036306E-2</v>
      </c>
      <c r="S15" s="49">
        <f>+IF(R15="","",IF(R15&lt;=Listas!$N$2,Listas!$O$2,IF(Priorización!R15&lt;=Listas!$N$3,Listas!$O$3,IF(Priorización!R15&lt;=Listas!$N$4,Listas!$O$4,IF(Priorización!R15&lt;=Listas!$N$5,Listas!$O$5,Listas!$O$6)))))</f>
        <v>2</v>
      </c>
      <c r="T15" s="53">
        <f>+IF(B15="","",COUNTIF('04_ResultadosA'!$D$2:$D$246,Priorización!B15))</f>
        <v>0</v>
      </c>
      <c r="U15" s="54">
        <f>+IF(T15="","",IF(T15&lt;=Listas!$Q$2,Listas!$R$2,IF(Priorización!T15&lt;=Listas!$Q$3,Listas!$R$3,IF(Priorización!T15&lt;=Listas!$Q$4,Listas!$R$4,IF(Priorización!T15&lt;=Listas!$Q$5,Listas!$R$5,Listas!$R$6)))))</f>
        <v>1</v>
      </c>
      <c r="V15" s="52">
        <f>+IF(B15="","",(SUMIF('05_PptoAsociado'!$B$2:$B$350,Priorización!B15,'05_PptoAsociado'!$C$2:$C$350))/'05_PptoAsociado'!$D$1)</f>
        <v>4.8493553132266116E-2</v>
      </c>
      <c r="W15" s="54">
        <f>+IF(V15="","",IF(V15&lt;=Listas!$T$2,Listas!$U$2,IF(Priorización!V15&lt;=Listas!$T$3,Listas!$U$3,IF(Priorización!V15&lt;=Listas!$T$4,Listas!$U$4,IF(Priorización!V15&lt;=Listas!$T$5,Listas!$U$5,Listas!$U$6)))))</f>
        <v>1</v>
      </c>
      <c r="X15" s="55">
        <f t="shared" si="7"/>
        <v>2.8800000000000003</v>
      </c>
      <c r="Y15" s="55" t="str">
        <f>+IF(X15="","",IF(X15&lt;Listas!$W$2,Listas!$X$2,IF(Priorización!X15&lt;=Listas!$W$3,Listas!$X$3,IF(Priorización!X15&lt;=Listas!$W$4,Listas!$X$4,IF(Priorización!X15&lt;Listas!$W$5,Listas!$X$5,Listas!$X$6)))))</f>
        <v>Alto</v>
      </c>
      <c r="Z15" s="54" t="str">
        <f>+IF(Y15="","",VLOOKUP(Y15,Listas!$X$1:$Y$6,2,0))</f>
        <v>Cada 2 años</v>
      </c>
      <c r="AA15" s="56" t="str">
        <f t="shared" si="8"/>
        <v/>
      </c>
      <c r="AB15" s="56" t="str">
        <f t="shared" si="9"/>
        <v>Promoción del Transporte y la Movilidad</v>
      </c>
      <c r="AC15" s="56" t="str">
        <f t="shared" si="10"/>
        <v/>
      </c>
      <c r="AD15" s="56" t="str">
        <f t="shared" si="11"/>
        <v>Promoción del Transporte y la Movilidad</v>
      </c>
      <c r="AE15" s="52" t="s">
        <v>26</v>
      </c>
      <c r="AF15" s="52" t="s">
        <v>36</v>
      </c>
    </row>
    <row r="16" spans="1:32" s="44" customFormat="1" x14ac:dyDescent="0.25">
      <c r="B16" s="57" t="s">
        <v>65</v>
      </c>
      <c r="C16" s="46">
        <f>+IF(B16="","",COUNTIFS('01_Riesgos'!$A$2:$A$236,Priorización!$B16,'01_Riesgos'!$E$2:$E$236,Priorización!C$7,'01_Riesgos'!$B$2:$B$236,"Gestión"))</f>
        <v>0</v>
      </c>
      <c r="D16" s="46">
        <f>+IF(C16="","",COUNTIFS('01_Riesgos'!$A$2:$A$236,Priorización!$B16,'01_Riesgos'!$E$2:$E$236,Priorización!D$7,'01_Riesgos'!$B$2:$B$236,"Gestión"))</f>
        <v>3</v>
      </c>
      <c r="E16" s="46">
        <f>+IF(D16="","",COUNTIFS('01_Riesgos'!$A$2:$A$236,Priorización!$B16,'01_Riesgos'!$E$2:$E$236,Priorización!E$7,'01_Riesgos'!$B$2:$B$236,"Gestión"))</f>
        <v>0</v>
      </c>
      <c r="F16" s="46">
        <f>+IF(E16="","",COUNTIFS('01_Riesgos'!$A$2:$A$236,Priorización!$B16,'01_Riesgos'!$E$2:$E$236,Priorización!F$7,'01_Riesgos'!$B$2:$B$236,"Gestión"))</f>
        <v>0</v>
      </c>
      <c r="G16" s="47">
        <f t="shared" si="0"/>
        <v>3</v>
      </c>
      <c r="H16" s="48" t="str">
        <f t="shared" si="1"/>
        <v>Alto</v>
      </c>
      <c r="I16" s="49">
        <f t="shared" si="2"/>
        <v>4</v>
      </c>
      <c r="J16" s="46">
        <f>+IF(B16="","",COUNTIFS('01_Riesgos'!$A$2:$A$236,Priorización!$B16,'01_Riesgos'!$E$2:$E$236,Priorización!J$7,'01_Riesgos'!$B$2:$B$236,"Corrupción"))</f>
        <v>1</v>
      </c>
      <c r="K16" s="46">
        <f>+IF(B16="","",COUNTIFS('01_Riesgos'!$A$2:$A$236,Priorización!$B16,'01_Riesgos'!$E$2:$E$236,Priorización!K$7,'01_Riesgos'!$B$2:$B$236,"Corrupción"))</f>
        <v>0</v>
      </c>
      <c r="L16" s="46">
        <f>+IF(B16="","",COUNTIFS('01_Riesgos'!$A$2:$A$236,Priorización!$B16,'01_Riesgos'!$E$2:$E$236,Priorización!L$7,'01_Riesgos'!$B$2:$B$236,"Corrupción"))</f>
        <v>0</v>
      </c>
      <c r="M16" s="47">
        <f t="shared" si="3"/>
        <v>1</v>
      </c>
      <c r="N16" s="48" t="str">
        <f t="shared" si="4"/>
        <v>Extremo</v>
      </c>
      <c r="O16" s="49">
        <f t="shared" si="5"/>
        <v>5</v>
      </c>
      <c r="P16" s="50" t="str">
        <f>+IF(B16="","",VLOOKUP(B16,'02_TiempoAI'!$A$1:$D$66,4,0))</f>
        <v>Menos de un año</v>
      </c>
      <c r="Q16" s="51">
        <f t="shared" si="6"/>
        <v>1</v>
      </c>
      <c r="R16" s="52">
        <f>+IF(B16="","",COUNTIF('03_PlanEstrategico'!$D$2:$D$304,Priorización!B16)/COUNT('03_PlanEstrategico'!$C$2:$C$304))</f>
        <v>0.10561056105610561</v>
      </c>
      <c r="S16" s="49">
        <f>+IF(R16="","",IF(R16&lt;=Listas!$N$2,Listas!$O$2,IF(Priorización!R16&lt;=Listas!$N$3,Listas!$O$3,IF(Priorización!R16&lt;=Listas!$N$4,Listas!$O$4,IF(Priorización!R16&lt;=Listas!$N$5,Listas!$O$5,Listas!$O$6)))))</f>
        <v>5</v>
      </c>
      <c r="T16" s="53">
        <f>+IF(B16="","",COUNTIF('04_ResultadosA'!$D$2:$D$246,Priorización!B16))</f>
        <v>3</v>
      </c>
      <c r="U16" s="54">
        <f>+IF(T16="","",IF(T16&lt;=Listas!$Q$2,Listas!$R$2,IF(Priorización!T16&lt;=Listas!$Q$3,Listas!$R$3,IF(Priorización!T16&lt;=Listas!$Q$4,Listas!$R$4,IF(Priorización!T16&lt;=Listas!$Q$5,Listas!$R$5,Listas!$R$6)))))</f>
        <v>1</v>
      </c>
      <c r="V16" s="52">
        <f>+IF(B16="","",(SUMIF('05_PptoAsociado'!$B$2:$B$350,Priorización!B16,'05_PptoAsociado'!$C$2:$C$350))/'05_PptoAsociado'!$D$1)</f>
        <v>1.9462372114776746E-2</v>
      </c>
      <c r="W16" s="54">
        <f>+IF(V16="","",IF(V16&lt;=Listas!$T$2,Listas!$U$2,IF(Priorización!V16&lt;=Listas!$T$3,Listas!$U$3,IF(Priorización!V16&lt;=Listas!$T$4,Listas!$U$4,IF(Priorización!V16&lt;=Listas!$T$5,Listas!$U$5,Listas!$U$6)))))</f>
        <v>1</v>
      </c>
      <c r="X16" s="55">
        <f t="shared" si="7"/>
        <v>3.4</v>
      </c>
      <c r="Y16" s="55" t="str">
        <f>+IF(X16="","",IF(X16&lt;Listas!$W$2,Listas!$X$2,IF(Priorización!X16&lt;=Listas!$W$3,Listas!$X$3,IF(Priorización!X16&lt;=Listas!$W$4,Listas!$X$4,IF(Priorización!X16&lt;Listas!$W$5,Listas!$X$5,Listas!$X$6)))))</f>
        <v>Alto</v>
      </c>
      <c r="Z16" s="54" t="str">
        <f>+IF(Y16="","",VLOOKUP(Y16,Listas!$X$1:$Y$6,2,0))</f>
        <v>Cada 2 años</v>
      </c>
      <c r="AA16" s="56" t="str">
        <f t="shared" si="8"/>
        <v/>
      </c>
      <c r="AB16" s="56" t="str">
        <f t="shared" si="9"/>
        <v>Fortalecimiento Territorial</v>
      </c>
      <c r="AC16" s="56" t="str">
        <f t="shared" si="10"/>
        <v/>
      </c>
      <c r="AD16" s="56" t="str">
        <f t="shared" si="11"/>
        <v>Fortalecimiento Territorial</v>
      </c>
      <c r="AE16" s="52" t="s">
        <v>35</v>
      </c>
      <c r="AF16" s="52" t="s">
        <v>58</v>
      </c>
    </row>
    <row r="17" spans="2:32" s="44" customFormat="1" ht="25.5" x14ac:dyDescent="0.25">
      <c r="B17" s="57" t="s">
        <v>67</v>
      </c>
      <c r="C17" s="46">
        <f>+IF(B17="","",COUNTIFS('01_Riesgos'!$A$2:$A$236,Priorización!$B17,'01_Riesgos'!$E$2:$E$236,Priorización!C$7,'01_Riesgos'!$B$2:$B$236,"Gestión"))</f>
        <v>1</v>
      </c>
      <c r="D17" s="46">
        <f>+IF(C17="","",COUNTIFS('01_Riesgos'!$A$2:$A$236,Priorización!$B17,'01_Riesgos'!$E$2:$E$236,Priorización!D$7,'01_Riesgos'!$B$2:$B$236,"Gestión"))</f>
        <v>5</v>
      </c>
      <c r="E17" s="46">
        <f>+IF(D17="","",COUNTIFS('01_Riesgos'!$A$2:$A$236,Priorización!$B17,'01_Riesgos'!$E$2:$E$236,Priorización!E$7,'01_Riesgos'!$B$2:$B$236,"Gestión"))</f>
        <v>1</v>
      </c>
      <c r="F17" s="46">
        <f>+IF(E17="","",COUNTIFS('01_Riesgos'!$A$2:$A$236,Priorización!$B17,'01_Riesgos'!$E$2:$E$236,Priorización!F$7,'01_Riesgos'!$B$2:$B$236,"Gestión"))</f>
        <v>0</v>
      </c>
      <c r="G17" s="47">
        <f t="shared" si="0"/>
        <v>7</v>
      </c>
      <c r="H17" s="48" t="str">
        <f t="shared" si="1"/>
        <v>Extremo</v>
      </c>
      <c r="I17" s="49">
        <f t="shared" si="2"/>
        <v>5</v>
      </c>
      <c r="J17" s="46">
        <f>+IF(B17="","",COUNTIFS('01_Riesgos'!$A$2:$A$236,Priorización!$B17,'01_Riesgos'!$E$2:$E$236,Priorización!J$7,'01_Riesgos'!$B$2:$B$236,"Corrupción"))</f>
        <v>0</v>
      </c>
      <c r="K17" s="46">
        <f>+IF(B17="","",COUNTIFS('01_Riesgos'!$A$2:$A$236,Priorización!$B17,'01_Riesgos'!$E$2:$E$236,Priorización!K$7,'01_Riesgos'!$B$2:$B$236,"Corrupción"))</f>
        <v>0</v>
      </c>
      <c r="L17" s="46">
        <f>+IF(B17="","",COUNTIFS('01_Riesgos'!$A$2:$A$236,Priorización!$B17,'01_Riesgos'!$E$2:$E$236,Priorización!L$7,'01_Riesgos'!$B$2:$B$236,"Corrupción"))</f>
        <v>0</v>
      </c>
      <c r="M17" s="47">
        <f t="shared" si="3"/>
        <v>0</v>
      </c>
      <c r="N17" s="48" t="str">
        <f t="shared" si="4"/>
        <v>Bajo</v>
      </c>
      <c r="O17" s="49">
        <f t="shared" si="5"/>
        <v>1</v>
      </c>
      <c r="P17" s="50" t="str">
        <f>+IF(B17="","",VLOOKUP(B17,'02_TiempoAI'!$A$1:$D$66,4,0))</f>
        <v>Menos de un año</v>
      </c>
      <c r="Q17" s="51">
        <f t="shared" si="6"/>
        <v>1</v>
      </c>
      <c r="R17" s="52">
        <f>+IF(B17="","",COUNTIF('03_PlanEstrategico'!$D$2:$D$304,Priorización!B17)/COUNT('03_PlanEstrategico'!$C$2:$C$304))</f>
        <v>9.2409240924092403E-2</v>
      </c>
      <c r="S17" s="49">
        <f>+IF(R17="","",IF(R17&lt;=Listas!$N$2,Listas!$O$2,IF(Priorización!R17&lt;=Listas!$N$3,Listas!$O$3,IF(Priorización!R17&lt;=Listas!$N$4,Listas!$O$4,IF(Priorización!R17&lt;=Listas!$N$5,Listas!$O$5,Listas!$O$6)))))</f>
        <v>5</v>
      </c>
      <c r="T17" s="53">
        <f>+IF(B17="","",COUNTIF('04_ResultadosA'!$D$2:$D$246,Priorización!B17))</f>
        <v>1</v>
      </c>
      <c r="U17" s="54">
        <f>+IF(T17="","",IF(T17&lt;=Listas!$Q$2,Listas!$R$2,IF(Priorización!T17&lt;=Listas!$Q$3,Listas!$R$3,IF(Priorización!T17&lt;=Listas!$Q$4,Listas!$R$4,IF(Priorización!T17&lt;=Listas!$Q$5,Listas!$R$5,Listas!$R$6)))))</f>
        <v>1</v>
      </c>
      <c r="V17" s="52">
        <f>+IF(B17="","",(SUMIF('05_PptoAsociado'!$B$2:$B$350,Priorización!B17,'05_PptoAsociado'!$C$2:$C$350))/'05_PptoAsociado'!$D$1)</f>
        <v>0.44044944957601662</v>
      </c>
      <c r="W17" s="54">
        <f>+IF(V17="","",IF(V17&lt;=Listas!$T$2,Listas!$U$2,IF(Priorización!V17&lt;=Listas!$T$3,Listas!$U$3,IF(Priorización!V17&lt;=Listas!$T$4,Listas!$U$4,IF(Priorización!V17&lt;=Listas!$T$5,Listas!$U$5,Listas!$U$6)))))</f>
        <v>5</v>
      </c>
      <c r="X17" s="55">
        <f t="shared" si="7"/>
        <v>3.5999999999999996</v>
      </c>
      <c r="Y17" s="55" t="str">
        <f>+IF(X17="","",IF(X17&lt;Listas!$W$2,Listas!$X$2,IF(Priorización!X17&lt;=Listas!$W$3,Listas!$X$3,IF(Priorización!X17&lt;=Listas!$W$4,Listas!$X$4,IF(Priorización!X17&lt;Listas!$W$5,Listas!$X$5,Listas!$X$6)))))</f>
        <v>Extremo</v>
      </c>
      <c r="Z17" s="54" t="str">
        <f>+IF(Y17="","",VLOOKUP(Y17,Listas!$X$1:$Y$6,2,0))</f>
        <v>Cada año</v>
      </c>
      <c r="AA17" s="56" t="str">
        <f t="shared" si="8"/>
        <v>Promoción del Desarrollo Educativo</v>
      </c>
      <c r="AB17" s="56" t="str">
        <f t="shared" si="9"/>
        <v>Promoción del Desarrollo Educativo</v>
      </c>
      <c r="AC17" s="56" t="str">
        <f t="shared" si="10"/>
        <v>Promoción del Desarrollo Educativo</v>
      </c>
      <c r="AD17" s="56" t="str">
        <f t="shared" si="11"/>
        <v>Promoción del Desarrollo Educativo</v>
      </c>
      <c r="AE17" s="52" t="s">
        <v>26</v>
      </c>
      <c r="AF17" s="52" t="s">
        <v>36</v>
      </c>
    </row>
    <row r="18" spans="2:32" s="44" customFormat="1" ht="38.25" x14ac:dyDescent="0.25">
      <c r="B18" s="57" t="s">
        <v>69</v>
      </c>
      <c r="C18" s="46">
        <f>+IF(B18="","",COUNTIFS('01_Riesgos'!$A$2:$A$236,Priorización!$B18,'01_Riesgos'!$E$2:$E$236,Priorización!C$7,'01_Riesgos'!$B$2:$B$236,"Gestión"))</f>
        <v>0</v>
      </c>
      <c r="D18" s="46">
        <f>+IF(C18="","",COUNTIFS('01_Riesgos'!$A$2:$A$236,Priorización!$B18,'01_Riesgos'!$E$2:$E$236,Priorización!D$7,'01_Riesgos'!$B$2:$B$236,"Gestión"))</f>
        <v>2</v>
      </c>
      <c r="E18" s="46">
        <f>+IF(D18="","",COUNTIFS('01_Riesgos'!$A$2:$A$236,Priorización!$B18,'01_Riesgos'!$E$2:$E$236,Priorización!E$7,'01_Riesgos'!$B$2:$B$236,"Gestión"))</f>
        <v>0</v>
      </c>
      <c r="F18" s="46">
        <f>+IF(E18="","",COUNTIFS('01_Riesgos'!$A$2:$A$236,Priorización!$B18,'01_Riesgos'!$E$2:$E$236,Priorización!F$7,'01_Riesgos'!$B$2:$B$236,"Gestión"))</f>
        <v>0</v>
      </c>
      <c r="G18" s="47">
        <f t="shared" si="0"/>
        <v>2</v>
      </c>
      <c r="H18" s="48" t="str">
        <f t="shared" si="1"/>
        <v>Alto</v>
      </c>
      <c r="I18" s="49">
        <f t="shared" si="2"/>
        <v>4</v>
      </c>
      <c r="J18" s="46">
        <f>+IF(B18="","",COUNTIFS('01_Riesgos'!$A$2:$A$236,Priorización!$B18,'01_Riesgos'!$E$2:$E$236,Priorización!J$7,'01_Riesgos'!$B$2:$B$236,"Corrupción"))</f>
        <v>0</v>
      </c>
      <c r="K18" s="46">
        <f>+IF(B18="","",COUNTIFS('01_Riesgos'!$A$2:$A$236,Priorización!$B18,'01_Riesgos'!$E$2:$E$236,Priorización!K$7,'01_Riesgos'!$B$2:$B$236,"Corrupción"))</f>
        <v>0</v>
      </c>
      <c r="L18" s="46">
        <f>+IF(B18="","",COUNTIFS('01_Riesgos'!$A$2:$A$236,Priorización!$B18,'01_Riesgos'!$E$2:$E$236,Priorización!L$7,'01_Riesgos'!$B$2:$B$236,"Corrupción"))</f>
        <v>0</v>
      </c>
      <c r="M18" s="47">
        <f t="shared" si="3"/>
        <v>0</v>
      </c>
      <c r="N18" s="48" t="str">
        <f t="shared" si="4"/>
        <v>Bajo</v>
      </c>
      <c r="O18" s="49">
        <f t="shared" si="5"/>
        <v>1</v>
      </c>
      <c r="P18" s="50" t="str">
        <f>+IF(B18="","",VLOOKUP(B18,'02_TiempoAI'!$A$1:$D$66,4,0))</f>
        <v>Menos de un año</v>
      </c>
      <c r="Q18" s="51">
        <f t="shared" si="6"/>
        <v>1</v>
      </c>
      <c r="R18" s="52">
        <f>+IF(B18="","",COUNTIF('03_PlanEstrategico'!$D$2:$D$304,Priorización!B18)/COUNT('03_PlanEstrategico'!$C$2:$C$304))</f>
        <v>0.19471947194719472</v>
      </c>
      <c r="S18" s="49">
        <f>+IF(R18="","",IF(R18&lt;=Listas!$N$2,Listas!$O$2,IF(Priorización!R18&lt;=Listas!$N$3,Listas!$O$3,IF(Priorización!R18&lt;=Listas!$N$4,Listas!$O$4,IF(Priorización!R18&lt;=Listas!$N$5,Listas!$O$5,Listas!$O$6)))))</f>
        <v>5</v>
      </c>
      <c r="T18" s="53">
        <f>+IF(B18="","",COUNTIF('04_ResultadosA'!$D$2:$D$246,Priorización!B18))</f>
        <v>2</v>
      </c>
      <c r="U18" s="54">
        <f>+IF(T18="","",IF(T18&lt;=Listas!$Q$2,Listas!$R$2,IF(Priorización!T18&lt;=Listas!$Q$3,Listas!$R$3,IF(Priorización!T18&lt;=Listas!$Q$4,Listas!$R$4,IF(Priorización!T18&lt;=Listas!$Q$5,Listas!$R$5,Listas!$R$6)))))</f>
        <v>1</v>
      </c>
      <c r="V18" s="52">
        <f>+IF(B18="","",(SUMIF('05_PptoAsociado'!$B$2:$B$350,Priorización!B18,'05_PptoAsociado'!$C$2:$C$350))/'05_PptoAsociado'!$D$1)</f>
        <v>5.2904230547135715E-2</v>
      </c>
      <c r="W18" s="54">
        <f>+IF(V18="","",IF(V18&lt;=Listas!$T$2,Listas!$U$2,IF(Priorización!V18&lt;=Listas!$T$3,Listas!$U$3,IF(Priorización!V18&lt;=Listas!$T$4,Listas!$U$4,IF(Priorización!V18&lt;=Listas!$T$5,Listas!$U$5,Listas!$U$6)))))</f>
        <v>1</v>
      </c>
      <c r="X18" s="55">
        <f t="shared" si="7"/>
        <v>2.4</v>
      </c>
      <c r="Y18" s="55" t="str">
        <f>+IF(X18="","",IF(X18&lt;Listas!$W$2,Listas!$X$2,IF(Priorización!X18&lt;=Listas!$W$3,Listas!$X$3,IF(Priorización!X18&lt;=Listas!$W$4,Listas!$X$4,IF(Priorización!X18&lt;Listas!$W$5,Listas!$X$5,Listas!$X$6)))))</f>
        <v>Moderado</v>
      </c>
      <c r="Z18" s="54" t="str">
        <f>+IF(Y18="","",VLOOKUP(Y18,Listas!$X$1:$Y$6,2,0))</f>
        <v>Cada 3 años</v>
      </c>
      <c r="AA18" s="56" t="str">
        <f t="shared" si="8"/>
        <v/>
      </c>
      <c r="AB18" s="56" t="str">
        <f t="shared" si="9"/>
        <v/>
      </c>
      <c r="AC18" s="56" t="str">
        <f t="shared" si="10"/>
        <v>Promoción de la Competitividad y Desarrollo Económico Sostenible</v>
      </c>
      <c r="AD18" s="56" t="str">
        <f t="shared" si="11"/>
        <v/>
      </c>
      <c r="AE18" s="52" t="s">
        <v>35</v>
      </c>
      <c r="AF18" s="52" t="s">
        <v>61</v>
      </c>
    </row>
    <row r="19" spans="2:32" s="44" customFormat="1" ht="25.5" x14ac:dyDescent="0.25">
      <c r="B19" s="57" t="s">
        <v>70</v>
      </c>
      <c r="C19" s="46">
        <f>+IF(B19="","",COUNTIFS('01_Riesgos'!$A$2:$A$236,Priorización!$B19,'01_Riesgos'!$E$2:$E$236,Priorización!C$7,'01_Riesgos'!$B$2:$B$236,"Gestión"))</f>
        <v>2</v>
      </c>
      <c r="D19" s="46">
        <f>+IF(C19="","",COUNTIFS('01_Riesgos'!$A$2:$A$236,Priorización!$B19,'01_Riesgos'!$E$2:$E$236,Priorización!D$7,'01_Riesgos'!$B$2:$B$236,"Gestión"))</f>
        <v>10</v>
      </c>
      <c r="E19" s="46">
        <f>+IF(D19="","",COUNTIFS('01_Riesgos'!$A$2:$A$236,Priorización!$B19,'01_Riesgos'!$E$2:$E$236,Priorización!E$7,'01_Riesgos'!$B$2:$B$236,"Gestión"))</f>
        <v>0</v>
      </c>
      <c r="F19" s="46">
        <f>+IF(E19="","",COUNTIFS('01_Riesgos'!$A$2:$A$236,Priorización!$B19,'01_Riesgos'!$E$2:$E$236,Priorización!F$7,'01_Riesgos'!$B$2:$B$236,"Gestión"))</f>
        <v>0</v>
      </c>
      <c r="G19" s="47">
        <f t="shared" si="0"/>
        <v>12</v>
      </c>
      <c r="H19" s="48" t="str">
        <f t="shared" si="1"/>
        <v>Extremo</v>
      </c>
      <c r="I19" s="49">
        <f t="shared" si="2"/>
        <v>5</v>
      </c>
      <c r="J19" s="46">
        <f>+IF(B19="","",COUNTIFS('01_Riesgos'!$A$2:$A$236,Priorización!$B19,'01_Riesgos'!$E$2:$E$236,Priorización!J$7,'01_Riesgos'!$B$2:$B$236,"Corrupción"))</f>
        <v>0</v>
      </c>
      <c r="K19" s="46">
        <f>+IF(B19="","",COUNTIFS('01_Riesgos'!$A$2:$A$236,Priorización!$B19,'01_Riesgos'!$E$2:$E$236,Priorización!K$7,'01_Riesgos'!$B$2:$B$236,"Corrupción"))</f>
        <v>1</v>
      </c>
      <c r="L19" s="46">
        <f>+IF(B19="","",COUNTIFS('01_Riesgos'!$A$2:$A$236,Priorización!$B19,'01_Riesgos'!$E$2:$E$236,Priorización!L$7,'01_Riesgos'!$B$2:$B$236,"Corrupción"))</f>
        <v>0</v>
      </c>
      <c r="M19" s="47">
        <f t="shared" si="3"/>
        <v>1</v>
      </c>
      <c r="N19" s="48" t="str">
        <f t="shared" si="4"/>
        <v>Alto</v>
      </c>
      <c r="O19" s="49">
        <f t="shared" si="5"/>
        <v>4</v>
      </c>
      <c r="P19" s="50" t="str">
        <f>+IF(B19="","",VLOOKUP(B19,'02_TiempoAI'!$A$1:$D$66,4,0))</f>
        <v>Menos de un año</v>
      </c>
      <c r="Q19" s="51">
        <f t="shared" si="6"/>
        <v>1</v>
      </c>
      <c r="R19" s="52">
        <f>+IF(B19="","",COUNTIF('03_PlanEstrategico'!$D$2:$D$304,Priorización!B19)/COUNT('03_PlanEstrategico'!$C$2:$C$304))</f>
        <v>0.13861386138613863</v>
      </c>
      <c r="S19" s="49">
        <f>+IF(R19="","",IF(R19&lt;=Listas!$N$2,Listas!$O$2,IF(Priorización!R19&lt;=Listas!$N$3,Listas!$O$3,IF(Priorización!R19&lt;=Listas!$N$4,Listas!$O$4,IF(Priorización!R19&lt;=Listas!$N$5,Listas!$O$5,Listas!$O$6)))))</f>
        <v>5</v>
      </c>
      <c r="T19" s="53">
        <f>+IF(B19="","",COUNTIF('04_ResultadosA'!$D$2:$D$246,Priorización!B19))</f>
        <v>5</v>
      </c>
      <c r="U19" s="54">
        <f>+IF(T19="","",IF(T19&lt;=Listas!$Q$2,Listas!$R$2,IF(Priorización!T19&lt;=Listas!$Q$3,Listas!$R$3,IF(Priorización!T19&lt;=Listas!$Q$4,Listas!$R$4,IF(Priorización!T19&lt;=Listas!$Q$5,Listas!$R$5,Listas!$R$6)))))</f>
        <v>1</v>
      </c>
      <c r="V19" s="52">
        <f>+IF(B19="","",(SUMIF('05_PptoAsociado'!$B$2:$B$350,Priorización!B19,'05_PptoAsociado'!$C$2:$C$350))/'05_PptoAsociado'!$D$1)</f>
        <v>0.15547391396112184</v>
      </c>
      <c r="W19" s="54">
        <f>+IF(V19="","",IF(V19&lt;=Listas!$T$2,Listas!$U$2,IF(Priorización!V19&lt;=Listas!$T$3,Listas!$U$3,IF(Priorización!V19&lt;=Listas!$T$4,Listas!$U$4,IF(Priorización!V19&lt;=Listas!$T$5,Listas!$U$5,Listas!$U$6)))))</f>
        <v>2</v>
      </c>
      <c r="X19" s="55">
        <f t="shared" si="7"/>
        <v>3.7499999999999996</v>
      </c>
      <c r="Y19" s="55" t="str">
        <f>+IF(X19="","",IF(X19&lt;Listas!$W$2,Listas!$X$2,IF(Priorización!X19&lt;=Listas!$W$3,Listas!$X$3,IF(Priorización!X19&lt;=Listas!$W$4,Listas!$X$4,IF(Priorización!X19&lt;Listas!$W$5,Listas!$X$5,Listas!$X$6)))))</f>
        <v>Extremo</v>
      </c>
      <c r="Z19" s="54" t="str">
        <f>+IF(Y19="","",VLOOKUP(Y19,Listas!$X$1:$Y$6,2,0))</f>
        <v>Cada año</v>
      </c>
      <c r="AA19" s="56" t="str">
        <f t="shared" si="8"/>
        <v>Promoción del Desarrollo de Salud</v>
      </c>
      <c r="AB19" s="56" t="str">
        <f t="shared" si="9"/>
        <v>Promoción del Desarrollo de Salud</v>
      </c>
      <c r="AC19" s="56" t="str">
        <f t="shared" si="10"/>
        <v>Promoción del Desarrollo de Salud</v>
      </c>
      <c r="AD19" s="56" t="str">
        <f t="shared" si="11"/>
        <v>Promoción del Desarrollo de Salud</v>
      </c>
      <c r="AE19" s="52" t="s">
        <v>26</v>
      </c>
      <c r="AF19" s="52" t="s">
        <v>36</v>
      </c>
    </row>
    <row r="20" spans="2:32" s="44" customFormat="1" ht="38.25" x14ac:dyDescent="0.25">
      <c r="B20" s="57" t="s">
        <v>71</v>
      </c>
      <c r="C20" s="46">
        <f>+IF(B20="","",COUNTIFS('01_Riesgos'!$A$2:$A$236,Priorización!$B20,'01_Riesgos'!$E$2:$E$236,Priorización!C$7,'01_Riesgos'!$B$2:$B$236,"Gestión"))</f>
        <v>0</v>
      </c>
      <c r="D20" s="46">
        <f>+IF(C20="","",COUNTIFS('01_Riesgos'!$A$2:$A$236,Priorización!$B20,'01_Riesgos'!$E$2:$E$236,Priorización!D$7,'01_Riesgos'!$B$2:$B$236,"Gestión"))</f>
        <v>4</v>
      </c>
      <c r="E20" s="46">
        <f>+IF(D20="","",COUNTIFS('01_Riesgos'!$A$2:$A$236,Priorización!$B20,'01_Riesgos'!$E$2:$E$236,Priorización!E$7,'01_Riesgos'!$B$2:$B$236,"Gestión"))</f>
        <v>0</v>
      </c>
      <c r="F20" s="46">
        <f>+IF(E20="","",COUNTIFS('01_Riesgos'!$A$2:$A$236,Priorización!$B20,'01_Riesgos'!$E$2:$E$236,Priorización!F$7,'01_Riesgos'!$B$2:$B$236,"Gestión"))</f>
        <v>0</v>
      </c>
      <c r="G20" s="47">
        <f t="shared" si="0"/>
        <v>4</v>
      </c>
      <c r="H20" s="48" t="str">
        <f t="shared" si="1"/>
        <v>Alto</v>
      </c>
      <c r="I20" s="49">
        <f t="shared" si="2"/>
        <v>4</v>
      </c>
      <c r="J20" s="46">
        <f>+IF(B20="","",COUNTIFS('01_Riesgos'!$A$2:$A$236,Priorización!$B20,'01_Riesgos'!$E$2:$E$236,Priorización!J$7,'01_Riesgos'!$B$2:$B$236,"Corrupción"))</f>
        <v>1</v>
      </c>
      <c r="K20" s="46">
        <f>+IF(B20="","",COUNTIFS('01_Riesgos'!$A$2:$A$236,Priorización!$B20,'01_Riesgos'!$E$2:$E$236,Priorización!K$7,'01_Riesgos'!$B$2:$B$236,"Corrupción"))</f>
        <v>0</v>
      </c>
      <c r="L20" s="46">
        <f>+IF(B20="","",COUNTIFS('01_Riesgos'!$A$2:$A$236,Priorización!$B20,'01_Riesgos'!$E$2:$E$236,Priorización!L$7,'01_Riesgos'!$B$2:$B$236,"Corrupción"))</f>
        <v>0</v>
      </c>
      <c r="M20" s="47">
        <f t="shared" si="3"/>
        <v>1</v>
      </c>
      <c r="N20" s="48" t="str">
        <f t="shared" si="4"/>
        <v>Extremo</v>
      </c>
      <c r="O20" s="49">
        <f t="shared" si="5"/>
        <v>5</v>
      </c>
      <c r="P20" s="50" t="str">
        <f>+IF(B20="","",VLOOKUP(B20,'02_TiempoAI'!$A$1:$D$66,4,0))</f>
        <v>Menos de un año</v>
      </c>
      <c r="Q20" s="51">
        <f t="shared" si="6"/>
        <v>1</v>
      </c>
      <c r="R20" s="52">
        <f>+IF(B20="","",COUNTIF('03_PlanEstrategico'!$D$2:$D$304,Priorización!B20)/COUNT('03_PlanEstrategico'!$C$2:$C$304))</f>
        <v>1.65016501650165E-2</v>
      </c>
      <c r="S20" s="49">
        <f>+IF(R20="","",IF(R20&lt;=Listas!$N$2,Listas!$O$2,IF(Priorización!R20&lt;=Listas!$N$3,Listas!$O$3,IF(Priorización!R20&lt;=Listas!$N$4,Listas!$O$4,IF(Priorización!R20&lt;=Listas!$N$5,Listas!$O$5,Listas!$O$6)))))</f>
        <v>1</v>
      </c>
      <c r="T20" s="53">
        <f>+IF(B20="","",COUNTIF('04_ResultadosA'!$D$2:$D$246,Priorización!B20))</f>
        <v>1</v>
      </c>
      <c r="U20" s="54">
        <f>+IF(T20="","",IF(T20&lt;=Listas!$Q$2,Listas!$R$2,IF(Priorización!T20&lt;=Listas!$Q$3,Listas!$R$3,IF(Priorización!T20&lt;=Listas!$Q$4,Listas!$R$4,IF(Priorización!T20&lt;=Listas!$Q$5,Listas!$R$5,Listas!$R$6)))))</f>
        <v>1</v>
      </c>
      <c r="V20" s="52">
        <f>+IF(B20="","",(SUMIF('05_PptoAsociado'!$B$2:$B$350,Priorización!B20,'05_PptoAsociado'!$C$2:$C$350))/'05_PptoAsociado'!$D$1)</f>
        <v>7.624717254898658E-4</v>
      </c>
      <c r="W20" s="54">
        <f>+IF(V20="","",IF(V20&lt;=Listas!$T$2,Listas!$U$2,IF(Priorización!V20&lt;=Listas!$T$3,Listas!$U$3,IF(Priorización!V20&lt;=Listas!$T$4,Listas!$U$4,IF(Priorización!V20&lt;=Listas!$T$5,Listas!$U$5,Listas!$U$6)))))</f>
        <v>1</v>
      </c>
      <c r="X20" s="55">
        <f t="shared" si="7"/>
        <v>3.1999999999999997</v>
      </c>
      <c r="Y20" s="55" t="str">
        <f>+IF(X20="","",IF(X20&lt;Listas!$W$2,Listas!$X$2,IF(Priorización!X20&lt;=Listas!$W$3,Listas!$X$3,IF(Priorización!X20&lt;=Listas!$W$4,Listas!$X$4,IF(Priorización!X20&lt;Listas!$W$5,Listas!$X$5,Listas!$X$6)))))</f>
        <v>Alto</v>
      </c>
      <c r="Z20" s="54" t="str">
        <f>+IF(Y20="","",VLOOKUP(Y20,Listas!$X$1:$Y$6,2,0))</f>
        <v>Cada 2 años</v>
      </c>
      <c r="AA20" s="56" t="str">
        <f t="shared" si="8"/>
        <v/>
      </c>
      <c r="AB20" s="56" t="str">
        <f t="shared" si="9"/>
        <v>Atención al Usuario</v>
      </c>
      <c r="AC20" s="56" t="str">
        <f t="shared" si="10"/>
        <v/>
      </c>
      <c r="AD20" s="56" t="str">
        <f t="shared" si="11"/>
        <v>Atención al Usuario</v>
      </c>
      <c r="AE20" s="52" t="s">
        <v>35</v>
      </c>
      <c r="AF20" s="52" t="s">
        <v>497</v>
      </c>
    </row>
    <row r="21" spans="2:32" s="44" customFormat="1" x14ac:dyDescent="0.25">
      <c r="B21" s="57" t="s">
        <v>72</v>
      </c>
      <c r="C21" s="46">
        <f>+IF(B21="","",COUNTIFS('01_Riesgos'!$A$2:$A$236,Priorización!$B21,'01_Riesgos'!$E$2:$E$236,Priorización!C$7,'01_Riesgos'!$B$2:$B$236,"Gestión"))</f>
        <v>1</v>
      </c>
      <c r="D21" s="46">
        <f>+IF(C21="","",COUNTIFS('01_Riesgos'!$A$2:$A$236,Priorización!$B21,'01_Riesgos'!$E$2:$E$236,Priorización!D$7,'01_Riesgos'!$B$2:$B$236,"Gestión"))</f>
        <v>4</v>
      </c>
      <c r="E21" s="46">
        <f>+IF(D21="","",COUNTIFS('01_Riesgos'!$A$2:$A$236,Priorización!$B21,'01_Riesgos'!$E$2:$E$236,Priorización!E$7,'01_Riesgos'!$B$2:$B$236,"Gestión"))</f>
        <v>2</v>
      </c>
      <c r="F21" s="46">
        <f>+IF(E21="","",COUNTIFS('01_Riesgos'!$A$2:$A$236,Priorización!$B21,'01_Riesgos'!$E$2:$E$236,Priorización!F$7,'01_Riesgos'!$B$2:$B$236,"Gestión"))</f>
        <v>0</v>
      </c>
      <c r="G21" s="47">
        <f t="shared" si="0"/>
        <v>7</v>
      </c>
      <c r="H21" s="48" t="str">
        <f t="shared" si="1"/>
        <v>Extremo</v>
      </c>
      <c r="I21" s="49">
        <f t="shared" si="2"/>
        <v>5</v>
      </c>
      <c r="J21" s="46">
        <f>+IF(B21="","",COUNTIFS('01_Riesgos'!$A$2:$A$236,Priorización!$B21,'01_Riesgos'!$E$2:$E$236,Priorización!J$7,'01_Riesgos'!$B$2:$B$236,"Corrupción"))</f>
        <v>0</v>
      </c>
      <c r="K21" s="46">
        <f>+IF(B21="","",COUNTIFS('01_Riesgos'!$A$2:$A$236,Priorización!$B21,'01_Riesgos'!$E$2:$E$236,Priorización!K$7,'01_Riesgos'!$B$2:$B$236,"Corrupción"))</f>
        <v>0</v>
      </c>
      <c r="L21" s="46">
        <f>+IF(B21="","",COUNTIFS('01_Riesgos'!$A$2:$A$236,Priorización!$B21,'01_Riesgos'!$E$2:$E$236,Priorización!L$7,'01_Riesgos'!$B$2:$B$236,"Corrupción"))</f>
        <v>0</v>
      </c>
      <c r="M21" s="47">
        <f t="shared" si="3"/>
        <v>0</v>
      </c>
      <c r="N21" s="48" t="str">
        <f t="shared" si="4"/>
        <v>Bajo</v>
      </c>
      <c r="O21" s="49">
        <f t="shared" si="5"/>
        <v>1</v>
      </c>
      <c r="P21" s="50" t="str">
        <f>+IF(B21="","",VLOOKUP(B21,'02_TiempoAI'!$A$1:$D$66,4,0))</f>
        <v>Menos de un año</v>
      </c>
      <c r="Q21" s="51">
        <f t="shared" si="6"/>
        <v>1</v>
      </c>
      <c r="R21" s="52">
        <f>+IF(B21="","",COUNTIF('03_PlanEstrategico'!$D$2:$D$304,Priorización!B21)/COUNT('03_PlanEstrategico'!$C$2:$C$304))</f>
        <v>4.6204620462046202E-2</v>
      </c>
      <c r="S21" s="49">
        <f>+IF(R21="","",IF(R21&lt;=Listas!$N$2,Listas!$O$2,IF(Priorización!R21&lt;=Listas!$N$3,Listas!$O$3,IF(Priorización!R21&lt;=Listas!$N$4,Listas!$O$4,IF(Priorización!R21&lt;=Listas!$N$5,Listas!$O$5,Listas!$O$6)))))</f>
        <v>3</v>
      </c>
      <c r="T21" s="53">
        <f>+IF(B21="","",COUNTIF('04_ResultadosA'!$D$2:$D$246,Priorización!B21))</f>
        <v>12</v>
      </c>
      <c r="U21" s="54">
        <f>+IF(T21="","",IF(T21&lt;=Listas!$Q$2,Listas!$R$2,IF(Priorización!T21&lt;=Listas!$Q$3,Listas!$R$3,IF(Priorización!T21&lt;=Listas!$Q$4,Listas!$R$4,IF(Priorización!T21&lt;=Listas!$Q$5,Listas!$R$5,Listas!$R$6)))))</f>
        <v>2</v>
      </c>
      <c r="V21" s="52">
        <f>+IF(B21="","",(SUMIF('05_PptoAsociado'!$B$2:$B$350,Priorización!B21,'05_PptoAsociado'!$C$2:$C$350))/'05_PptoAsociado'!$D$1)</f>
        <v>6.0484923220541298E-3</v>
      </c>
      <c r="W21" s="54">
        <f>+IF(V21="","",IF(V21&lt;=Listas!$T$2,Listas!$U$2,IF(Priorización!V21&lt;=Listas!$T$3,Listas!$U$3,IF(Priorización!V21&lt;=Listas!$T$4,Listas!$U$4,IF(Priorización!V21&lt;=Listas!$T$5,Listas!$U$5,Listas!$U$6)))))</f>
        <v>1</v>
      </c>
      <c r="X21" s="55">
        <f t="shared" si="7"/>
        <v>2.73</v>
      </c>
      <c r="Y21" s="55" t="str">
        <f>+IF(X21="","",IF(X21&lt;Listas!$W$2,Listas!$X$2,IF(Priorización!X21&lt;=Listas!$W$3,Listas!$X$3,IF(Priorización!X21&lt;=Listas!$W$4,Listas!$X$4,IF(Priorización!X21&lt;Listas!$W$5,Listas!$X$5,Listas!$X$6)))))</f>
        <v>Alto</v>
      </c>
      <c r="Z21" s="54" t="str">
        <f>+IF(Y21="","",VLOOKUP(Y21,Listas!$X$1:$Y$6,2,0))</f>
        <v>Cada 2 años</v>
      </c>
      <c r="AA21" s="56" t="str">
        <f t="shared" si="8"/>
        <v/>
      </c>
      <c r="AB21" s="56" t="str">
        <f t="shared" si="9"/>
        <v>Gestión Tecnológica</v>
      </c>
      <c r="AC21" s="56" t="str">
        <f t="shared" si="10"/>
        <v/>
      </c>
      <c r="AD21" s="56" t="str">
        <f t="shared" si="11"/>
        <v>Gestión Tecnológica</v>
      </c>
      <c r="AE21" s="52" t="s">
        <v>35</v>
      </c>
      <c r="AF21" s="52" t="s">
        <v>58</v>
      </c>
    </row>
    <row r="22" spans="2:32" s="44" customFormat="1" ht="25.5" x14ac:dyDescent="0.25">
      <c r="B22" s="57" t="s">
        <v>73</v>
      </c>
      <c r="C22" s="46">
        <f>+IF(B22="","",COUNTIFS('01_Riesgos'!$A$2:$A$236,Priorización!$B22,'01_Riesgos'!$E$2:$E$236,Priorización!C$7,'01_Riesgos'!$B$2:$B$236,"Gestión"))</f>
        <v>0</v>
      </c>
      <c r="D22" s="46">
        <f>+IF(C22="","",COUNTIFS('01_Riesgos'!$A$2:$A$236,Priorización!$B22,'01_Riesgos'!$E$2:$E$236,Priorización!D$7,'01_Riesgos'!$B$2:$B$236,"Gestión"))</f>
        <v>0</v>
      </c>
      <c r="E22" s="46">
        <f>+IF(D22="","",COUNTIFS('01_Riesgos'!$A$2:$A$236,Priorización!$B22,'01_Riesgos'!$E$2:$E$236,Priorización!E$7,'01_Riesgos'!$B$2:$B$236,"Gestión"))</f>
        <v>3</v>
      </c>
      <c r="F22" s="46">
        <f>+IF(E22="","",COUNTIFS('01_Riesgos'!$A$2:$A$236,Priorización!$B22,'01_Riesgos'!$E$2:$E$236,Priorización!F$7,'01_Riesgos'!$B$2:$B$236,"Gestión"))</f>
        <v>0</v>
      </c>
      <c r="G22" s="47">
        <f t="shared" si="0"/>
        <v>3</v>
      </c>
      <c r="H22" s="48" t="str">
        <f t="shared" si="1"/>
        <v>Moderado</v>
      </c>
      <c r="I22" s="49">
        <f t="shared" si="2"/>
        <v>3</v>
      </c>
      <c r="J22" s="46">
        <f>+IF(B22="","",COUNTIFS('01_Riesgos'!$A$2:$A$236,Priorización!$B22,'01_Riesgos'!$E$2:$E$236,Priorización!J$7,'01_Riesgos'!$B$2:$B$236,"Corrupción"))</f>
        <v>0</v>
      </c>
      <c r="K22" s="46">
        <f>+IF(B22="","",COUNTIFS('01_Riesgos'!$A$2:$A$236,Priorización!$B22,'01_Riesgos'!$E$2:$E$236,Priorización!K$7,'01_Riesgos'!$B$2:$B$236,"Corrupción"))</f>
        <v>0</v>
      </c>
      <c r="L22" s="46">
        <f>+IF(B22="","",COUNTIFS('01_Riesgos'!$A$2:$A$236,Priorización!$B22,'01_Riesgos'!$E$2:$E$236,Priorización!L$7,'01_Riesgos'!$B$2:$B$236,"Corrupción"))</f>
        <v>0</v>
      </c>
      <c r="M22" s="47">
        <f t="shared" si="3"/>
        <v>0</v>
      </c>
      <c r="N22" s="48" t="str">
        <f t="shared" si="4"/>
        <v>Bajo</v>
      </c>
      <c r="O22" s="49">
        <f t="shared" si="5"/>
        <v>1</v>
      </c>
      <c r="P22" s="50" t="str">
        <f>+IF(B22="","",VLOOKUP(B22,'02_TiempoAI'!$A$1:$D$66,4,0))</f>
        <v>Mas de dos años</v>
      </c>
      <c r="Q22" s="51">
        <f t="shared" si="6"/>
        <v>5</v>
      </c>
      <c r="R22" s="52">
        <f>+IF(B22="","",COUNTIF('03_PlanEstrategico'!$D$2:$D$304,Priorización!B22)/COUNT('03_PlanEstrategico'!$C$2:$C$304))</f>
        <v>0</v>
      </c>
      <c r="S22" s="49">
        <f>+IF(R22="","",IF(R22&lt;=Listas!$N$2,Listas!$O$2,IF(Priorización!R22&lt;=Listas!$N$3,Listas!$O$3,IF(Priorización!R22&lt;=Listas!$N$4,Listas!$O$4,IF(Priorización!R22&lt;=Listas!$N$5,Listas!$O$5,Listas!$O$6)))))</f>
        <v>1</v>
      </c>
      <c r="T22" s="53">
        <f>+IF(B22="","",COUNTIF('04_ResultadosA'!$D$2:$D$246,Priorización!B22))</f>
        <v>0</v>
      </c>
      <c r="U22" s="54">
        <f>+IF(T22="","",IF(T22&lt;=Listas!$Q$2,Listas!$R$2,IF(Priorización!T22&lt;=Listas!$Q$3,Listas!$R$3,IF(Priorización!T22&lt;=Listas!$Q$4,Listas!$R$4,IF(Priorización!T22&lt;=Listas!$Q$5,Listas!$R$5,Listas!$R$6)))))</f>
        <v>1</v>
      </c>
      <c r="V22" s="52">
        <f>+IF(B22="","",(SUMIF('05_PptoAsociado'!$B$2:$B$350,Priorización!B22,'05_PptoAsociado'!$C$2:$C$350))/'05_PptoAsociado'!$D$1)</f>
        <v>0</v>
      </c>
      <c r="W22" s="54">
        <f>+IF(V22="","",IF(V22&lt;=Listas!$T$2,Listas!$U$2,IF(Priorización!V22&lt;=Listas!$T$3,Listas!$U$3,IF(Priorización!V22&lt;=Listas!$T$4,Listas!$U$4,IF(Priorización!V22&lt;=Listas!$T$5,Listas!$U$5,Listas!$U$6)))))</f>
        <v>1</v>
      </c>
      <c r="X22" s="55">
        <f t="shared" si="7"/>
        <v>2.0800000000000005</v>
      </c>
      <c r="Y22" s="55" t="str">
        <f>+IF(X22="","",IF(X22&lt;Listas!$W$2,Listas!$X$2,IF(Priorización!X22&lt;=Listas!$W$3,Listas!$X$3,IF(Priorización!X22&lt;=Listas!$W$4,Listas!$X$4,IF(Priorización!X22&lt;Listas!$W$5,Listas!$X$5,Listas!$X$6)))))</f>
        <v>Moderado</v>
      </c>
      <c r="Z22" s="54" t="str">
        <f>+IF(Y22="","",VLOOKUP(Y22,Listas!$X$1:$Y$6,2,0))</f>
        <v>Cada 3 años</v>
      </c>
      <c r="AA22" s="56" t="str">
        <f t="shared" si="8"/>
        <v/>
      </c>
      <c r="AB22" s="56" t="str">
        <f t="shared" si="9"/>
        <v/>
      </c>
      <c r="AC22" s="56" t="str">
        <f t="shared" si="10"/>
        <v>Gestión de la Seguridad y Salud en el Trabajo</v>
      </c>
      <c r="AD22" s="56" t="str">
        <f t="shared" si="11"/>
        <v/>
      </c>
      <c r="AE22" s="52" t="s">
        <v>35</v>
      </c>
      <c r="AF22" s="52" t="s">
        <v>61</v>
      </c>
    </row>
    <row r="23" spans="2:32" s="44" customFormat="1" x14ac:dyDescent="0.25">
      <c r="B23" s="57" t="s">
        <v>74</v>
      </c>
      <c r="C23" s="46">
        <f>+IF(B23="","",COUNTIFS('01_Riesgos'!$A$2:$A$236,Priorización!$B23,'01_Riesgos'!$E$2:$E$236,Priorización!C$7,'01_Riesgos'!$B$2:$B$236,"Gestión"))</f>
        <v>0</v>
      </c>
      <c r="D23" s="46">
        <f>+IF(C23="","",COUNTIFS('01_Riesgos'!$A$2:$A$236,Priorización!$B23,'01_Riesgos'!$E$2:$E$236,Priorización!D$7,'01_Riesgos'!$B$2:$B$236,"Gestión"))</f>
        <v>2</v>
      </c>
      <c r="E23" s="46">
        <f>+IF(D23="","",COUNTIFS('01_Riesgos'!$A$2:$A$236,Priorización!$B23,'01_Riesgos'!$E$2:$E$236,Priorización!E$7,'01_Riesgos'!$B$2:$B$236,"Gestión"))</f>
        <v>0</v>
      </c>
      <c r="F23" s="46">
        <f>+IF(E23="","",COUNTIFS('01_Riesgos'!$A$2:$A$236,Priorización!$B23,'01_Riesgos'!$E$2:$E$236,Priorización!F$7,'01_Riesgos'!$B$2:$B$236,"Gestión"))</f>
        <v>0</v>
      </c>
      <c r="G23" s="47">
        <f t="shared" si="0"/>
        <v>2</v>
      </c>
      <c r="H23" s="48" t="str">
        <f t="shared" si="1"/>
        <v>Alto</v>
      </c>
      <c r="I23" s="49">
        <f t="shared" si="2"/>
        <v>4</v>
      </c>
      <c r="J23" s="46">
        <f>+IF(B23="","",COUNTIFS('01_Riesgos'!$A$2:$A$236,Priorización!$B23,'01_Riesgos'!$E$2:$E$236,Priorización!J$7,'01_Riesgos'!$B$2:$B$236,"Corrupción"))</f>
        <v>0</v>
      </c>
      <c r="K23" s="46">
        <f>+IF(B23="","",COUNTIFS('01_Riesgos'!$A$2:$A$236,Priorización!$B23,'01_Riesgos'!$E$2:$E$236,Priorización!K$7,'01_Riesgos'!$B$2:$B$236,"Corrupción"))</f>
        <v>2</v>
      </c>
      <c r="L23" s="46">
        <f>+IF(B23="","",COUNTIFS('01_Riesgos'!$A$2:$A$236,Priorización!$B23,'01_Riesgos'!$E$2:$E$236,Priorización!L$7,'01_Riesgos'!$B$2:$B$236,"Corrupción"))</f>
        <v>0</v>
      </c>
      <c r="M23" s="47">
        <f t="shared" si="3"/>
        <v>2</v>
      </c>
      <c r="N23" s="48" t="str">
        <f t="shared" si="4"/>
        <v>Alto</v>
      </c>
      <c r="O23" s="49">
        <f t="shared" si="5"/>
        <v>4</v>
      </c>
      <c r="P23" s="50" t="str">
        <f>+IF(B23="","",VLOOKUP(B23,'02_TiempoAI'!$A$1:$D$66,4,0))</f>
        <v>Menos de un año</v>
      </c>
      <c r="Q23" s="51">
        <f t="shared" si="6"/>
        <v>1</v>
      </c>
      <c r="R23" s="52">
        <f>+IF(B23="","",COUNTIF('03_PlanEstrategico'!$D$2:$D$304,Priorización!B23)/COUNT('03_PlanEstrategico'!$C$2:$C$304))</f>
        <v>0</v>
      </c>
      <c r="S23" s="49">
        <f>+IF(R23="","",IF(R23&lt;=Listas!$N$2,Listas!$O$2,IF(Priorización!R23&lt;=Listas!$N$3,Listas!$O$3,IF(Priorización!R23&lt;=Listas!$N$4,Listas!$O$4,IF(Priorización!R23&lt;=Listas!$N$5,Listas!$O$5,Listas!$O$6)))))</f>
        <v>1</v>
      </c>
      <c r="T23" s="53">
        <f>+IF(B23="","",COUNTIF('04_ResultadosA'!$D$2:$D$246,Priorización!B23))</f>
        <v>82</v>
      </c>
      <c r="U23" s="54">
        <f>+IF(T23="","",IF(T23&lt;=Listas!$Q$2,Listas!$R$2,IF(Priorización!T23&lt;=Listas!$Q$3,Listas!$R$3,IF(Priorización!T23&lt;=Listas!$Q$4,Listas!$R$4,IF(Priorización!T23&lt;=Listas!$Q$5,Listas!$R$5,Listas!$R$6)))))</f>
        <v>5</v>
      </c>
      <c r="V23" s="52">
        <f>+IF(B23="","",(SUMIF('05_PptoAsociado'!$B$2:$B$350,Priorización!B23,'05_PptoAsociado'!$C$2:$C$350))/'05_PptoAsociado'!$D$1)</f>
        <v>0.92031227741258503</v>
      </c>
      <c r="W23" s="54">
        <f>+IF(V23="","",IF(V23&lt;=Listas!$T$2,Listas!$U$2,IF(Priorización!V23&lt;=Listas!$T$3,Listas!$U$3,IF(Priorización!V23&lt;=Listas!$T$4,Listas!$U$4,IF(Priorización!V23&lt;=Listas!$T$5,Listas!$U$5,Listas!$U$6)))))</f>
        <v>5</v>
      </c>
      <c r="X23" s="55">
        <f t="shared" si="7"/>
        <v>3.8699999999999997</v>
      </c>
      <c r="Y23" s="55" t="str">
        <f>+IF(X23="","",IF(X23&lt;Listas!$W$2,Listas!$X$2,IF(Priorización!X23&lt;=Listas!$W$3,Listas!$X$3,IF(Priorización!X23&lt;=Listas!$W$4,Listas!$X$4,IF(Priorización!X23&lt;Listas!$W$5,Listas!$X$5,Listas!$X$6)))))</f>
        <v>Extremo</v>
      </c>
      <c r="Z23" s="54" t="str">
        <f>+IF(Y23="","",VLOOKUP(Y23,Listas!$X$1:$Y$6,2,0))</f>
        <v>Cada año</v>
      </c>
      <c r="AA23" s="56" t="str">
        <f t="shared" si="8"/>
        <v>Gestión Contractual</v>
      </c>
      <c r="AB23" s="56" t="str">
        <f t="shared" si="9"/>
        <v>Gestión Contractual</v>
      </c>
      <c r="AC23" s="56" t="str">
        <f t="shared" si="10"/>
        <v>Gestión Contractual</v>
      </c>
      <c r="AD23" s="56" t="str">
        <f t="shared" si="11"/>
        <v>Gestión Contractual</v>
      </c>
      <c r="AE23" s="52" t="s">
        <v>26</v>
      </c>
      <c r="AF23" s="52" t="s">
        <v>36</v>
      </c>
    </row>
    <row r="24" spans="2:32" s="44" customFormat="1" x14ac:dyDescent="0.25">
      <c r="B24" s="57" t="s">
        <v>75</v>
      </c>
      <c r="C24" s="46">
        <f>+IF(B24="","",COUNTIFS('01_Riesgos'!$A$2:$A$236,Priorización!$B24,'01_Riesgos'!$E$2:$E$236,Priorización!C$7,'01_Riesgos'!$B$2:$B$236,"Gestión"))</f>
        <v>0</v>
      </c>
      <c r="D24" s="46">
        <f>+IF(C24="","",COUNTIFS('01_Riesgos'!$A$2:$A$236,Priorización!$B24,'01_Riesgos'!$E$2:$E$236,Priorización!D$7,'01_Riesgos'!$B$2:$B$236,"Gestión"))</f>
        <v>4</v>
      </c>
      <c r="E24" s="46">
        <f>+IF(D24="","",COUNTIFS('01_Riesgos'!$A$2:$A$236,Priorización!$B24,'01_Riesgos'!$E$2:$E$236,Priorización!E$7,'01_Riesgos'!$B$2:$B$236,"Gestión"))</f>
        <v>0</v>
      </c>
      <c r="F24" s="46">
        <f>+IF(E24="","",COUNTIFS('01_Riesgos'!$A$2:$A$236,Priorización!$B24,'01_Riesgos'!$E$2:$E$236,Priorización!F$7,'01_Riesgos'!$B$2:$B$236,"Gestión"))</f>
        <v>1</v>
      </c>
      <c r="G24" s="47">
        <f t="shared" si="0"/>
        <v>5</v>
      </c>
      <c r="H24" s="48" t="str">
        <f t="shared" si="1"/>
        <v>Alto</v>
      </c>
      <c r="I24" s="49">
        <f t="shared" si="2"/>
        <v>4</v>
      </c>
      <c r="J24" s="46">
        <f>+IF(B24="","",COUNTIFS('01_Riesgos'!$A$2:$A$236,Priorización!$B24,'01_Riesgos'!$E$2:$E$236,Priorización!J$7,'01_Riesgos'!$B$2:$B$236,"Corrupción"))</f>
        <v>2</v>
      </c>
      <c r="K24" s="46">
        <f>+IF(B24="","",COUNTIFS('01_Riesgos'!$A$2:$A$236,Priorización!$B24,'01_Riesgos'!$E$2:$E$236,Priorización!K$7,'01_Riesgos'!$B$2:$B$236,"Corrupción"))</f>
        <v>0</v>
      </c>
      <c r="L24" s="46">
        <f>+IF(B24="","",COUNTIFS('01_Riesgos'!$A$2:$A$236,Priorización!$B24,'01_Riesgos'!$E$2:$E$236,Priorización!L$7,'01_Riesgos'!$B$2:$B$236,"Corrupción"))</f>
        <v>0</v>
      </c>
      <c r="M24" s="47">
        <f t="shared" si="3"/>
        <v>2</v>
      </c>
      <c r="N24" s="48" t="str">
        <f t="shared" si="4"/>
        <v>Extremo</v>
      </c>
      <c r="O24" s="49">
        <f t="shared" si="5"/>
        <v>5</v>
      </c>
      <c r="P24" s="50" t="str">
        <f>+IF(B24="","",VLOOKUP(B24,'02_TiempoAI'!$A$1:$D$66,4,0))</f>
        <v>Menos de un año</v>
      </c>
      <c r="Q24" s="51">
        <f t="shared" si="6"/>
        <v>1</v>
      </c>
      <c r="R24" s="52">
        <f>+IF(B24="","",COUNTIF('03_PlanEstrategico'!$D$2:$D$304,Priorización!B24)/COUNT('03_PlanEstrategico'!$C$2:$C$304))</f>
        <v>3.3003300330033004E-3</v>
      </c>
      <c r="S24" s="49">
        <f>+IF(R24="","",IF(R24&lt;=Listas!$N$2,Listas!$O$2,IF(Priorización!R24&lt;=Listas!$N$3,Listas!$O$3,IF(Priorización!R24&lt;=Listas!$N$4,Listas!$O$4,IF(Priorización!R24&lt;=Listas!$N$5,Listas!$O$5,Listas!$O$6)))))</f>
        <v>1</v>
      </c>
      <c r="T24" s="53">
        <f>+IF(B24="","",COUNTIF('04_ResultadosA'!$D$2:$D$246,Priorización!B24))</f>
        <v>26</v>
      </c>
      <c r="U24" s="54">
        <f>+IF(T24="","",IF(T24&lt;=Listas!$Q$2,Listas!$R$2,IF(Priorización!T24&lt;=Listas!$Q$3,Listas!$R$3,IF(Priorización!T24&lt;=Listas!$Q$4,Listas!$R$4,IF(Priorización!T24&lt;=Listas!$Q$5,Listas!$R$5,Listas!$R$6)))))</f>
        <v>4</v>
      </c>
      <c r="V24" s="52">
        <f>+IF(B24="","",(SUMIF('05_PptoAsociado'!$B$2:$B$350,Priorización!B24,'05_PptoAsociado'!$C$2:$C$350))/'05_PptoAsociado'!$D$1)</f>
        <v>0.13577071242002367</v>
      </c>
      <c r="W24" s="54">
        <f>+IF(V24="","",IF(V24&lt;=Listas!$T$2,Listas!$U$2,IF(Priorización!V24&lt;=Listas!$T$3,Listas!$U$3,IF(Priorización!V24&lt;=Listas!$T$4,Listas!$U$4,IF(Priorización!V24&lt;=Listas!$T$5,Listas!$U$5,Listas!$U$6)))))</f>
        <v>2</v>
      </c>
      <c r="X24" s="55">
        <f t="shared" si="7"/>
        <v>3.4899999999999998</v>
      </c>
      <c r="Y24" s="55" t="str">
        <f>+IF(X24="","",IF(X24&lt;Listas!$W$2,Listas!$X$2,IF(Priorización!X24&lt;=Listas!$W$3,Listas!$X$3,IF(Priorización!X24&lt;=Listas!$W$4,Listas!$X$4,IF(Priorización!X24&lt;Listas!$W$5,Listas!$X$5,Listas!$X$6)))))</f>
        <v>Alto</v>
      </c>
      <c r="Z24" s="54" t="str">
        <f>+IF(Y24="","",VLOOKUP(Y24,Listas!$X$1:$Y$6,2,0))</f>
        <v>Cada 2 años</v>
      </c>
      <c r="AA24" s="56" t="str">
        <f t="shared" si="8"/>
        <v/>
      </c>
      <c r="AB24" s="56" t="str">
        <f t="shared" si="9"/>
        <v>Gestión Financiera</v>
      </c>
      <c r="AC24" s="56" t="str">
        <f t="shared" si="10"/>
        <v/>
      </c>
      <c r="AD24" s="56" t="str">
        <f t="shared" si="11"/>
        <v>Gestión Financiera</v>
      </c>
      <c r="AE24" s="52" t="s">
        <v>35</v>
      </c>
      <c r="AF24" s="52" t="s">
        <v>58</v>
      </c>
    </row>
    <row r="25" spans="2:32" s="44" customFormat="1" ht="25.5" x14ac:dyDescent="0.25">
      <c r="B25" s="57" t="s">
        <v>76</v>
      </c>
      <c r="C25" s="46">
        <f>+IF(B25="","",COUNTIFS('01_Riesgos'!$A$2:$A$236,Priorización!$B25,'01_Riesgos'!$E$2:$E$236,Priorización!C$7,'01_Riesgos'!$B$2:$B$236,"Gestión"))</f>
        <v>0</v>
      </c>
      <c r="D25" s="46">
        <f>+IF(C25="","",COUNTIFS('01_Riesgos'!$A$2:$A$236,Priorización!$B25,'01_Riesgos'!$E$2:$E$236,Priorización!D$7,'01_Riesgos'!$B$2:$B$236,"Gestión"))</f>
        <v>1</v>
      </c>
      <c r="E25" s="46">
        <f>+IF(D25="","",COUNTIFS('01_Riesgos'!$A$2:$A$236,Priorización!$B25,'01_Riesgos'!$E$2:$E$236,Priorización!E$7,'01_Riesgos'!$B$2:$B$236,"Gestión"))</f>
        <v>1</v>
      </c>
      <c r="F25" s="46">
        <f>+IF(E25="","",COUNTIFS('01_Riesgos'!$A$2:$A$236,Priorización!$B25,'01_Riesgos'!$E$2:$E$236,Priorización!F$7,'01_Riesgos'!$B$2:$B$236,"Gestión"))</f>
        <v>0</v>
      </c>
      <c r="G25" s="47">
        <f t="shared" si="0"/>
        <v>2</v>
      </c>
      <c r="H25" s="48" t="str">
        <f t="shared" si="1"/>
        <v>Alto</v>
      </c>
      <c r="I25" s="49">
        <f t="shared" si="2"/>
        <v>4</v>
      </c>
      <c r="J25" s="46">
        <f>+IF(B25="","",COUNTIFS('01_Riesgos'!$A$2:$A$236,Priorización!$B25,'01_Riesgos'!$E$2:$E$236,Priorización!J$7,'01_Riesgos'!$B$2:$B$236,"Corrupción"))</f>
        <v>1</v>
      </c>
      <c r="K25" s="46">
        <f>+IF(B25="","",COUNTIFS('01_Riesgos'!$A$2:$A$236,Priorización!$B25,'01_Riesgos'!$E$2:$E$236,Priorización!K$7,'01_Riesgos'!$B$2:$B$236,"Corrupción"))</f>
        <v>0</v>
      </c>
      <c r="L25" s="46">
        <f>+IF(B25="","",COUNTIFS('01_Riesgos'!$A$2:$A$236,Priorización!$B25,'01_Riesgos'!$E$2:$E$236,Priorización!L$7,'01_Riesgos'!$B$2:$B$236,"Corrupción"))</f>
        <v>0</v>
      </c>
      <c r="M25" s="47">
        <f t="shared" si="3"/>
        <v>1</v>
      </c>
      <c r="N25" s="48" t="str">
        <f t="shared" si="4"/>
        <v>Extremo</v>
      </c>
      <c r="O25" s="49">
        <f t="shared" si="5"/>
        <v>5</v>
      </c>
      <c r="P25" s="50" t="str">
        <f>+IF(B25="","",VLOOKUP(B25,'02_TiempoAI'!$A$1:$D$66,4,0))</f>
        <v>Mas de dos años</v>
      </c>
      <c r="Q25" s="51">
        <f t="shared" si="6"/>
        <v>5</v>
      </c>
      <c r="R25" s="52">
        <f>+IF(B25="","",COUNTIF('03_PlanEstrategico'!$D$2:$D$304,Priorización!B25)/COUNT('03_PlanEstrategico'!$C$2:$C$304))</f>
        <v>1.3201320132013201E-2</v>
      </c>
      <c r="S25" s="49">
        <f>+IF(R25="","",IF(R25&lt;=Listas!$N$2,Listas!$O$2,IF(Priorización!R25&lt;=Listas!$N$3,Listas!$O$3,IF(Priorización!R25&lt;=Listas!$N$4,Listas!$O$4,IF(Priorización!R25&lt;=Listas!$N$5,Listas!$O$5,Listas!$O$6)))))</f>
        <v>1</v>
      </c>
      <c r="T25" s="53">
        <f>+IF(B25="","",COUNTIF('04_ResultadosA'!$D$2:$D$246,Priorización!B25))</f>
        <v>0</v>
      </c>
      <c r="U25" s="54">
        <f>+IF(T25="","",IF(T25&lt;=Listas!$Q$2,Listas!$R$2,IF(Priorización!T25&lt;=Listas!$Q$3,Listas!$R$3,IF(Priorización!T25&lt;=Listas!$Q$4,Listas!$R$4,IF(Priorización!T25&lt;=Listas!$Q$5,Listas!$R$5,Listas!$R$6)))))</f>
        <v>1</v>
      </c>
      <c r="V25" s="52">
        <f>+IF(B25="","",(SUMIF('05_PptoAsociado'!$B$2:$B$350,Priorización!B25,'05_PptoAsociado'!$C$2:$C$350))/'05_PptoAsociado'!$D$1)</f>
        <v>1.2189078738865861E-4</v>
      </c>
      <c r="W25" s="54">
        <f>+IF(V25="","",IF(V25&lt;=Listas!$T$2,Listas!$U$2,IF(Priorización!V25&lt;=Listas!$T$3,Listas!$U$3,IF(Priorización!V25&lt;=Listas!$T$4,Listas!$U$4,IF(Priorización!V25&lt;=Listas!$T$5,Listas!$U$5,Listas!$U$6)))))</f>
        <v>1</v>
      </c>
      <c r="X25" s="55">
        <f t="shared" si="7"/>
        <v>3.48</v>
      </c>
      <c r="Y25" s="55" t="str">
        <f>+IF(X25="","",IF(X25&lt;Listas!$W$2,Listas!$X$2,IF(Priorización!X25&lt;=Listas!$W$3,Listas!$X$3,IF(Priorización!X25&lt;=Listas!$W$4,Listas!$X$4,IF(Priorización!X25&lt;Listas!$W$5,Listas!$X$5,Listas!$X$6)))))</f>
        <v>Alto</v>
      </c>
      <c r="Z25" s="54" t="str">
        <f>+IF(Y25="","",VLOOKUP(Y25,Listas!$X$1:$Y$6,2,0))</f>
        <v>Cada 2 años</v>
      </c>
      <c r="AA25" s="56" t="str">
        <f t="shared" si="8"/>
        <v/>
      </c>
      <c r="AB25" s="56" t="str">
        <f t="shared" si="9"/>
        <v>Gestión de Asuntos Internacionales</v>
      </c>
      <c r="AC25" s="56" t="str">
        <f t="shared" si="10"/>
        <v/>
      </c>
      <c r="AD25" s="56" t="str">
        <f t="shared" si="11"/>
        <v>Gestión de Asuntos Internacionales</v>
      </c>
      <c r="AE25" s="52" t="s">
        <v>26</v>
      </c>
      <c r="AF25" s="52" t="s">
        <v>36</v>
      </c>
    </row>
    <row r="26" spans="2:32" s="44" customFormat="1" ht="38.25" x14ac:dyDescent="0.25">
      <c r="B26" s="57" t="s">
        <v>77</v>
      </c>
      <c r="C26" s="46">
        <f>+IF(B26="","",COUNTIFS('01_Riesgos'!$A$2:$A$236,Priorización!$B26,'01_Riesgos'!$E$2:$E$236,Priorización!C$7,'01_Riesgos'!$B$2:$B$236,"Gestión"))</f>
        <v>0</v>
      </c>
      <c r="D26" s="46">
        <f>+IF(C26="","",COUNTIFS('01_Riesgos'!$A$2:$A$236,Priorización!$B26,'01_Riesgos'!$E$2:$E$236,Priorización!D$7,'01_Riesgos'!$B$2:$B$236,"Gestión"))</f>
        <v>4</v>
      </c>
      <c r="E26" s="46">
        <f>+IF(D26="","",COUNTIFS('01_Riesgos'!$A$2:$A$236,Priorización!$B26,'01_Riesgos'!$E$2:$E$236,Priorización!E$7,'01_Riesgos'!$B$2:$B$236,"Gestión"))</f>
        <v>0</v>
      </c>
      <c r="F26" s="46">
        <f>+IF(E26="","",COUNTIFS('01_Riesgos'!$A$2:$A$236,Priorización!$B26,'01_Riesgos'!$E$2:$E$236,Priorización!F$7,'01_Riesgos'!$B$2:$B$236,"Gestión"))</f>
        <v>0</v>
      </c>
      <c r="G26" s="47">
        <f t="shared" si="0"/>
        <v>4</v>
      </c>
      <c r="H26" s="48" t="str">
        <f t="shared" si="1"/>
        <v>Alto</v>
      </c>
      <c r="I26" s="49">
        <f t="shared" si="2"/>
        <v>4</v>
      </c>
      <c r="J26" s="46">
        <f>+IF(B26="","",COUNTIFS('01_Riesgos'!$A$2:$A$236,Priorización!$B26,'01_Riesgos'!$E$2:$E$236,Priorización!J$7,'01_Riesgos'!$B$2:$B$236,"Corrupción"))</f>
        <v>0</v>
      </c>
      <c r="K26" s="46">
        <f>+IF(B26="","",COUNTIFS('01_Riesgos'!$A$2:$A$236,Priorización!$B26,'01_Riesgos'!$E$2:$E$236,Priorización!K$7,'01_Riesgos'!$B$2:$B$236,"Corrupción"))</f>
        <v>0</v>
      </c>
      <c r="L26" s="46">
        <f>+IF(B26="","",COUNTIFS('01_Riesgos'!$A$2:$A$236,Priorización!$B26,'01_Riesgos'!$E$2:$E$236,Priorización!L$7,'01_Riesgos'!$B$2:$B$236,"Corrupción"))</f>
        <v>0</v>
      </c>
      <c r="M26" s="47">
        <f t="shared" si="3"/>
        <v>0</v>
      </c>
      <c r="N26" s="48" t="str">
        <f t="shared" si="4"/>
        <v>Bajo</v>
      </c>
      <c r="O26" s="49">
        <f t="shared" si="5"/>
        <v>1</v>
      </c>
      <c r="P26" s="50" t="str">
        <f>+IF(B26="","",VLOOKUP(B26,'02_TiempoAI'!$A$1:$D$66,4,0))</f>
        <v>Menos de un año</v>
      </c>
      <c r="Q26" s="51">
        <f t="shared" si="6"/>
        <v>1</v>
      </c>
      <c r="R26" s="52">
        <f>+IF(B26="","",COUNTIF('03_PlanEstrategico'!$D$2:$D$304,Priorización!B26)/COUNT('03_PlanEstrategico'!$C$2:$C$304))</f>
        <v>0</v>
      </c>
      <c r="S26" s="49">
        <f>+IF(R26="","",IF(R26&lt;=Listas!$N$2,Listas!$O$2,IF(Priorización!R26&lt;=Listas!$N$3,Listas!$O$3,IF(Priorización!R26&lt;=Listas!$N$4,Listas!$O$4,IF(Priorización!R26&lt;=Listas!$N$5,Listas!$O$5,Listas!$O$6)))))</f>
        <v>1</v>
      </c>
      <c r="T26" s="53">
        <f>+IF(B26="","",COUNTIF('04_ResultadosA'!$D$2:$D$246,Priorización!B26))</f>
        <v>3</v>
      </c>
      <c r="U26" s="54">
        <f>+IF(T26="","",IF(T26&lt;=Listas!$Q$2,Listas!$R$2,IF(Priorización!T26&lt;=Listas!$Q$3,Listas!$R$3,IF(Priorización!T26&lt;=Listas!$Q$4,Listas!$R$4,IF(Priorización!T26&lt;=Listas!$Q$5,Listas!$R$5,Listas!$R$6)))))</f>
        <v>1</v>
      </c>
      <c r="V26" s="52">
        <f>+IF(B26="","",(SUMIF('05_PptoAsociado'!$B$2:$B$350,Priorización!B26,'05_PptoAsociado'!$C$2:$C$350))/'05_PptoAsociado'!$D$1)</f>
        <v>7.9687722587414911E-2</v>
      </c>
      <c r="W26" s="54">
        <f>+IF(V26="","",IF(V26&lt;=Listas!$T$2,Listas!$U$2,IF(Priorización!V26&lt;=Listas!$T$3,Listas!$U$3,IF(Priorización!V26&lt;=Listas!$T$4,Listas!$U$4,IF(Priorización!V26&lt;=Listas!$T$5,Listas!$U$5,Listas!$U$6)))))</f>
        <v>1</v>
      </c>
      <c r="X26" s="55">
        <f t="shared" si="7"/>
        <v>2.2000000000000002</v>
      </c>
      <c r="Y26" s="55" t="str">
        <f>+IF(X26="","",IF(X26&lt;Listas!$W$2,Listas!$X$2,IF(Priorización!X26&lt;=Listas!$W$3,Listas!$X$3,IF(Priorización!X26&lt;=Listas!$W$4,Listas!$X$4,IF(Priorización!X26&lt;Listas!$W$5,Listas!$X$5,Listas!$X$6)))))</f>
        <v>Moderado</v>
      </c>
      <c r="Z26" s="54" t="str">
        <f>+IF(Y26="","",VLOOKUP(Y26,Listas!$X$1:$Y$6,2,0))</f>
        <v>Cada 3 años</v>
      </c>
      <c r="AA26" s="56" t="str">
        <f t="shared" si="8"/>
        <v/>
      </c>
      <c r="AB26" s="56" t="str">
        <f t="shared" si="9"/>
        <v/>
      </c>
      <c r="AC26" s="56" t="str">
        <f t="shared" si="10"/>
        <v>Gestión del Bienestar y Desempeño del Talento Humano</v>
      </c>
      <c r="AD26" s="56" t="str">
        <f t="shared" si="11"/>
        <v/>
      </c>
      <c r="AE26" s="52" t="s">
        <v>35</v>
      </c>
      <c r="AF26" s="52" t="s">
        <v>58</v>
      </c>
    </row>
    <row r="27" spans="2:32" s="44" customFormat="1" x14ac:dyDescent="0.25">
      <c r="B27" s="57" t="s">
        <v>78</v>
      </c>
      <c r="C27" s="46">
        <f>+IF(B27="","",COUNTIFS('01_Riesgos'!$A$2:$A$236,Priorización!$B27,'01_Riesgos'!$E$2:$E$236,Priorización!C$7,'01_Riesgos'!$B$2:$B$236,"Gestión"))</f>
        <v>0</v>
      </c>
      <c r="D27" s="46">
        <f>+IF(C27="","",COUNTIFS('01_Riesgos'!$A$2:$A$236,Priorización!$B27,'01_Riesgos'!$E$2:$E$236,Priorización!D$7,'01_Riesgos'!$B$2:$B$236,"Gestión"))</f>
        <v>2</v>
      </c>
      <c r="E27" s="46">
        <f>+IF(D27="","",COUNTIFS('01_Riesgos'!$A$2:$A$236,Priorización!$B27,'01_Riesgos'!$E$2:$E$236,Priorización!E$7,'01_Riesgos'!$B$2:$B$236,"Gestión"))</f>
        <v>0</v>
      </c>
      <c r="F27" s="46">
        <f>+IF(E27="","",COUNTIFS('01_Riesgos'!$A$2:$A$236,Priorización!$B27,'01_Riesgos'!$E$2:$E$236,Priorización!F$7,'01_Riesgos'!$B$2:$B$236,"Gestión"))</f>
        <v>0</v>
      </c>
      <c r="G27" s="47">
        <f t="shared" si="0"/>
        <v>2</v>
      </c>
      <c r="H27" s="48" t="str">
        <f t="shared" si="1"/>
        <v>Alto</v>
      </c>
      <c r="I27" s="49">
        <f t="shared" si="2"/>
        <v>4</v>
      </c>
      <c r="J27" s="46">
        <f>+IF(B27="","",COUNTIFS('01_Riesgos'!$A$2:$A$236,Priorización!$B27,'01_Riesgos'!$E$2:$E$236,Priorización!J$7,'01_Riesgos'!$B$2:$B$236,"Corrupción"))</f>
        <v>1</v>
      </c>
      <c r="K27" s="46">
        <f>+IF(B27="","",COUNTIFS('01_Riesgos'!$A$2:$A$236,Priorización!$B27,'01_Riesgos'!$E$2:$E$236,Priorización!K$7,'01_Riesgos'!$B$2:$B$236,"Corrupción"))</f>
        <v>0</v>
      </c>
      <c r="L27" s="46">
        <f>+IF(B27="","",COUNTIFS('01_Riesgos'!$A$2:$A$236,Priorización!$B27,'01_Riesgos'!$E$2:$E$236,Priorización!L$7,'01_Riesgos'!$B$2:$B$236,"Corrupción"))</f>
        <v>0</v>
      </c>
      <c r="M27" s="47">
        <f t="shared" si="3"/>
        <v>1</v>
      </c>
      <c r="N27" s="48" t="str">
        <f t="shared" si="4"/>
        <v>Extremo</v>
      </c>
      <c r="O27" s="49">
        <f t="shared" si="5"/>
        <v>5</v>
      </c>
      <c r="P27" s="50" t="str">
        <f>+IF(B27="","",VLOOKUP(B27,'02_TiempoAI'!$A$1:$D$66,4,0))</f>
        <v>Menos de un año</v>
      </c>
      <c r="Q27" s="51">
        <f t="shared" si="6"/>
        <v>1</v>
      </c>
      <c r="R27" s="52">
        <f>+IF(B27="","",COUNTIF('03_PlanEstrategico'!$D$2:$D$304,Priorización!B27)/COUNT('03_PlanEstrategico'!$C$2:$C$304))</f>
        <v>3.3003300330033004E-3</v>
      </c>
      <c r="S27" s="49">
        <f>+IF(R27="","",IF(R27&lt;=Listas!$N$2,Listas!$O$2,IF(Priorización!R27&lt;=Listas!$N$3,Listas!$O$3,IF(Priorización!R27&lt;=Listas!$N$4,Listas!$O$4,IF(Priorización!R27&lt;=Listas!$N$5,Listas!$O$5,Listas!$O$6)))))</f>
        <v>1</v>
      </c>
      <c r="T27" s="53">
        <f>+IF(B27="","",COUNTIF('04_ResultadosA'!$D$2:$D$246,Priorización!B27))</f>
        <v>4</v>
      </c>
      <c r="U27" s="54">
        <f>+IF(T27="","",IF(T27&lt;=Listas!$Q$2,Listas!$R$2,IF(Priorización!T27&lt;=Listas!$Q$3,Listas!$R$3,IF(Priorización!T27&lt;=Listas!$Q$4,Listas!$R$4,IF(Priorización!T27&lt;=Listas!$Q$5,Listas!$R$5,Listas!$R$6)))))</f>
        <v>1</v>
      </c>
      <c r="V27" s="52">
        <f>+IF(B27="","",(SUMIF('05_PptoAsociado'!$B$2:$B$350,Priorización!B27,'05_PptoAsociado'!$C$2:$C$350))/'05_PptoAsociado'!$D$1)</f>
        <v>1.0629378440547862E-2</v>
      </c>
      <c r="W27" s="54">
        <f>+IF(V27="","",IF(V27&lt;=Listas!$T$2,Listas!$U$2,IF(Priorización!V27&lt;=Listas!$T$3,Listas!$U$3,IF(Priorización!V27&lt;=Listas!$T$4,Listas!$U$4,IF(Priorización!V27&lt;=Listas!$T$5,Listas!$U$5,Listas!$U$6)))))</f>
        <v>1</v>
      </c>
      <c r="X27" s="55">
        <f t="shared" si="7"/>
        <v>3.1999999999999997</v>
      </c>
      <c r="Y27" s="55" t="str">
        <f>+IF(X27="","",IF(X27&lt;Listas!$W$2,Listas!$X$2,IF(Priorización!X27&lt;=Listas!$W$3,Listas!$X$3,IF(Priorización!X27&lt;=Listas!$W$4,Listas!$X$4,IF(Priorización!X27&lt;Listas!$W$5,Listas!$X$5,Listas!$X$6)))))</f>
        <v>Alto</v>
      </c>
      <c r="Z27" s="54" t="str">
        <f>+IF(Y27="","",VLOOKUP(Y27,Listas!$X$1:$Y$6,2,0))</f>
        <v>Cada 2 años</v>
      </c>
      <c r="AA27" s="56" t="str">
        <f t="shared" si="8"/>
        <v/>
      </c>
      <c r="AB27" s="56" t="str">
        <f t="shared" si="9"/>
        <v>Gestión Jurídica</v>
      </c>
      <c r="AC27" s="56" t="str">
        <f t="shared" si="10"/>
        <v/>
      </c>
      <c r="AD27" s="56" t="str">
        <f t="shared" si="11"/>
        <v>Gestión Jurídica</v>
      </c>
      <c r="AE27" s="52" t="s">
        <v>26</v>
      </c>
      <c r="AF27" s="52" t="s">
        <v>36</v>
      </c>
    </row>
    <row r="28" spans="2:32" s="44" customFormat="1" x14ac:dyDescent="0.25">
      <c r="B28" s="57" t="s">
        <v>79</v>
      </c>
      <c r="C28" s="46">
        <f>+IF(B28="","",COUNTIFS('01_Riesgos'!$A$2:$A$236,Priorización!$B28,'01_Riesgos'!$E$2:$E$236,Priorización!C$7,'01_Riesgos'!$B$2:$B$236,"Gestión"))</f>
        <v>2</v>
      </c>
      <c r="D28" s="46">
        <f>+IF(C28="","",COUNTIFS('01_Riesgos'!$A$2:$A$236,Priorización!$B28,'01_Riesgos'!$E$2:$E$236,Priorización!D$7,'01_Riesgos'!$B$2:$B$236,"Gestión"))</f>
        <v>1</v>
      </c>
      <c r="E28" s="46">
        <f>+IF(D28="","",COUNTIFS('01_Riesgos'!$A$2:$A$236,Priorización!$B28,'01_Riesgos'!$E$2:$E$236,Priorización!E$7,'01_Riesgos'!$B$2:$B$236,"Gestión"))</f>
        <v>0</v>
      </c>
      <c r="F28" s="46">
        <f>+IF(E28="","",COUNTIFS('01_Riesgos'!$A$2:$A$236,Priorización!$B28,'01_Riesgos'!$E$2:$E$236,Priorización!F$7,'01_Riesgos'!$B$2:$B$236,"Gestión"))</f>
        <v>0</v>
      </c>
      <c r="G28" s="47">
        <f t="shared" si="0"/>
        <v>3</v>
      </c>
      <c r="H28" s="48" t="str">
        <f t="shared" si="1"/>
        <v>Extremo</v>
      </c>
      <c r="I28" s="49">
        <f t="shared" si="2"/>
        <v>5</v>
      </c>
      <c r="J28" s="46">
        <f>+IF(B28="","",COUNTIFS('01_Riesgos'!$A$2:$A$236,Priorización!$B28,'01_Riesgos'!$E$2:$E$236,Priorización!J$7,'01_Riesgos'!$B$2:$B$236,"Corrupción"))</f>
        <v>1</v>
      </c>
      <c r="K28" s="46">
        <f>+IF(B28="","",COUNTIFS('01_Riesgos'!$A$2:$A$236,Priorización!$B28,'01_Riesgos'!$E$2:$E$236,Priorización!K$7,'01_Riesgos'!$B$2:$B$236,"Corrupción"))</f>
        <v>0</v>
      </c>
      <c r="L28" s="46">
        <f>+IF(B28="","",COUNTIFS('01_Riesgos'!$A$2:$A$236,Priorización!$B28,'01_Riesgos'!$E$2:$E$236,Priorización!L$7,'01_Riesgos'!$B$2:$B$236,"Corrupción"))</f>
        <v>0</v>
      </c>
      <c r="M28" s="47">
        <f t="shared" si="3"/>
        <v>1</v>
      </c>
      <c r="N28" s="48" t="str">
        <f t="shared" si="4"/>
        <v>Extremo</v>
      </c>
      <c r="O28" s="49">
        <f t="shared" si="5"/>
        <v>5</v>
      </c>
      <c r="P28" s="50" t="str">
        <f>+IF(B28="","",VLOOKUP(B28,'02_TiempoAI'!$A$1:$D$66,4,0))</f>
        <v>Menos de un año</v>
      </c>
      <c r="Q28" s="51">
        <f t="shared" si="6"/>
        <v>1</v>
      </c>
      <c r="R28" s="52">
        <f>+IF(B28="","",COUNTIF('03_PlanEstrategico'!$D$2:$D$304,Priorización!B28)/COUNT('03_PlanEstrategico'!$C$2:$C$304))</f>
        <v>6.6006600660066007E-3</v>
      </c>
      <c r="S28" s="49">
        <f>+IF(R28="","",IF(R28&lt;=Listas!$N$2,Listas!$O$2,IF(Priorización!R28&lt;=Listas!$N$3,Listas!$O$3,IF(Priorización!R28&lt;=Listas!$N$4,Listas!$O$4,IF(Priorización!R28&lt;=Listas!$N$5,Listas!$O$5,Listas!$O$6)))))</f>
        <v>1</v>
      </c>
      <c r="T28" s="53">
        <f>+IF(B28="","",COUNTIF('04_ResultadosA'!$D$2:$D$246,Priorización!B28))</f>
        <v>0</v>
      </c>
      <c r="U28" s="54">
        <f>+IF(T28="","",IF(T28&lt;=Listas!$Q$2,Listas!$R$2,IF(Priorización!T28&lt;=Listas!$Q$3,Listas!$R$3,IF(Priorización!T28&lt;=Listas!$Q$4,Listas!$R$4,IF(Priorización!T28&lt;=Listas!$Q$5,Listas!$R$5,Listas!$R$6)))))</f>
        <v>1</v>
      </c>
      <c r="V28" s="52">
        <f>+IF(B28="","",(SUMIF('05_PptoAsociado'!$B$2:$B$350,Priorización!B28,'05_PptoAsociado'!$C$2:$C$350))/'05_PptoAsociado'!$D$1)</f>
        <v>1.5311777683482587E-2</v>
      </c>
      <c r="W28" s="54">
        <f>+IF(V28="","",IF(V28&lt;=Listas!$T$2,Listas!$U$2,IF(Priorización!V28&lt;=Listas!$T$3,Listas!$U$3,IF(Priorización!V28&lt;=Listas!$T$4,Listas!$U$4,IF(Priorización!V28&lt;=Listas!$T$5,Listas!$U$5,Listas!$U$6)))))</f>
        <v>1</v>
      </c>
      <c r="X28" s="55">
        <f t="shared" si="7"/>
        <v>3.5999999999999996</v>
      </c>
      <c r="Y28" s="55" t="str">
        <f>+IF(X28="","",IF(X28&lt;Listas!$W$2,Listas!$X$2,IF(Priorización!X28&lt;=Listas!$W$3,Listas!$X$3,IF(Priorización!X28&lt;=Listas!$W$4,Listas!$X$4,IF(Priorización!X28&lt;Listas!$W$5,Listas!$X$5,Listas!$X$6)))))</f>
        <v>Extremo</v>
      </c>
      <c r="Z28" s="54" t="str">
        <f>+IF(Y28="","",VLOOKUP(Y28,Listas!$X$1:$Y$6,2,0))</f>
        <v>Cada año</v>
      </c>
      <c r="AA28" s="56" t="str">
        <f t="shared" si="8"/>
        <v>Gestión de los Ingresos</v>
      </c>
      <c r="AB28" s="56" t="str">
        <f t="shared" si="9"/>
        <v>Gestión de los Ingresos</v>
      </c>
      <c r="AC28" s="56" t="str">
        <f t="shared" si="10"/>
        <v>Gestión de los Ingresos</v>
      </c>
      <c r="AD28" s="56" t="str">
        <f t="shared" si="11"/>
        <v>Gestión de los Ingresos</v>
      </c>
      <c r="AE28" s="52" t="s">
        <v>26</v>
      </c>
      <c r="AF28" s="52" t="s">
        <v>36</v>
      </c>
    </row>
    <row r="29" spans="2:32" s="44" customFormat="1" x14ac:dyDescent="0.25">
      <c r="B29" s="57" t="s">
        <v>80</v>
      </c>
      <c r="C29" s="46">
        <f>+IF(B29="","",COUNTIFS('01_Riesgos'!$A$2:$A$236,Priorización!$B29,'01_Riesgos'!$E$2:$E$236,Priorización!C$7,'01_Riesgos'!$B$2:$B$236,"Gestión"))</f>
        <v>0</v>
      </c>
      <c r="D29" s="46">
        <f>+IF(C29="","",COUNTIFS('01_Riesgos'!$A$2:$A$236,Priorización!$B29,'01_Riesgos'!$E$2:$E$236,Priorización!D$7,'01_Riesgos'!$B$2:$B$236,"Gestión"))</f>
        <v>1</v>
      </c>
      <c r="E29" s="46">
        <f>+IF(D29="","",COUNTIFS('01_Riesgos'!$A$2:$A$236,Priorización!$B29,'01_Riesgos'!$E$2:$E$236,Priorización!E$7,'01_Riesgos'!$B$2:$B$236,"Gestión"))</f>
        <v>0</v>
      </c>
      <c r="F29" s="46">
        <f>+IF(E29="","",COUNTIFS('01_Riesgos'!$A$2:$A$236,Priorización!$B29,'01_Riesgos'!$E$2:$E$236,Priorización!F$7,'01_Riesgos'!$B$2:$B$236,"Gestión"))</f>
        <v>0</v>
      </c>
      <c r="G29" s="47">
        <f t="shared" si="0"/>
        <v>1</v>
      </c>
      <c r="H29" s="48" t="str">
        <f t="shared" si="1"/>
        <v>Alto</v>
      </c>
      <c r="I29" s="49">
        <f t="shared" si="2"/>
        <v>4</v>
      </c>
      <c r="J29" s="46">
        <f>+IF(B29="","",COUNTIFS('01_Riesgos'!$A$2:$A$236,Priorización!$B29,'01_Riesgos'!$E$2:$E$236,Priorización!J$7,'01_Riesgos'!$B$2:$B$236,"Corrupción"))</f>
        <v>0</v>
      </c>
      <c r="K29" s="46">
        <f>+IF(B29="","",COUNTIFS('01_Riesgos'!$A$2:$A$236,Priorización!$B29,'01_Riesgos'!$E$2:$E$236,Priorización!K$7,'01_Riesgos'!$B$2:$B$236,"Corrupción"))</f>
        <v>0</v>
      </c>
      <c r="L29" s="46">
        <f>+IF(B29="","",COUNTIFS('01_Riesgos'!$A$2:$A$236,Priorización!$B29,'01_Riesgos'!$E$2:$E$236,Priorización!L$7,'01_Riesgos'!$B$2:$B$236,"Corrupción"))</f>
        <v>0</v>
      </c>
      <c r="M29" s="47">
        <f t="shared" si="3"/>
        <v>0</v>
      </c>
      <c r="N29" s="48" t="str">
        <f t="shared" si="4"/>
        <v>Bajo</v>
      </c>
      <c r="O29" s="49">
        <f t="shared" si="5"/>
        <v>1</v>
      </c>
      <c r="P29" s="50" t="str">
        <f>+IF(B29="","",VLOOKUP(B29,'02_TiempoAI'!$A$1:$D$66,4,0))</f>
        <v>Menos de un año</v>
      </c>
      <c r="Q29" s="51">
        <f t="shared" si="6"/>
        <v>1</v>
      </c>
      <c r="R29" s="52">
        <f>+IF(B29="","",COUNTIF('03_PlanEstrategico'!$D$2:$D$304,Priorización!B29)/COUNT('03_PlanEstrategico'!$C$2:$C$304))</f>
        <v>6.6006600660066007E-3</v>
      </c>
      <c r="S29" s="49">
        <f>+IF(R29="","",IF(R29&lt;=Listas!$N$2,Listas!$O$2,IF(Priorización!R29&lt;=Listas!$N$3,Listas!$O$3,IF(Priorización!R29&lt;=Listas!$N$4,Listas!$O$4,IF(Priorización!R29&lt;=Listas!$N$5,Listas!$O$5,Listas!$O$6)))))</f>
        <v>1</v>
      </c>
      <c r="T29" s="53">
        <f>+IF(B29="","",COUNTIF('04_ResultadosA'!$D$2:$D$246,Priorización!B29))</f>
        <v>10</v>
      </c>
      <c r="U29" s="54">
        <f>+IF(T29="","",IF(T29&lt;=Listas!$Q$2,Listas!$R$2,IF(Priorización!T29&lt;=Listas!$Q$3,Listas!$R$3,IF(Priorización!T29&lt;=Listas!$Q$4,Listas!$R$4,IF(Priorización!T29&lt;=Listas!$Q$5,Listas!$R$5,Listas!$R$6)))))</f>
        <v>2</v>
      </c>
      <c r="V29" s="52">
        <f>+IF(B29="","",(SUMIF('05_PptoAsociado'!$B$2:$B$350,Priorización!B29,'05_PptoAsociado'!$C$2:$C$350))/'05_PptoAsociado'!$D$1)</f>
        <v>8.7811544945517355E-4</v>
      </c>
      <c r="W29" s="54">
        <f>+IF(V29="","",IF(V29&lt;=Listas!$T$2,Listas!$U$2,IF(Priorización!V29&lt;=Listas!$T$3,Listas!$U$3,IF(Priorización!V29&lt;=Listas!$T$4,Listas!$U$4,IF(Priorización!V29&lt;=Listas!$T$5,Listas!$U$5,Listas!$U$6)))))</f>
        <v>1</v>
      </c>
      <c r="X29" s="55">
        <f t="shared" si="7"/>
        <v>2.2300000000000004</v>
      </c>
      <c r="Y29" s="55" t="str">
        <f>+IF(X29="","",IF(X29&lt;Listas!$W$2,Listas!$X$2,IF(Priorización!X29&lt;=Listas!$W$3,Listas!$X$3,IF(Priorización!X29&lt;=Listas!$W$4,Listas!$X$4,IF(Priorización!X29&lt;Listas!$W$5,Listas!$X$5,Listas!$X$6)))))</f>
        <v>Moderado</v>
      </c>
      <c r="Z29" s="54" t="str">
        <f>+IF(Y29="","",VLOOKUP(Y29,Listas!$X$1:$Y$6,2,0))</f>
        <v>Cada 3 años</v>
      </c>
      <c r="AA29" s="56" t="str">
        <f t="shared" si="8"/>
        <v/>
      </c>
      <c r="AB29" s="56" t="str">
        <f t="shared" si="9"/>
        <v/>
      </c>
      <c r="AC29" s="56" t="str">
        <f t="shared" si="10"/>
        <v>Gestión Documental</v>
      </c>
      <c r="AD29" s="56" t="str">
        <f t="shared" si="11"/>
        <v/>
      </c>
      <c r="AE29" s="52" t="s">
        <v>35</v>
      </c>
      <c r="AF29" s="52" t="s">
        <v>58</v>
      </c>
    </row>
    <row r="30" spans="2:32" s="44" customFormat="1" x14ac:dyDescent="0.25">
      <c r="B30" s="57" t="s">
        <v>81</v>
      </c>
      <c r="C30" s="46">
        <f>+IF(B30="","",COUNTIFS('01_Riesgos'!$A$2:$A$236,Priorización!$B30,'01_Riesgos'!$E$2:$E$236,Priorización!C$7,'01_Riesgos'!$B$2:$B$236,"Gestión"))</f>
        <v>1</v>
      </c>
      <c r="D30" s="46">
        <f>+IF(C30="","",COUNTIFS('01_Riesgos'!$A$2:$A$236,Priorización!$B30,'01_Riesgos'!$E$2:$E$236,Priorización!D$7,'01_Riesgos'!$B$2:$B$236,"Gestión"))</f>
        <v>4</v>
      </c>
      <c r="E30" s="46">
        <f>+IF(D30="","",COUNTIFS('01_Riesgos'!$A$2:$A$236,Priorización!$B30,'01_Riesgos'!$E$2:$E$236,Priorización!E$7,'01_Riesgos'!$B$2:$B$236,"Gestión"))</f>
        <v>1</v>
      </c>
      <c r="F30" s="46">
        <f>+IF(E30="","",COUNTIFS('01_Riesgos'!$A$2:$A$236,Priorización!$B30,'01_Riesgos'!$E$2:$E$236,Priorización!F$7,'01_Riesgos'!$B$2:$B$236,"Gestión"))</f>
        <v>0</v>
      </c>
      <c r="G30" s="47">
        <f t="shared" si="0"/>
        <v>6</v>
      </c>
      <c r="H30" s="48" t="str">
        <f t="shared" si="1"/>
        <v>Extremo</v>
      </c>
      <c r="I30" s="49">
        <f t="shared" si="2"/>
        <v>5</v>
      </c>
      <c r="J30" s="46">
        <f>+IF(B30="","",COUNTIFS('01_Riesgos'!$A$2:$A$236,Priorización!$B30,'01_Riesgos'!$E$2:$E$236,Priorización!J$7,'01_Riesgos'!$B$2:$B$236,"Corrupción"))</f>
        <v>0</v>
      </c>
      <c r="K30" s="46">
        <f>+IF(B30="","",COUNTIFS('01_Riesgos'!$A$2:$A$236,Priorización!$B30,'01_Riesgos'!$E$2:$E$236,Priorización!K$7,'01_Riesgos'!$B$2:$B$236,"Corrupción"))</f>
        <v>0</v>
      </c>
      <c r="L30" s="46">
        <f>+IF(B30="","",COUNTIFS('01_Riesgos'!$A$2:$A$236,Priorización!$B30,'01_Riesgos'!$E$2:$E$236,Priorización!L$7,'01_Riesgos'!$B$2:$B$236,"Corrupción"))</f>
        <v>0</v>
      </c>
      <c r="M30" s="47">
        <f t="shared" si="3"/>
        <v>0</v>
      </c>
      <c r="N30" s="48" t="str">
        <f t="shared" si="4"/>
        <v>Bajo</v>
      </c>
      <c r="O30" s="49">
        <f t="shared" si="5"/>
        <v>1</v>
      </c>
      <c r="P30" s="50" t="str">
        <f>+IF(B30="","",VLOOKUP(B30,'02_TiempoAI'!$A$1:$D$66,4,0))</f>
        <v>Menos de un año</v>
      </c>
      <c r="Q30" s="51">
        <f t="shared" si="6"/>
        <v>1</v>
      </c>
      <c r="R30" s="52">
        <f>+IF(B30="","",COUNTIF('03_PlanEstrategico'!$D$2:$D$304,Priorización!B30)/COUNT('03_PlanEstrategico'!$C$2:$C$304))</f>
        <v>6.6006600660066007E-3</v>
      </c>
      <c r="S30" s="49">
        <f>+IF(R30="","",IF(R30&lt;=Listas!$N$2,Listas!$O$2,IF(Priorización!R30&lt;=Listas!$N$3,Listas!$O$3,IF(Priorización!R30&lt;=Listas!$N$4,Listas!$O$4,IF(Priorización!R30&lt;=Listas!$N$5,Listas!$O$5,Listas!$O$6)))))</f>
        <v>1</v>
      </c>
      <c r="T30" s="53">
        <f>+IF(B30="","",COUNTIF('04_ResultadosA'!$D$2:$D$246,Priorización!B30))</f>
        <v>6</v>
      </c>
      <c r="U30" s="54">
        <f>+IF(T30="","",IF(T30&lt;=Listas!$Q$2,Listas!$R$2,IF(Priorización!T30&lt;=Listas!$Q$3,Listas!$R$3,IF(Priorización!T30&lt;=Listas!$Q$4,Listas!$R$4,IF(Priorización!T30&lt;=Listas!$Q$5,Listas!$R$5,Listas!$R$6)))))</f>
        <v>1</v>
      </c>
      <c r="V30" s="52">
        <f>+IF(B30="","",(SUMIF('05_PptoAsociado'!$B$2:$B$350,Priorización!B30,'05_PptoAsociado'!$C$2:$C$350))/'05_PptoAsociado'!$D$1)</f>
        <v>1.9514652338392138E-2</v>
      </c>
      <c r="W30" s="54">
        <f>+IF(V30="","",IF(V30&lt;=Listas!$T$2,Listas!$U$2,IF(Priorización!V30&lt;=Listas!$T$3,Listas!$U$3,IF(Priorización!V30&lt;=Listas!$T$4,Listas!$U$4,IF(Priorización!V30&lt;=Listas!$T$5,Listas!$U$5,Listas!$U$6)))))</f>
        <v>1</v>
      </c>
      <c r="X30" s="55">
        <f t="shared" si="7"/>
        <v>2.5999999999999996</v>
      </c>
      <c r="Y30" s="55" t="str">
        <f>+IF(X30="","",IF(X30&lt;Listas!$W$2,Listas!$X$2,IF(Priorización!X30&lt;=Listas!$W$3,Listas!$X$3,IF(Priorización!X30&lt;=Listas!$W$4,Listas!$X$4,IF(Priorización!X30&lt;Listas!$W$5,Listas!$X$5,Listas!$X$6)))))</f>
        <v>Alto</v>
      </c>
      <c r="Z30" s="54" t="str">
        <f>+IF(Y30="","",VLOOKUP(Y30,Listas!$X$1:$Y$6,2,0))</f>
        <v>Cada 2 años</v>
      </c>
      <c r="AA30" s="56" t="str">
        <f t="shared" si="8"/>
        <v/>
      </c>
      <c r="AB30" s="56" t="str">
        <f t="shared" si="9"/>
        <v>Gestión de Recursos Físicos</v>
      </c>
      <c r="AC30" s="56" t="str">
        <f t="shared" si="10"/>
        <v/>
      </c>
      <c r="AD30" s="56" t="str">
        <f t="shared" si="11"/>
        <v>Gestión de Recursos Físicos</v>
      </c>
      <c r="AE30" s="52" t="s">
        <v>35</v>
      </c>
      <c r="AF30" s="52" t="s">
        <v>58</v>
      </c>
    </row>
    <row r="31" spans="2:32" s="44" customFormat="1" x14ac:dyDescent="0.25">
      <c r="B31" s="57" t="s">
        <v>82</v>
      </c>
      <c r="C31" s="46">
        <f>+IF(B31="","",COUNTIFS('01_Riesgos'!$A$2:$A$236,Priorización!$B31,'01_Riesgos'!$E$2:$E$236,Priorización!C$7,'01_Riesgos'!$B$2:$B$236,"Gestión"))</f>
        <v>0</v>
      </c>
      <c r="D31" s="46">
        <f>+IF(C31="","",COUNTIFS('01_Riesgos'!$A$2:$A$236,Priorización!$B31,'01_Riesgos'!$E$2:$E$236,Priorización!D$7,'01_Riesgos'!$B$2:$B$236,"Gestión"))</f>
        <v>0</v>
      </c>
      <c r="E31" s="46">
        <f>+IF(D31="","",COUNTIFS('01_Riesgos'!$A$2:$A$236,Priorización!$B31,'01_Riesgos'!$E$2:$E$236,Priorización!E$7,'01_Riesgos'!$B$2:$B$236,"Gestión"))</f>
        <v>0</v>
      </c>
      <c r="F31" s="46">
        <f>+IF(E31="","",COUNTIFS('01_Riesgos'!$A$2:$A$236,Priorización!$B31,'01_Riesgos'!$E$2:$E$236,Priorización!F$7,'01_Riesgos'!$B$2:$B$236,"Gestión"))</f>
        <v>0</v>
      </c>
      <c r="G31" s="47">
        <f t="shared" si="0"/>
        <v>0</v>
      </c>
      <c r="H31" s="48" t="str">
        <f t="shared" si="1"/>
        <v>Bajo</v>
      </c>
      <c r="I31" s="49">
        <f t="shared" si="2"/>
        <v>1</v>
      </c>
      <c r="J31" s="46">
        <f>+IF(B31="","",COUNTIFS('01_Riesgos'!$A$2:$A$236,Priorización!$B31,'01_Riesgos'!$E$2:$E$236,Priorización!J$7,'01_Riesgos'!$B$2:$B$236,"Corrupción"))</f>
        <v>0</v>
      </c>
      <c r="K31" s="46">
        <f>+IF(B31="","",COUNTIFS('01_Riesgos'!$A$2:$A$236,Priorización!$B31,'01_Riesgos'!$E$2:$E$236,Priorización!K$7,'01_Riesgos'!$B$2:$B$236,"Corrupción"))</f>
        <v>0</v>
      </c>
      <c r="L31" s="46">
        <f>+IF(B31="","",COUNTIFS('01_Riesgos'!$A$2:$A$236,Priorización!$B31,'01_Riesgos'!$E$2:$E$236,Priorización!L$7,'01_Riesgos'!$B$2:$B$236,"Corrupción"))</f>
        <v>0</v>
      </c>
      <c r="M31" s="47">
        <f t="shared" si="3"/>
        <v>0</v>
      </c>
      <c r="N31" s="48" t="str">
        <f t="shared" si="4"/>
        <v>Bajo</v>
      </c>
      <c r="O31" s="49">
        <f t="shared" si="5"/>
        <v>1</v>
      </c>
      <c r="P31" s="50" t="str">
        <f>+IF(B31="","",VLOOKUP(B31,'02_TiempoAI'!$A$1:$D$66,4,0))</f>
        <v>Mas de dos años</v>
      </c>
      <c r="Q31" s="51">
        <f t="shared" si="6"/>
        <v>5</v>
      </c>
      <c r="R31" s="52">
        <f>+IF(B31="","",COUNTIF('03_PlanEstrategico'!$D$2:$D$304,Priorización!B31)/COUNT('03_PlanEstrategico'!$C$2:$C$304))</f>
        <v>0</v>
      </c>
      <c r="S31" s="49">
        <f>+IF(R31="","",IF(R31&lt;=Listas!$N$2,Listas!$O$2,IF(Priorización!R31&lt;=Listas!$N$3,Listas!$O$3,IF(Priorización!R31&lt;=Listas!$N$4,Listas!$O$4,IF(Priorización!R31&lt;=Listas!$N$5,Listas!$O$5,Listas!$O$6)))))</f>
        <v>1</v>
      </c>
      <c r="T31" s="53">
        <f>+IF(B31="","",COUNTIF('04_ResultadosA'!$D$2:$D$246,Priorización!B31))</f>
        <v>0</v>
      </c>
      <c r="U31" s="54">
        <f>+IF(T31="","",IF(T31&lt;=Listas!$Q$2,Listas!$R$2,IF(Priorización!T31&lt;=Listas!$Q$3,Listas!$R$3,IF(Priorización!T31&lt;=Listas!$Q$4,Listas!$R$4,IF(Priorización!T31&lt;=Listas!$Q$5,Listas!$R$5,Listas!$R$6)))))</f>
        <v>1</v>
      </c>
      <c r="V31" s="52">
        <f>+IF(B31="","",(SUMIF('05_PptoAsociado'!$B$2:$B$350,Priorización!B31,'05_PptoAsociado'!$C$2:$C$350))/'05_PptoAsociado'!$D$1)</f>
        <v>0</v>
      </c>
      <c r="W31" s="54">
        <f>+IF(V31="","",IF(V31&lt;=Listas!$T$2,Listas!$U$2,IF(Priorización!V31&lt;=Listas!$T$3,Listas!$U$3,IF(Priorización!V31&lt;=Listas!$T$4,Listas!$U$4,IF(Priorización!V31&lt;=Listas!$T$5,Listas!$U$5,Listas!$U$6)))))</f>
        <v>1</v>
      </c>
      <c r="X31" s="55">
        <f t="shared" si="7"/>
        <v>1.28</v>
      </c>
      <c r="Y31" s="55" t="str">
        <f>+IF(X31="","",IF(X31&lt;Listas!$W$2,Listas!$X$2,IF(Priorización!X31&lt;=Listas!$W$3,Listas!$X$3,IF(Priorización!X31&lt;=Listas!$W$4,Listas!$X$4,IF(Priorización!X31&lt;Listas!$W$5,Listas!$X$5,Listas!$X$6)))))</f>
        <v>Bajo</v>
      </c>
      <c r="Z31" s="54" t="str">
        <f>+IF(Y31="","",VLOOKUP(Y31,Listas!$X$1:$Y$6,2,0))</f>
        <v>No auditar</v>
      </c>
      <c r="AA31" s="56" t="str">
        <f t="shared" si="8"/>
        <v/>
      </c>
      <c r="AB31" s="56" t="str">
        <f t="shared" si="9"/>
        <v/>
      </c>
      <c r="AC31" s="56" t="str">
        <f t="shared" si="10"/>
        <v/>
      </c>
      <c r="AD31" s="56" t="str">
        <f t="shared" si="11"/>
        <v/>
      </c>
      <c r="AE31" s="52" t="s">
        <v>35</v>
      </c>
      <c r="AF31" s="52" t="s">
        <v>36</v>
      </c>
    </row>
    <row r="32" spans="2:32" s="44" customFormat="1" x14ac:dyDescent="0.25">
      <c r="B32" s="57" t="s">
        <v>83</v>
      </c>
      <c r="C32" s="46">
        <f>+IF(B32="","",COUNTIFS('01_Riesgos'!$A$2:$A$236,Priorización!$B32,'01_Riesgos'!$E$2:$E$236,Priorización!C$7,'01_Riesgos'!$B$2:$B$236,"Gestión"))</f>
        <v>0</v>
      </c>
      <c r="D32" s="46">
        <f>+IF(C32="","",COUNTIFS('01_Riesgos'!$A$2:$A$236,Priorización!$B32,'01_Riesgos'!$E$2:$E$236,Priorización!D$7,'01_Riesgos'!$B$2:$B$236,"Gestión"))</f>
        <v>0</v>
      </c>
      <c r="E32" s="46">
        <f>+IF(D32="","",COUNTIFS('01_Riesgos'!$A$2:$A$236,Priorización!$B32,'01_Riesgos'!$E$2:$E$236,Priorización!E$7,'01_Riesgos'!$B$2:$B$236,"Gestión"))</f>
        <v>0</v>
      </c>
      <c r="F32" s="46">
        <f>+IF(E32="","",COUNTIFS('01_Riesgos'!$A$2:$A$236,Priorización!$B32,'01_Riesgos'!$E$2:$E$236,Priorización!F$7,'01_Riesgos'!$B$2:$B$236,"Gestión"))</f>
        <v>0</v>
      </c>
      <c r="G32" s="47">
        <f t="shared" si="0"/>
        <v>0</v>
      </c>
      <c r="H32" s="48" t="str">
        <f t="shared" si="1"/>
        <v>Bajo</v>
      </c>
      <c r="I32" s="49">
        <f t="shared" si="2"/>
        <v>1</v>
      </c>
      <c r="J32" s="46">
        <f>+IF(B32="","",COUNTIFS('01_Riesgos'!$A$2:$A$236,Priorización!$B32,'01_Riesgos'!$E$2:$E$236,Priorización!J$7,'01_Riesgos'!$B$2:$B$236,"Corrupción"))</f>
        <v>0</v>
      </c>
      <c r="K32" s="46">
        <f>+IF(B32="","",COUNTIFS('01_Riesgos'!$A$2:$A$236,Priorización!$B32,'01_Riesgos'!$E$2:$E$236,Priorización!K$7,'01_Riesgos'!$B$2:$B$236,"Corrupción"))</f>
        <v>0</v>
      </c>
      <c r="L32" s="46">
        <f>+IF(B32="","",COUNTIFS('01_Riesgos'!$A$2:$A$236,Priorización!$B32,'01_Riesgos'!$E$2:$E$236,Priorización!L$7,'01_Riesgos'!$B$2:$B$236,"Corrupción"))</f>
        <v>0</v>
      </c>
      <c r="M32" s="47">
        <f t="shared" si="3"/>
        <v>0</v>
      </c>
      <c r="N32" s="48" t="str">
        <f t="shared" si="4"/>
        <v>Bajo</v>
      </c>
      <c r="O32" s="49">
        <f t="shared" si="5"/>
        <v>1</v>
      </c>
      <c r="P32" s="50" t="str">
        <f>+IF(B32="","",VLOOKUP(B32,'02_TiempoAI'!$A$1:$D$66,4,0))</f>
        <v>Mas de dos años</v>
      </c>
      <c r="Q32" s="51">
        <f t="shared" si="6"/>
        <v>5</v>
      </c>
      <c r="R32" s="52">
        <f>+IF(B32="","",COUNTIF('03_PlanEstrategico'!$D$2:$D$304,Priorización!B32)/COUNT('03_PlanEstrategico'!$C$2:$C$304))</f>
        <v>0</v>
      </c>
      <c r="S32" s="49">
        <f>+IF(R32="","",IF(R32&lt;=Listas!$N$2,Listas!$O$2,IF(Priorización!R32&lt;=Listas!$N$3,Listas!$O$3,IF(Priorización!R32&lt;=Listas!$N$4,Listas!$O$4,IF(Priorización!R32&lt;=Listas!$N$5,Listas!$O$5,Listas!$O$6)))))</f>
        <v>1</v>
      </c>
      <c r="T32" s="53">
        <f>+IF(B32="","",COUNTIF('04_ResultadosA'!$D$2:$D$246,Priorización!B32))</f>
        <v>0</v>
      </c>
      <c r="U32" s="54">
        <f>+IF(T32="","",IF(T32&lt;=Listas!$Q$2,Listas!$R$2,IF(Priorización!T32&lt;=Listas!$Q$3,Listas!$R$3,IF(Priorización!T32&lt;=Listas!$Q$4,Listas!$R$4,IF(Priorización!T32&lt;=Listas!$Q$5,Listas!$R$5,Listas!$R$6)))))</f>
        <v>1</v>
      </c>
      <c r="V32" s="52">
        <f>+IF(B32="","",(SUMIF('05_PptoAsociado'!$B$2:$B$350,Priorización!B32,'05_PptoAsociado'!$C$2:$C$350))/'05_PptoAsociado'!$D$1)</f>
        <v>0</v>
      </c>
      <c r="W32" s="54">
        <f>+IF(V32="","",IF(V32&lt;=Listas!$T$2,Listas!$U$2,IF(Priorización!V32&lt;=Listas!$T$3,Listas!$U$3,IF(Priorización!V32&lt;=Listas!$T$4,Listas!$U$4,IF(Priorización!V32&lt;=Listas!$T$5,Listas!$U$5,Listas!$U$6)))))</f>
        <v>1</v>
      </c>
      <c r="X32" s="55">
        <f t="shared" si="7"/>
        <v>1.28</v>
      </c>
      <c r="Y32" s="55" t="str">
        <f>+IF(X32="","",IF(X32&lt;Listas!$W$2,Listas!$X$2,IF(Priorización!X32&lt;=Listas!$W$3,Listas!$X$3,IF(Priorización!X32&lt;=Listas!$W$4,Listas!$X$4,IF(Priorización!X32&lt;Listas!$W$5,Listas!$X$5,Listas!$X$6)))))</f>
        <v>Bajo</v>
      </c>
      <c r="Z32" s="54" t="str">
        <f>+IF(Y32="","",VLOOKUP(Y32,Listas!$X$1:$Y$6,2,0))</f>
        <v>No auditar</v>
      </c>
      <c r="AA32" s="56" t="str">
        <f t="shared" si="8"/>
        <v/>
      </c>
      <c r="AB32" s="56" t="str">
        <f t="shared" si="9"/>
        <v/>
      </c>
      <c r="AC32" s="56" t="str">
        <f t="shared" si="10"/>
        <v/>
      </c>
      <c r="AD32" s="56" t="str">
        <f t="shared" si="11"/>
        <v/>
      </c>
      <c r="AE32" s="52" t="s">
        <v>35</v>
      </c>
      <c r="AF32" s="52" t="s">
        <v>36</v>
      </c>
    </row>
    <row r="33" spans="2:32" s="44" customFormat="1" x14ac:dyDescent="0.25">
      <c r="B33" s="57" t="s">
        <v>84</v>
      </c>
      <c r="C33" s="46">
        <f>+IF(B33="","",COUNTIFS('01_Riesgos'!$A$2:$A$236,Priorización!$B33,'01_Riesgos'!$E$2:$E$236,Priorización!C$7,'01_Riesgos'!$B$2:$B$236,"Gestión"))</f>
        <v>0</v>
      </c>
      <c r="D33" s="46">
        <f>+IF(C33="","",COUNTIFS('01_Riesgos'!$A$2:$A$236,Priorización!$B33,'01_Riesgos'!$E$2:$E$236,Priorización!D$7,'01_Riesgos'!$B$2:$B$236,"Gestión"))</f>
        <v>2</v>
      </c>
      <c r="E33" s="46">
        <f>+IF(D33="","",COUNTIFS('01_Riesgos'!$A$2:$A$236,Priorización!$B33,'01_Riesgos'!$E$2:$E$236,Priorización!E$7,'01_Riesgos'!$B$2:$B$236,"Gestión"))</f>
        <v>0</v>
      </c>
      <c r="F33" s="46">
        <f>+IF(E33="","",COUNTIFS('01_Riesgos'!$A$2:$A$236,Priorización!$B33,'01_Riesgos'!$E$2:$E$236,Priorización!F$7,'01_Riesgos'!$B$2:$B$236,"Gestión"))</f>
        <v>0</v>
      </c>
      <c r="G33" s="47">
        <f t="shared" si="0"/>
        <v>2</v>
      </c>
      <c r="H33" s="48" t="str">
        <f t="shared" si="1"/>
        <v>Alto</v>
      </c>
      <c r="I33" s="49">
        <f t="shared" si="2"/>
        <v>4</v>
      </c>
      <c r="J33" s="46">
        <f>+IF(B33="","",COUNTIFS('01_Riesgos'!$A$2:$A$236,Priorización!$B33,'01_Riesgos'!$E$2:$E$236,Priorización!J$7,'01_Riesgos'!$B$2:$B$236,"Corrupción"))</f>
        <v>1</v>
      </c>
      <c r="K33" s="46">
        <f>+IF(B33="","",COUNTIFS('01_Riesgos'!$A$2:$A$236,Priorización!$B33,'01_Riesgos'!$E$2:$E$236,Priorización!K$7,'01_Riesgos'!$B$2:$B$236,"Corrupción"))</f>
        <v>0</v>
      </c>
      <c r="L33" s="46">
        <f>+IF(B33="","",COUNTIFS('01_Riesgos'!$A$2:$A$236,Priorización!$B33,'01_Riesgos'!$E$2:$E$236,Priorización!L$7,'01_Riesgos'!$B$2:$B$236,"Corrupción"))</f>
        <v>0</v>
      </c>
      <c r="M33" s="47">
        <f t="shared" si="3"/>
        <v>1</v>
      </c>
      <c r="N33" s="48" t="str">
        <f t="shared" si="4"/>
        <v>Extremo</v>
      </c>
      <c r="O33" s="49">
        <f t="shared" si="5"/>
        <v>5</v>
      </c>
      <c r="P33" s="50" t="str">
        <f>+IF(B33="","",VLOOKUP(B33,'02_TiempoAI'!$A$1:$D$66,4,0))</f>
        <v>Mas de dos años</v>
      </c>
      <c r="Q33" s="51">
        <f t="shared" si="6"/>
        <v>5</v>
      </c>
      <c r="R33" s="52">
        <f>+IF(B33="","",COUNTIF('03_PlanEstrategico'!$D$2:$D$304,Priorización!B33)/COUNT('03_PlanEstrategico'!$C$2:$C$304))</f>
        <v>0</v>
      </c>
      <c r="S33" s="49">
        <f>+IF(R33="","",IF(R33&lt;=Listas!$N$2,Listas!$O$2,IF(Priorización!R33&lt;=Listas!$N$3,Listas!$O$3,IF(Priorización!R33&lt;=Listas!$N$4,Listas!$O$4,IF(Priorización!R33&lt;=Listas!$N$5,Listas!$O$5,Listas!$O$6)))))</f>
        <v>1</v>
      </c>
      <c r="T33" s="53">
        <f>+IF(B33="","",COUNTIF('04_ResultadosA'!$D$2:$D$246,Priorización!B33))</f>
        <v>0</v>
      </c>
      <c r="U33" s="54">
        <f>+IF(T33="","",IF(T33&lt;=Listas!$Q$2,Listas!$R$2,IF(Priorización!T33&lt;=Listas!$Q$3,Listas!$R$3,IF(Priorización!T33&lt;=Listas!$Q$4,Listas!$R$4,IF(Priorización!T33&lt;=Listas!$Q$5,Listas!$R$5,Listas!$R$6)))))</f>
        <v>1</v>
      </c>
      <c r="V33" s="52">
        <f>+IF(B33="","",(SUMIF('05_PptoAsociado'!$B$2:$B$350,Priorización!B33,'05_PptoAsociado'!$C$2:$C$350))/'05_PptoAsociado'!$D$1)</f>
        <v>0</v>
      </c>
      <c r="W33" s="54">
        <f>+IF(V33="","",IF(V33&lt;=Listas!$T$2,Listas!$U$2,IF(Priorización!V33&lt;=Listas!$T$3,Listas!$U$3,IF(Priorización!V33&lt;=Listas!$T$4,Listas!$U$4,IF(Priorización!V33&lt;=Listas!$T$5,Listas!$U$5,Listas!$U$6)))))</f>
        <v>1</v>
      </c>
      <c r="X33" s="55">
        <f t="shared" si="7"/>
        <v>3.48</v>
      </c>
      <c r="Y33" s="55" t="str">
        <f>+IF(X33="","",IF(X33&lt;Listas!$W$2,Listas!$X$2,IF(Priorización!X33&lt;=Listas!$W$3,Listas!$X$3,IF(Priorización!X33&lt;=Listas!$W$4,Listas!$X$4,IF(Priorización!X33&lt;Listas!$W$5,Listas!$X$5,Listas!$X$6)))))</f>
        <v>Alto</v>
      </c>
      <c r="Z33" s="54" t="str">
        <f>+IF(Y33="","",VLOOKUP(Y33,Listas!$X$1:$Y$6,2,0))</f>
        <v>Cada 2 años</v>
      </c>
      <c r="AA33" s="56" t="str">
        <f t="shared" si="8"/>
        <v/>
      </c>
      <c r="AB33" s="56" t="str">
        <f t="shared" si="9"/>
        <v>Evaluación y Seguimiento</v>
      </c>
      <c r="AC33" s="56" t="str">
        <f t="shared" si="10"/>
        <v/>
      </c>
      <c r="AD33" s="56" t="str">
        <f t="shared" si="11"/>
        <v>Evaluación y Seguimiento</v>
      </c>
      <c r="AE33" s="52" t="s">
        <v>26</v>
      </c>
      <c r="AF33" s="52" t="s">
        <v>36</v>
      </c>
    </row>
    <row r="34" spans="2:32" s="44" customFormat="1" x14ac:dyDescent="0.25">
      <c r="B34" s="57" t="s">
        <v>87</v>
      </c>
      <c r="C34" s="46">
        <f>+IF(B34="","",COUNTIFS('01_Riesgos'!$A$2:$A$236,Priorización!$B34,'01_Riesgos'!$E$2:$E$236,Priorización!C$7,'01_Riesgos'!$B$2:$B$236,"Gestión"))</f>
        <v>0</v>
      </c>
      <c r="D34" s="46">
        <f>+IF(C34="","",COUNTIFS('01_Riesgos'!$A$2:$A$236,Priorización!$B34,'01_Riesgos'!$E$2:$E$236,Priorización!D$7,'01_Riesgos'!$B$2:$B$236,"Gestión"))</f>
        <v>1</v>
      </c>
      <c r="E34" s="46">
        <f>+IF(D34="","",COUNTIFS('01_Riesgos'!$A$2:$A$236,Priorización!$B34,'01_Riesgos'!$E$2:$E$236,Priorización!E$7,'01_Riesgos'!$B$2:$B$236,"Gestión"))</f>
        <v>0</v>
      </c>
      <c r="F34" s="46">
        <f>+IF(E34="","",COUNTIFS('01_Riesgos'!$A$2:$A$236,Priorización!$B34,'01_Riesgos'!$E$2:$E$236,Priorización!F$7,'01_Riesgos'!$B$2:$B$236,"Gestión"))</f>
        <v>0</v>
      </c>
      <c r="G34" s="47">
        <f t="shared" si="0"/>
        <v>1</v>
      </c>
      <c r="H34" s="48" t="str">
        <f t="shared" si="1"/>
        <v>Alto</v>
      </c>
      <c r="I34" s="49">
        <f t="shared" si="2"/>
        <v>4</v>
      </c>
      <c r="J34" s="46">
        <f>+IF(B34="","",COUNTIFS('01_Riesgos'!$A$2:$A$236,Priorización!$B34,'01_Riesgos'!$E$2:$E$236,Priorización!J$7,'01_Riesgos'!$B$2:$B$236,"Corrupción"))</f>
        <v>0</v>
      </c>
      <c r="K34" s="46">
        <f>+IF(B34="","",COUNTIFS('01_Riesgos'!$A$2:$A$236,Priorización!$B34,'01_Riesgos'!$E$2:$E$236,Priorización!K$7,'01_Riesgos'!$B$2:$B$236,"Corrupción"))</f>
        <v>0</v>
      </c>
      <c r="L34" s="46">
        <f>+IF(B34="","",COUNTIFS('01_Riesgos'!$A$2:$A$236,Priorización!$B34,'01_Riesgos'!$E$2:$E$236,Priorización!L$7,'01_Riesgos'!$B$2:$B$236,"Corrupción"))</f>
        <v>0</v>
      </c>
      <c r="M34" s="47">
        <f t="shared" si="3"/>
        <v>0</v>
      </c>
      <c r="N34" s="48" t="str">
        <f t="shared" si="4"/>
        <v>Bajo</v>
      </c>
      <c r="O34" s="49">
        <f t="shared" si="5"/>
        <v>1</v>
      </c>
      <c r="P34" s="50" t="str">
        <f>+IF(B34="","",VLOOKUP(B34,'02_TiempoAI'!$A$1:$D$66,4,0))</f>
        <v>Menos de un año</v>
      </c>
      <c r="Q34" s="51">
        <f t="shared" si="6"/>
        <v>1</v>
      </c>
      <c r="R34" s="52">
        <f>+IF(B34="","",COUNTIF('03_PlanEstrategico'!$D$2:$D$304,Priorización!B34)/COUNT('03_PlanEstrategico'!$C$2:$C$304))</f>
        <v>0</v>
      </c>
      <c r="S34" s="49">
        <f>+IF(R34="","",IF(R34&lt;=Listas!$N$2,Listas!$O$2,IF(Priorización!R34&lt;=Listas!$N$3,Listas!$O$3,IF(Priorización!R34&lt;=Listas!$N$4,Listas!$O$4,IF(Priorización!R34&lt;=Listas!$N$5,Listas!$O$5,Listas!$O$6)))))</f>
        <v>1</v>
      </c>
      <c r="T34" s="53">
        <f>+IF(B34="","",COUNTIF('04_ResultadosA'!$D$2:$D$246,Priorización!B34))</f>
        <v>0</v>
      </c>
      <c r="U34" s="54">
        <f>+IF(T34="","",IF(T34&lt;=Listas!$Q$2,Listas!$R$2,IF(Priorización!T34&lt;=Listas!$Q$3,Listas!$R$3,IF(Priorización!T34&lt;=Listas!$Q$4,Listas!$R$4,IF(Priorización!T34&lt;=Listas!$Q$5,Listas!$R$5,Listas!$R$6)))))</f>
        <v>1</v>
      </c>
      <c r="V34" s="52">
        <f>+IF(B34="","",(SUMIF('05_PptoAsociado'!$B$2:$B$350,Priorización!B34,'05_PptoAsociado'!$C$2:$C$350))/'05_PptoAsociado'!$D$1)</f>
        <v>0</v>
      </c>
      <c r="W34" s="54">
        <f>+IF(V34="","",IF(V34&lt;=Listas!$T$2,Listas!$U$2,IF(Priorización!V34&lt;=Listas!$T$3,Listas!$U$3,IF(Priorización!V34&lt;=Listas!$T$4,Listas!$U$4,IF(Priorización!V34&lt;=Listas!$T$5,Listas!$U$5,Listas!$U$6)))))</f>
        <v>1</v>
      </c>
      <c r="X34" s="55">
        <f t="shared" si="7"/>
        <v>2.2000000000000002</v>
      </c>
      <c r="Y34" s="55" t="str">
        <f>+IF(X34="","",IF(X34&lt;Listas!$W$2,Listas!$X$2,IF(Priorización!X34&lt;=Listas!$W$3,Listas!$X$3,IF(Priorización!X34&lt;=Listas!$W$4,Listas!$X$4,IF(Priorización!X34&lt;Listas!$W$5,Listas!$X$5,Listas!$X$6)))))</f>
        <v>Moderado</v>
      </c>
      <c r="Z34" s="54" t="str">
        <f>+IF(Y34="","",VLOOKUP(Y34,Listas!$X$1:$Y$6,2,0))</f>
        <v>Cada 3 años</v>
      </c>
      <c r="AA34" s="56" t="str">
        <f t="shared" si="8"/>
        <v/>
      </c>
      <c r="AB34" s="56" t="str">
        <f t="shared" si="9"/>
        <v/>
      </c>
      <c r="AC34" s="56" t="str">
        <f t="shared" si="10"/>
        <v>Informe de Anual FURAG II</v>
      </c>
      <c r="AD34" s="56" t="str">
        <f t="shared" si="11"/>
        <v/>
      </c>
      <c r="AE34" s="52" t="s">
        <v>26</v>
      </c>
      <c r="AF34" s="52" t="s">
        <v>44</v>
      </c>
    </row>
    <row r="35" spans="2:32" s="44" customFormat="1" ht="25.5" x14ac:dyDescent="0.25">
      <c r="B35" s="57" t="s">
        <v>88</v>
      </c>
      <c r="C35" s="46">
        <f>+IF(B35="","",COUNTIFS('01_Riesgos'!$A$2:$A$236,Priorización!$B35,'01_Riesgos'!$E$2:$E$236,Priorización!C$7,'01_Riesgos'!$B$2:$B$236,"Gestión"))</f>
        <v>0</v>
      </c>
      <c r="D35" s="46">
        <f>+IF(C35="","",COUNTIFS('01_Riesgos'!$A$2:$A$236,Priorización!$B35,'01_Riesgos'!$E$2:$E$236,Priorización!D$7,'01_Riesgos'!$B$2:$B$236,"Gestión"))</f>
        <v>4</v>
      </c>
      <c r="E35" s="46">
        <f>+IF(D35="","",COUNTIFS('01_Riesgos'!$A$2:$A$236,Priorización!$B35,'01_Riesgos'!$E$2:$E$236,Priorización!E$7,'01_Riesgos'!$B$2:$B$236,"Gestión"))</f>
        <v>0</v>
      </c>
      <c r="F35" s="46">
        <f>+IF(E35="","",COUNTIFS('01_Riesgos'!$A$2:$A$236,Priorización!$B35,'01_Riesgos'!$E$2:$E$236,Priorización!F$7,'01_Riesgos'!$B$2:$B$236,"Gestión"))</f>
        <v>1</v>
      </c>
      <c r="G35" s="47">
        <f t="shared" si="0"/>
        <v>5</v>
      </c>
      <c r="H35" s="48" t="str">
        <f t="shared" si="1"/>
        <v>Alto</v>
      </c>
      <c r="I35" s="49">
        <f t="shared" si="2"/>
        <v>4</v>
      </c>
      <c r="J35" s="46">
        <f>+IF(B35="","",COUNTIFS('01_Riesgos'!$A$2:$A$236,Priorización!$B35,'01_Riesgos'!$E$2:$E$236,Priorización!J$7,'01_Riesgos'!$B$2:$B$236,"Corrupción"))</f>
        <v>1</v>
      </c>
      <c r="K35" s="46">
        <f>+IF(B35="","",COUNTIFS('01_Riesgos'!$A$2:$A$236,Priorización!$B35,'01_Riesgos'!$E$2:$E$236,Priorización!K$7,'01_Riesgos'!$B$2:$B$236,"Corrupción"))</f>
        <v>0</v>
      </c>
      <c r="L35" s="46">
        <f>+IF(B35="","",COUNTIFS('01_Riesgos'!$A$2:$A$236,Priorización!$B35,'01_Riesgos'!$E$2:$E$236,Priorización!L$7,'01_Riesgos'!$B$2:$B$236,"Corrupción"))</f>
        <v>0</v>
      </c>
      <c r="M35" s="47">
        <f t="shared" si="3"/>
        <v>1</v>
      </c>
      <c r="N35" s="48" t="str">
        <f t="shared" si="4"/>
        <v>Extremo</v>
      </c>
      <c r="O35" s="49">
        <f t="shared" si="5"/>
        <v>5</v>
      </c>
      <c r="P35" s="50" t="str">
        <f>+IF(B35="","",VLOOKUP(B35,'02_TiempoAI'!$A$1:$D$66,4,0))</f>
        <v>Menos de un año</v>
      </c>
      <c r="Q35" s="51">
        <f t="shared" si="6"/>
        <v>1</v>
      </c>
      <c r="R35" s="52">
        <f>+IF(B35="","",COUNTIF('03_PlanEstrategico'!$D$2:$D$304,Priorización!B35)/COUNT('03_PlanEstrategico'!$C$2:$C$304))</f>
        <v>0</v>
      </c>
      <c r="S35" s="49">
        <f>+IF(R35="","",IF(R35&lt;=Listas!$N$2,Listas!$O$2,IF(Priorización!R35&lt;=Listas!$N$3,Listas!$O$3,IF(Priorización!R35&lt;=Listas!$N$4,Listas!$O$4,IF(Priorización!R35&lt;=Listas!$N$5,Listas!$O$5,Listas!$O$6)))))</f>
        <v>1</v>
      </c>
      <c r="T35" s="53">
        <f>+IF(B35="","",COUNTIF('04_ResultadosA'!$D$2:$D$246,Priorización!B35))</f>
        <v>0</v>
      </c>
      <c r="U35" s="54">
        <f>+IF(T35="","",IF(T35&lt;=Listas!$Q$2,Listas!$R$2,IF(Priorización!T35&lt;=Listas!$Q$3,Listas!$R$3,IF(Priorización!T35&lt;=Listas!$Q$4,Listas!$R$4,IF(Priorización!T35&lt;=Listas!$Q$5,Listas!$R$5,Listas!$R$6)))))</f>
        <v>1</v>
      </c>
      <c r="V35" s="52">
        <f>+IF(B35="","",(SUMIF('05_PptoAsociado'!$B$2:$B$350,Priorización!B35,'05_PptoAsociado'!$C$2:$C$350))/'05_PptoAsociado'!$D$1)</f>
        <v>0</v>
      </c>
      <c r="W35" s="54">
        <f>+IF(V35="","",IF(V35&lt;=Listas!$T$2,Listas!$U$2,IF(Priorización!V35&lt;=Listas!$T$3,Listas!$U$3,IF(Priorización!V35&lt;=Listas!$T$4,Listas!$U$4,IF(Priorización!V35&lt;=Listas!$T$5,Listas!$U$5,Listas!$U$6)))))</f>
        <v>1</v>
      </c>
      <c r="X35" s="55">
        <f t="shared" si="7"/>
        <v>3.1999999999999997</v>
      </c>
      <c r="Y35" s="55" t="str">
        <f>+IF(X35="","",IF(X35&lt;Listas!$W$2,Listas!$X$2,IF(Priorización!X35&lt;=Listas!$W$3,Listas!$X$3,IF(Priorización!X35&lt;=Listas!$W$4,Listas!$X$4,IF(Priorización!X35&lt;Listas!$W$5,Listas!$X$5,Listas!$X$6)))))</f>
        <v>Alto</v>
      </c>
      <c r="Z35" s="54" t="str">
        <f>+IF(Y35="","",VLOOKUP(Y35,Listas!$X$1:$Y$6,2,0))</f>
        <v>Cada 2 años</v>
      </c>
      <c r="AA35" s="56" t="str">
        <f t="shared" si="8"/>
        <v/>
      </c>
      <c r="AB35" s="56" t="str">
        <f t="shared" si="9"/>
        <v>Informe de control Interno Contable</v>
      </c>
      <c r="AC35" s="56" t="str">
        <f t="shared" si="10"/>
        <v/>
      </c>
      <c r="AD35" s="56" t="str">
        <f t="shared" si="11"/>
        <v>Informe de control Interno Contable</v>
      </c>
      <c r="AE35" s="52" t="s">
        <v>26</v>
      </c>
      <c r="AF35" s="52" t="s">
        <v>44</v>
      </c>
    </row>
    <row r="36" spans="2:32" s="44" customFormat="1" ht="51" x14ac:dyDescent="0.25">
      <c r="B36" s="57" t="s">
        <v>89</v>
      </c>
      <c r="C36" s="46">
        <f>+IF(B36="","",COUNTIFS('01_Riesgos'!$A$2:$A$236,Priorización!$B36,'01_Riesgos'!$E$2:$E$236,Priorización!C$7,'01_Riesgos'!$B$2:$B$236,"Gestión"))</f>
        <v>0</v>
      </c>
      <c r="D36" s="46">
        <f>+IF(C36="","",COUNTIFS('01_Riesgos'!$A$2:$A$236,Priorización!$B36,'01_Riesgos'!$E$2:$E$236,Priorización!D$7,'01_Riesgos'!$B$2:$B$236,"Gestión"))</f>
        <v>3</v>
      </c>
      <c r="E36" s="46">
        <f>+IF(D36="","",COUNTIFS('01_Riesgos'!$A$2:$A$236,Priorización!$B36,'01_Riesgos'!$E$2:$E$236,Priorización!E$7,'01_Riesgos'!$B$2:$B$236,"Gestión"))</f>
        <v>0</v>
      </c>
      <c r="F36" s="46">
        <f>+IF(E36="","",COUNTIFS('01_Riesgos'!$A$2:$A$236,Priorización!$B36,'01_Riesgos'!$E$2:$E$236,Priorización!F$7,'01_Riesgos'!$B$2:$B$236,"Gestión"))</f>
        <v>0</v>
      </c>
      <c r="G36" s="47">
        <f t="shared" si="0"/>
        <v>3</v>
      </c>
      <c r="H36" s="48" t="str">
        <f t="shared" si="1"/>
        <v>Alto</v>
      </c>
      <c r="I36" s="49">
        <f t="shared" si="2"/>
        <v>4</v>
      </c>
      <c r="J36" s="46">
        <f>+IF(B36="","",COUNTIFS('01_Riesgos'!$A$2:$A$236,Priorización!$B36,'01_Riesgos'!$E$2:$E$236,Priorización!J$7,'01_Riesgos'!$B$2:$B$236,"Corrupción"))</f>
        <v>8</v>
      </c>
      <c r="K36" s="46">
        <f>+IF(B36="","",COUNTIFS('01_Riesgos'!$A$2:$A$236,Priorización!$B36,'01_Riesgos'!$E$2:$E$236,Priorización!K$7,'01_Riesgos'!$B$2:$B$236,"Corrupción"))</f>
        <v>5</v>
      </c>
      <c r="L36" s="46">
        <f>+IF(B36="","",COUNTIFS('01_Riesgos'!$A$2:$A$236,Priorización!$B36,'01_Riesgos'!$E$2:$E$236,Priorización!L$7,'01_Riesgos'!$B$2:$B$236,"Corrupción"))</f>
        <v>1</v>
      </c>
      <c r="M36" s="47">
        <f t="shared" si="3"/>
        <v>14</v>
      </c>
      <c r="N36" s="48" t="str">
        <f t="shared" si="4"/>
        <v>Extremo</v>
      </c>
      <c r="O36" s="49">
        <f t="shared" si="5"/>
        <v>5</v>
      </c>
      <c r="P36" s="50" t="str">
        <f>+IF(B36="","",VLOOKUP(B36,'02_TiempoAI'!$A$1:$D$66,4,0))</f>
        <v>Menos de un año</v>
      </c>
      <c r="Q36" s="51">
        <f t="shared" si="6"/>
        <v>1</v>
      </c>
      <c r="R36" s="52">
        <f>+IF(B36="","",COUNTIF('03_PlanEstrategico'!$D$2:$D$304,Priorización!B36)/COUNT('03_PlanEstrategico'!$C$2:$C$304))</f>
        <v>0</v>
      </c>
      <c r="S36" s="49">
        <f>+IF(R36="","",IF(R36&lt;=Listas!$N$2,Listas!$O$2,IF(Priorización!R36&lt;=Listas!$N$3,Listas!$O$3,IF(Priorización!R36&lt;=Listas!$N$4,Listas!$O$4,IF(Priorización!R36&lt;=Listas!$N$5,Listas!$O$5,Listas!$O$6)))))</f>
        <v>1</v>
      </c>
      <c r="T36" s="53">
        <f>+IF(B36="","",COUNTIF('04_ResultadosA'!$D$2:$D$246,Priorización!B36))</f>
        <v>0</v>
      </c>
      <c r="U36" s="54">
        <f>+IF(T36="","",IF(T36&lt;=Listas!$Q$2,Listas!$R$2,IF(Priorización!T36&lt;=Listas!$Q$3,Listas!$R$3,IF(Priorización!T36&lt;=Listas!$Q$4,Listas!$R$4,IF(Priorización!T36&lt;=Listas!$Q$5,Listas!$R$5,Listas!$R$6)))))</f>
        <v>1</v>
      </c>
      <c r="V36" s="52">
        <f>+IF(B36="","",(SUMIF('05_PptoAsociado'!$B$2:$B$350,Priorización!B36,'05_PptoAsociado'!$C$2:$C$350))/'05_PptoAsociado'!$D$1)</f>
        <v>0</v>
      </c>
      <c r="W36" s="54">
        <f>+IF(V36="","",IF(V36&lt;=Listas!$T$2,Listas!$U$2,IF(Priorización!V36&lt;=Listas!$T$3,Listas!$U$3,IF(Priorización!V36&lt;=Listas!$T$4,Listas!$U$4,IF(Priorización!V36&lt;=Listas!$T$5,Listas!$U$5,Listas!$U$6)))))</f>
        <v>1</v>
      </c>
      <c r="X36" s="55">
        <f t="shared" si="7"/>
        <v>3.1999999999999997</v>
      </c>
      <c r="Y36" s="55" t="str">
        <f>+IF(X36="","",IF(X36&lt;Listas!$W$2,Listas!$X$2,IF(Priorización!X36&lt;=Listas!$W$3,Listas!$X$3,IF(Priorización!X36&lt;=Listas!$W$4,Listas!$X$4,IF(Priorización!X36&lt;Listas!$W$5,Listas!$X$5,Listas!$X$6)))))</f>
        <v>Alto</v>
      </c>
      <c r="Z36" s="54" t="str">
        <f>+IF(Y36="","",VLOOKUP(Y36,Listas!$X$1:$Y$6,2,0))</f>
        <v>Cada 2 años</v>
      </c>
      <c r="AA36" s="56" t="str">
        <f t="shared" si="8"/>
        <v/>
      </c>
      <c r="AB36" s="56" t="str">
        <f t="shared" si="9"/>
        <v>Informe de evaluación de ejecución del plan anticorrupción y atención al ciudadano</v>
      </c>
      <c r="AC36" s="56" t="str">
        <f t="shared" si="10"/>
        <v/>
      </c>
      <c r="AD36" s="56" t="str">
        <f t="shared" si="11"/>
        <v>Informe de evaluación de ejecución del plan anticorrupción y atención al ciudadano</v>
      </c>
      <c r="AE36" s="52" t="s">
        <v>26</v>
      </c>
      <c r="AF36" s="52" t="s">
        <v>44</v>
      </c>
    </row>
    <row r="37" spans="2:32" s="44" customFormat="1" ht="30" x14ac:dyDescent="0.25">
      <c r="B37" s="57" t="s">
        <v>90</v>
      </c>
      <c r="C37" s="46">
        <f>+IF(B37="","",COUNTIFS('01_Riesgos'!$A$2:$A$236,Priorización!$B37,'01_Riesgos'!$E$2:$E$236,Priorización!C$7,'01_Riesgos'!$B$2:$B$236,"Gestión"))</f>
        <v>0</v>
      </c>
      <c r="D37" s="46">
        <f>+IF(C37="","",COUNTIFS('01_Riesgos'!$A$2:$A$236,Priorización!$B37,'01_Riesgos'!$E$2:$E$236,Priorización!D$7,'01_Riesgos'!$B$2:$B$236,"Gestión"))</f>
        <v>1</v>
      </c>
      <c r="E37" s="46">
        <f>+IF(D37="","",COUNTIFS('01_Riesgos'!$A$2:$A$236,Priorización!$B37,'01_Riesgos'!$E$2:$E$236,Priorización!E$7,'01_Riesgos'!$B$2:$B$236,"Gestión"))</f>
        <v>1</v>
      </c>
      <c r="F37" s="46">
        <f>+IF(E37="","",COUNTIFS('01_Riesgos'!$A$2:$A$236,Priorización!$B37,'01_Riesgos'!$E$2:$E$236,Priorización!F$7,'01_Riesgos'!$B$2:$B$236,"Gestión"))</f>
        <v>0</v>
      </c>
      <c r="G37" s="47">
        <f t="shared" si="0"/>
        <v>2</v>
      </c>
      <c r="H37" s="48" t="str">
        <f t="shared" si="1"/>
        <v>Alto</v>
      </c>
      <c r="I37" s="49">
        <f t="shared" si="2"/>
        <v>4</v>
      </c>
      <c r="J37" s="46">
        <f>+IF(B37="","",COUNTIFS('01_Riesgos'!$A$2:$A$236,Priorización!$B37,'01_Riesgos'!$E$2:$E$236,Priorización!J$7,'01_Riesgos'!$B$2:$B$236,"Corrupción"))</f>
        <v>0</v>
      </c>
      <c r="K37" s="46">
        <f>+IF(B37="","",COUNTIFS('01_Riesgos'!$A$2:$A$236,Priorización!$B37,'01_Riesgos'!$E$2:$E$236,Priorización!K$7,'01_Riesgos'!$B$2:$B$236,"Corrupción"))</f>
        <v>0</v>
      </c>
      <c r="L37" s="46">
        <f>+IF(B37="","",COUNTIFS('01_Riesgos'!$A$2:$A$236,Priorización!$B37,'01_Riesgos'!$E$2:$E$236,Priorización!L$7,'01_Riesgos'!$B$2:$B$236,"Corrupción"))</f>
        <v>1</v>
      </c>
      <c r="M37" s="47">
        <f t="shared" si="3"/>
        <v>1</v>
      </c>
      <c r="N37" s="48" t="str">
        <f t="shared" si="4"/>
        <v>Moderado</v>
      </c>
      <c r="O37" s="49">
        <f t="shared" si="5"/>
        <v>3</v>
      </c>
      <c r="P37" s="50" t="str">
        <f>+IF(B37="","",VLOOKUP(B37,'02_TiempoAI'!$A$1:$D$66,4,0))</f>
        <v>Entre uno y dos años</v>
      </c>
      <c r="Q37" s="51">
        <f t="shared" si="6"/>
        <v>3</v>
      </c>
      <c r="R37" s="52">
        <f>+IF(B37="","",COUNTIF('03_PlanEstrategico'!$D$2:$D$304,Priorización!B37)/COUNT('03_PlanEstrategico'!$C$2:$C$304))</f>
        <v>0</v>
      </c>
      <c r="S37" s="49">
        <f>+IF(R37="","",IF(R37&lt;=Listas!$N$2,Listas!$O$2,IF(Priorización!R37&lt;=Listas!$N$3,Listas!$O$3,IF(Priorización!R37&lt;=Listas!$N$4,Listas!$O$4,IF(Priorización!R37&lt;=Listas!$N$5,Listas!$O$5,Listas!$O$6)))))</f>
        <v>1</v>
      </c>
      <c r="T37" s="53">
        <f>+IF(B37="","",COUNTIF('04_ResultadosA'!$D$2:$D$246,Priorización!B37))</f>
        <v>0</v>
      </c>
      <c r="U37" s="54">
        <f>+IF(T37="","",IF(T37&lt;=Listas!$Q$2,Listas!$R$2,IF(Priorización!T37&lt;=Listas!$Q$3,Listas!$R$3,IF(Priorización!T37&lt;=Listas!$Q$4,Listas!$R$4,IF(Priorización!T37&lt;=Listas!$Q$5,Listas!$R$5,Listas!$R$6)))))</f>
        <v>1</v>
      </c>
      <c r="V37" s="52">
        <f>+IF(B37="","",(SUMIF('05_PptoAsociado'!$B$2:$B$350,Priorización!B37,'05_PptoAsociado'!$C$2:$C$350))/'05_PptoAsociado'!$D$1)</f>
        <v>0</v>
      </c>
      <c r="W37" s="54">
        <f>+IF(V37="","",IF(V37&lt;=Listas!$T$2,Listas!$U$2,IF(Priorización!V37&lt;=Listas!$T$3,Listas!$U$3,IF(Priorización!V37&lt;=Listas!$T$4,Listas!$U$4,IF(Priorización!V37&lt;=Listas!$T$5,Listas!$U$5,Listas!$U$6)))))</f>
        <v>1</v>
      </c>
      <c r="X37" s="55">
        <f t="shared" si="7"/>
        <v>2.84</v>
      </c>
      <c r="Y37" s="55" t="str">
        <f>+IF(X37="","",IF(X37&lt;Listas!$W$2,Listas!$X$2,IF(Priorización!X37&lt;=Listas!$W$3,Listas!$X$3,IF(Priorización!X37&lt;=Listas!$W$4,Listas!$X$4,IF(Priorización!X37&lt;Listas!$W$5,Listas!$X$5,Listas!$X$6)))))</f>
        <v>Alto</v>
      </c>
      <c r="Z37" s="54" t="str">
        <f>+IF(Y37="","",VLOOKUP(Y37,Listas!$X$1:$Y$6,2,0))</f>
        <v>Cada 2 años</v>
      </c>
      <c r="AA37" s="56" t="str">
        <f t="shared" si="8"/>
        <v/>
      </c>
      <c r="AB37" s="56" t="str">
        <f t="shared" si="9"/>
        <v>Informe de evaluación de rendición de cuentas</v>
      </c>
      <c r="AC37" s="56" t="str">
        <f t="shared" si="10"/>
        <v/>
      </c>
      <c r="AD37" s="56" t="str">
        <f t="shared" si="11"/>
        <v>Informe de evaluación de rendición de cuentas</v>
      </c>
      <c r="AE37" s="52" t="s">
        <v>26</v>
      </c>
      <c r="AF37" s="52" t="s">
        <v>44</v>
      </c>
    </row>
    <row r="38" spans="2:32" s="44" customFormat="1" x14ac:dyDescent="0.25">
      <c r="B38" s="57" t="s">
        <v>91</v>
      </c>
      <c r="C38" s="46">
        <f>+IF(B38="","",COUNTIFS('01_Riesgos'!$A$2:$A$236,Priorización!$B38,'01_Riesgos'!$E$2:$E$236,Priorización!C$7,'01_Riesgos'!$B$2:$B$236,"Gestión"))</f>
        <v>0</v>
      </c>
      <c r="D38" s="46">
        <f>+IF(C38="","",COUNTIFS('01_Riesgos'!$A$2:$A$236,Priorización!$B38,'01_Riesgos'!$E$2:$E$236,Priorización!D$7,'01_Riesgos'!$B$2:$B$236,"Gestión"))</f>
        <v>0</v>
      </c>
      <c r="E38" s="46">
        <f>+IF(D38="","",COUNTIFS('01_Riesgos'!$A$2:$A$236,Priorización!$B38,'01_Riesgos'!$E$2:$E$236,Priorización!E$7,'01_Riesgos'!$B$2:$B$236,"Gestión"))</f>
        <v>0</v>
      </c>
      <c r="F38" s="46">
        <f>+IF(E38="","",COUNTIFS('01_Riesgos'!$A$2:$A$236,Priorización!$B38,'01_Riesgos'!$E$2:$E$236,Priorización!F$7,'01_Riesgos'!$B$2:$B$236,"Gestión"))</f>
        <v>0</v>
      </c>
      <c r="G38" s="47">
        <f t="shared" si="0"/>
        <v>0</v>
      </c>
      <c r="H38" s="48" t="str">
        <f t="shared" si="1"/>
        <v>Bajo</v>
      </c>
      <c r="I38" s="49">
        <f t="shared" si="2"/>
        <v>1</v>
      </c>
      <c r="J38" s="46">
        <f>+IF(B38="","",COUNTIFS('01_Riesgos'!$A$2:$A$236,Priorización!$B38,'01_Riesgos'!$E$2:$E$236,Priorización!J$7,'01_Riesgos'!$B$2:$B$236,"Corrupción"))</f>
        <v>0</v>
      </c>
      <c r="K38" s="46">
        <f>+IF(B38="","",COUNTIFS('01_Riesgos'!$A$2:$A$236,Priorización!$B38,'01_Riesgos'!$E$2:$E$236,Priorización!K$7,'01_Riesgos'!$B$2:$B$236,"Corrupción"))</f>
        <v>0</v>
      </c>
      <c r="L38" s="46">
        <f>+IF(B38="","",COUNTIFS('01_Riesgos'!$A$2:$A$236,Priorización!$B38,'01_Riesgos'!$E$2:$E$236,Priorización!L$7,'01_Riesgos'!$B$2:$B$236,"Corrupción"))</f>
        <v>0</v>
      </c>
      <c r="M38" s="47">
        <f t="shared" si="3"/>
        <v>0</v>
      </c>
      <c r="N38" s="48" t="str">
        <f t="shared" si="4"/>
        <v>Bajo</v>
      </c>
      <c r="O38" s="49">
        <f t="shared" si="5"/>
        <v>1</v>
      </c>
      <c r="P38" s="50" t="str">
        <f>+IF(B38="","",VLOOKUP(B38,'02_TiempoAI'!$A$1:$D$66,4,0))</f>
        <v>Menos de un año</v>
      </c>
      <c r="Q38" s="51">
        <f t="shared" si="6"/>
        <v>1</v>
      </c>
      <c r="R38" s="52">
        <f>+IF(B38="","",COUNTIF('03_PlanEstrategico'!$D$2:$D$304,Priorización!B38)/COUNT('03_PlanEstrategico'!$C$2:$C$304))</f>
        <v>0</v>
      </c>
      <c r="S38" s="49">
        <f>+IF(R38="","",IF(R38&lt;=Listas!$N$2,Listas!$O$2,IF(Priorización!R38&lt;=Listas!$N$3,Listas!$O$3,IF(Priorización!R38&lt;=Listas!$N$4,Listas!$O$4,IF(Priorización!R38&lt;=Listas!$N$5,Listas!$O$5,Listas!$O$6)))))</f>
        <v>1</v>
      </c>
      <c r="T38" s="53">
        <f>+IF(B38="","",COUNTIF('04_ResultadosA'!$D$2:$D$246,Priorización!B38))</f>
        <v>0</v>
      </c>
      <c r="U38" s="54">
        <f>+IF(T38="","",IF(T38&lt;=Listas!$Q$2,Listas!$R$2,IF(Priorización!T38&lt;=Listas!$Q$3,Listas!$R$3,IF(Priorización!T38&lt;=Listas!$Q$4,Listas!$R$4,IF(Priorización!T38&lt;=Listas!$Q$5,Listas!$R$5,Listas!$R$6)))))</f>
        <v>1</v>
      </c>
      <c r="V38" s="52">
        <f>+IF(B38="","",(SUMIF('05_PptoAsociado'!$B$2:$B$350,Priorización!B38,'05_PptoAsociado'!$C$2:$C$350))/'05_PptoAsociado'!$D$1)</f>
        <v>0</v>
      </c>
      <c r="W38" s="54">
        <f>+IF(V38="","",IF(V38&lt;=Listas!$T$2,Listas!$U$2,IF(Priorización!V38&lt;=Listas!$T$3,Listas!$U$3,IF(Priorización!V38&lt;=Listas!$T$4,Listas!$U$4,IF(Priorización!V38&lt;=Listas!$T$5,Listas!$U$5,Listas!$U$6)))))</f>
        <v>1</v>
      </c>
      <c r="X38" s="55">
        <f t="shared" si="7"/>
        <v>1</v>
      </c>
      <c r="Y38" s="55" t="str">
        <f>+IF(X38="","",IF(X38&lt;Listas!$W$2,Listas!$X$2,IF(Priorización!X38&lt;=Listas!$W$3,Listas!$X$3,IF(Priorización!X38&lt;=Listas!$W$4,Listas!$X$4,IF(Priorización!X38&lt;Listas!$W$5,Listas!$X$5,Listas!$X$6)))))</f>
        <v>Bajo</v>
      </c>
      <c r="Z38" s="54" t="str">
        <f>+IF(Y38="","",VLOOKUP(Y38,Listas!$X$1:$Y$6,2,0))</f>
        <v>No auditar</v>
      </c>
      <c r="AA38" s="56" t="str">
        <f t="shared" si="8"/>
        <v/>
      </c>
      <c r="AB38" s="56" t="str">
        <f t="shared" si="9"/>
        <v/>
      </c>
      <c r="AC38" s="56" t="str">
        <f t="shared" si="10"/>
        <v/>
      </c>
      <c r="AD38" s="56" t="str">
        <f t="shared" si="11"/>
        <v/>
      </c>
      <c r="AE38" s="52" t="s">
        <v>26</v>
      </c>
      <c r="AF38" s="52" t="s">
        <v>44</v>
      </c>
    </row>
    <row r="39" spans="2:32" s="44" customFormat="1" ht="30" x14ac:dyDescent="0.25">
      <c r="B39" s="57" t="s">
        <v>92</v>
      </c>
      <c r="C39" s="46">
        <f>+IF(B39="","",COUNTIFS('01_Riesgos'!$A$2:$A$236,Priorización!$B39,'01_Riesgos'!$E$2:$E$236,Priorización!C$7,'01_Riesgos'!$B$2:$B$236,"Gestión"))</f>
        <v>0</v>
      </c>
      <c r="D39" s="46">
        <f>+IF(C39="","",COUNTIFS('01_Riesgos'!$A$2:$A$236,Priorización!$B39,'01_Riesgos'!$E$2:$E$236,Priorización!D$7,'01_Riesgos'!$B$2:$B$236,"Gestión"))</f>
        <v>2</v>
      </c>
      <c r="E39" s="46">
        <f>+IF(D39="","",COUNTIFS('01_Riesgos'!$A$2:$A$236,Priorización!$B39,'01_Riesgos'!$E$2:$E$236,Priorización!E$7,'01_Riesgos'!$B$2:$B$236,"Gestión"))</f>
        <v>0</v>
      </c>
      <c r="F39" s="46">
        <f>+IF(E39="","",COUNTIFS('01_Riesgos'!$A$2:$A$236,Priorización!$B39,'01_Riesgos'!$E$2:$E$236,Priorización!F$7,'01_Riesgos'!$B$2:$B$236,"Gestión"))</f>
        <v>0</v>
      </c>
      <c r="G39" s="47">
        <f t="shared" si="0"/>
        <v>2</v>
      </c>
      <c r="H39" s="48" t="str">
        <f t="shared" si="1"/>
        <v>Alto</v>
      </c>
      <c r="I39" s="49">
        <f t="shared" si="2"/>
        <v>4</v>
      </c>
      <c r="J39" s="46">
        <f>+IF(B39="","",COUNTIFS('01_Riesgos'!$A$2:$A$236,Priorización!$B39,'01_Riesgos'!$E$2:$E$236,Priorización!J$7,'01_Riesgos'!$B$2:$B$236,"Corrupción"))</f>
        <v>0</v>
      </c>
      <c r="K39" s="46">
        <f>+IF(B39="","",COUNTIFS('01_Riesgos'!$A$2:$A$236,Priorización!$B39,'01_Riesgos'!$E$2:$E$236,Priorización!K$7,'01_Riesgos'!$B$2:$B$236,"Corrupción"))</f>
        <v>0</v>
      </c>
      <c r="L39" s="46">
        <f>+IF(B39="","",COUNTIFS('01_Riesgos'!$A$2:$A$236,Priorización!$B39,'01_Riesgos'!$E$2:$E$236,Priorización!L$7,'01_Riesgos'!$B$2:$B$236,"Corrupción"))</f>
        <v>0</v>
      </c>
      <c r="M39" s="47">
        <f t="shared" si="3"/>
        <v>0</v>
      </c>
      <c r="N39" s="48" t="str">
        <f t="shared" si="4"/>
        <v>Bajo</v>
      </c>
      <c r="O39" s="49">
        <f t="shared" si="5"/>
        <v>1</v>
      </c>
      <c r="P39" s="50" t="str">
        <f>+IF(B39="","",VLOOKUP(B39,'02_TiempoAI'!$A$1:$D$66,4,0))</f>
        <v>Menos de un año</v>
      </c>
      <c r="Q39" s="51">
        <f t="shared" si="6"/>
        <v>1</v>
      </c>
      <c r="R39" s="52">
        <f>+IF(B39="","",COUNTIF('03_PlanEstrategico'!$D$2:$D$304,Priorización!B39)/COUNT('03_PlanEstrategico'!$C$2:$C$304))</f>
        <v>0</v>
      </c>
      <c r="S39" s="49">
        <f>+IF(R39="","",IF(R39&lt;=Listas!$N$2,Listas!$O$2,IF(Priorización!R39&lt;=Listas!$N$3,Listas!$O$3,IF(Priorización!R39&lt;=Listas!$N$4,Listas!$O$4,IF(Priorización!R39&lt;=Listas!$N$5,Listas!$O$5,Listas!$O$6)))))</f>
        <v>1</v>
      </c>
      <c r="T39" s="53">
        <f>+IF(B39="","",COUNTIF('04_ResultadosA'!$D$2:$D$246,Priorización!B39))</f>
        <v>0</v>
      </c>
      <c r="U39" s="54">
        <f>+IF(T39="","",IF(T39&lt;=Listas!$Q$2,Listas!$R$2,IF(Priorización!T39&lt;=Listas!$Q$3,Listas!$R$3,IF(Priorización!T39&lt;=Listas!$Q$4,Listas!$R$4,IF(Priorización!T39&lt;=Listas!$Q$5,Listas!$R$5,Listas!$R$6)))))</f>
        <v>1</v>
      </c>
      <c r="V39" s="52">
        <f>+IF(B39="","",(SUMIF('05_PptoAsociado'!$B$2:$B$350,Priorización!B39,'05_PptoAsociado'!$C$2:$C$350))/'05_PptoAsociado'!$D$1)</f>
        <v>0</v>
      </c>
      <c r="W39" s="54">
        <f>+IF(V39="","",IF(V39&lt;=Listas!$T$2,Listas!$U$2,IF(Priorización!V39&lt;=Listas!$T$3,Listas!$U$3,IF(Priorización!V39&lt;=Listas!$T$4,Listas!$U$4,IF(Priorización!V39&lt;=Listas!$T$5,Listas!$U$5,Listas!$U$6)))))</f>
        <v>1</v>
      </c>
      <c r="X39" s="55">
        <f t="shared" si="7"/>
        <v>2.2000000000000002</v>
      </c>
      <c r="Y39" s="55" t="str">
        <f>+IF(X39="","",IF(X39&lt;Listas!$W$2,Listas!$X$2,IF(Priorización!X39&lt;=Listas!$W$3,Listas!$X$3,IF(Priorización!X39&lt;=Listas!$W$4,Listas!$X$4,IF(Priorización!X39&lt;Listas!$W$5,Listas!$X$5,Listas!$X$6)))))</f>
        <v>Moderado</v>
      </c>
      <c r="Z39" s="54" t="str">
        <f>+IF(Y39="","",VLOOKUP(Y39,Listas!$X$1:$Y$6,2,0))</f>
        <v>Cada 3 años</v>
      </c>
      <c r="AA39" s="56" t="str">
        <f t="shared" si="8"/>
        <v/>
      </c>
      <c r="AB39" s="56" t="str">
        <f t="shared" si="9"/>
        <v/>
      </c>
      <c r="AC39" s="56" t="str">
        <f t="shared" si="10"/>
        <v>Informe de seguimiento a la actualización del SIGEP</v>
      </c>
      <c r="AD39" s="56" t="str">
        <f t="shared" si="11"/>
        <v/>
      </c>
      <c r="AE39" s="52" t="s">
        <v>26</v>
      </c>
      <c r="AF39" s="52" t="s">
        <v>44</v>
      </c>
    </row>
    <row r="40" spans="2:32" s="44" customFormat="1" ht="30" x14ac:dyDescent="0.25">
      <c r="B40" s="57" t="s">
        <v>93</v>
      </c>
      <c r="C40" s="46">
        <f>+IF(B40="","",COUNTIFS('01_Riesgos'!$A$2:$A$236,Priorización!$B40,'01_Riesgos'!$E$2:$E$236,Priorización!C$7,'01_Riesgos'!$B$2:$B$236,"Gestión"))</f>
        <v>0</v>
      </c>
      <c r="D40" s="46">
        <f>+IF(C40="","",COUNTIFS('01_Riesgos'!$A$2:$A$236,Priorización!$B40,'01_Riesgos'!$E$2:$E$236,Priorización!D$7,'01_Riesgos'!$B$2:$B$236,"Gestión"))</f>
        <v>1</v>
      </c>
      <c r="E40" s="46">
        <f>+IF(D40="","",COUNTIFS('01_Riesgos'!$A$2:$A$236,Priorización!$B40,'01_Riesgos'!$E$2:$E$236,Priorización!E$7,'01_Riesgos'!$B$2:$B$236,"Gestión"))</f>
        <v>0</v>
      </c>
      <c r="F40" s="46">
        <f>+IF(E40="","",COUNTIFS('01_Riesgos'!$A$2:$A$236,Priorización!$B40,'01_Riesgos'!$E$2:$E$236,Priorización!F$7,'01_Riesgos'!$B$2:$B$236,"Gestión"))</f>
        <v>0</v>
      </c>
      <c r="G40" s="47">
        <f t="shared" ref="G40:G71" si="12">IF(B40="","",SUM(C40:F40))</f>
        <v>1</v>
      </c>
      <c r="H40" s="48" t="str">
        <f t="shared" ref="H40:H71" si="13">IF(B40="","",IF(C40&gt;=1,"Extremo",IF(D40&gt;=1,"Alto",IF(E40&gt;=1,"Moderado",IF(F40&gt;=1,"Bajo","Bajo")))))</f>
        <v>Alto</v>
      </c>
      <c r="I40" s="49">
        <f t="shared" ref="I40:I71" si="14">IF(H40="","",IF(C40&gt;=1,5,IF(D40&gt;=1,4,IF(E40&gt;=1,3,IF(F40&gt;=1,2,IF(G40=0,1))))))</f>
        <v>4</v>
      </c>
      <c r="J40" s="46">
        <f>+IF(B40="","",COUNTIFS('01_Riesgos'!$A$2:$A$236,Priorización!$B40,'01_Riesgos'!$E$2:$E$236,Priorización!J$7,'01_Riesgos'!$B$2:$B$236,"Corrupción"))</f>
        <v>0</v>
      </c>
      <c r="K40" s="46">
        <f>+IF(B40="","",COUNTIFS('01_Riesgos'!$A$2:$A$236,Priorización!$B40,'01_Riesgos'!$E$2:$E$236,Priorización!K$7,'01_Riesgos'!$B$2:$B$236,"Corrupción"))</f>
        <v>0</v>
      </c>
      <c r="L40" s="46">
        <f>+IF(B40="","",COUNTIFS('01_Riesgos'!$A$2:$A$236,Priorización!$B40,'01_Riesgos'!$E$2:$E$236,Priorización!L$7,'01_Riesgos'!$B$2:$B$236,"Corrupción"))</f>
        <v>0</v>
      </c>
      <c r="M40" s="47">
        <f t="shared" ref="M40:M71" si="15">IF(B40="","",SUM(J40:L40))</f>
        <v>0</v>
      </c>
      <c r="N40" s="48" t="str">
        <f t="shared" ref="N40:N71" si="16">IF(M40="","",IF(J40&gt;=1,"Extremo",IF(K40&gt;=1,"Alto",IF(L40&gt;=1,"Moderado","Bajo"))))</f>
        <v>Bajo</v>
      </c>
      <c r="O40" s="49">
        <f t="shared" ref="O40:O71" si="17">IF(N40="","",IF(J40&gt;=1,5,IF(K40&gt;=1,4,IF(L40&gt;=1,3,IF(M40=0,1)))))</f>
        <v>1</v>
      </c>
      <c r="P40" s="50" t="str">
        <f>+IF(B40="","",VLOOKUP(B40,'02_TiempoAI'!$A$1:$D$66,4,0))</f>
        <v>Menos de un año</v>
      </c>
      <c r="Q40" s="51">
        <f t="shared" ref="Q40:Q71" si="18">+IFERROR(VLOOKUP(P40,TiempoAI,2,0),"")</f>
        <v>1</v>
      </c>
      <c r="R40" s="52">
        <f>+IF(B40="","",COUNTIF('03_PlanEstrategico'!$D$2:$D$304,Priorización!B40)/COUNT('03_PlanEstrategico'!$C$2:$C$304))</f>
        <v>0</v>
      </c>
      <c r="S40" s="49">
        <f>+IF(R40="","",IF(R40&lt;=Listas!$N$2,Listas!$O$2,IF(Priorización!R40&lt;=Listas!$N$3,Listas!$O$3,IF(Priorización!R40&lt;=Listas!$N$4,Listas!$O$4,IF(Priorización!R40&lt;=Listas!$N$5,Listas!$O$5,Listas!$O$6)))))</f>
        <v>1</v>
      </c>
      <c r="T40" s="53">
        <f>+IF(B40="","",COUNTIF('04_ResultadosA'!$D$2:$D$246,Priorización!B40))</f>
        <v>0</v>
      </c>
      <c r="U40" s="54">
        <f>+IF(T40="","",IF(T40&lt;=Listas!$Q$2,Listas!$R$2,IF(Priorización!T40&lt;=Listas!$Q$3,Listas!$R$3,IF(Priorización!T40&lt;=Listas!$Q$4,Listas!$R$4,IF(Priorización!T40&lt;=Listas!$Q$5,Listas!$R$5,Listas!$R$6)))))</f>
        <v>1</v>
      </c>
      <c r="V40" s="52">
        <f>+IF(B40="","",(SUMIF('05_PptoAsociado'!$B$2:$B$350,Priorización!B40,'05_PptoAsociado'!$C$2:$C$350))/'05_PptoAsociado'!$D$1)</f>
        <v>0</v>
      </c>
      <c r="W40" s="54">
        <f>+IF(V40="","",IF(V40&lt;=Listas!$T$2,Listas!$U$2,IF(Priorización!V40&lt;=Listas!$T$3,Listas!$U$3,IF(Priorización!V40&lt;=Listas!$T$4,Listas!$U$4,IF(Priorización!V40&lt;=Listas!$T$5,Listas!$U$5,Listas!$U$6)))))</f>
        <v>1</v>
      </c>
      <c r="X40" s="55">
        <f t="shared" ref="X40:X71" si="19">+IF(B40="","",$I$6*I40+$O$6*O40+$Q$6*Q40+$S$6*S40+$U$6*U40+$W$6*W40)</f>
        <v>2.2000000000000002</v>
      </c>
      <c r="Y40" s="55" t="str">
        <f>+IF(X40="","",IF(X40&lt;Listas!$W$2,Listas!$X$2,IF(Priorización!X40&lt;=Listas!$W$3,Listas!$X$3,IF(Priorización!X40&lt;=Listas!$W$4,Listas!$X$4,IF(Priorización!X40&lt;Listas!$W$5,Listas!$X$5,Listas!$X$6)))))</f>
        <v>Moderado</v>
      </c>
      <c r="Z40" s="54" t="str">
        <f>+IF(Y40="","",VLOOKUP(Y40,Listas!$X$1:$Y$6,2,0))</f>
        <v>Cada 3 años</v>
      </c>
      <c r="AA40" s="56" t="str">
        <f t="shared" ref="AA40:AA71" si="20">IF(Z40="Cada año",B40,"")</f>
        <v/>
      </c>
      <c r="AB40" s="56" t="str">
        <f t="shared" ref="AB40:AB71" si="21">IF(OR(Z40="Cada año",Z40="Cada 2 años"),B40,"")</f>
        <v/>
      </c>
      <c r="AC40" s="56" t="str">
        <f t="shared" ref="AC40:AC71" si="22">IF(OR(Z40="Cada año",Z40="Cada 3 años"),B40,"")</f>
        <v>Informe de seguimiento a la austeridad del gasto</v>
      </c>
      <c r="AD40" s="56" t="str">
        <f t="shared" ref="AD40:AD71" si="23">IF(OR(Z40="Cada año",Z40="Cada 2 años",Z40="Cada 4 años"),B40,"")</f>
        <v/>
      </c>
      <c r="AE40" s="52" t="s">
        <v>26</v>
      </c>
      <c r="AF40" s="52" t="s">
        <v>44</v>
      </c>
    </row>
    <row r="41" spans="2:32" s="44" customFormat="1" ht="30" x14ac:dyDescent="0.25">
      <c r="B41" s="57" t="s">
        <v>94</v>
      </c>
      <c r="C41" s="46">
        <f>+IF(B41="","",COUNTIFS('01_Riesgos'!$A$2:$A$236,Priorización!$B41,'01_Riesgos'!$E$2:$E$236,Priorización!C$7,'01_Riesgos'!$B$2:$B$236,"Gestión"))</f>
        <v>0</v>
      </c>
      <c r="D41" s="46">
        <f>+IF(C41="","",COUNTIFS('01_Riesgos'!$A$2:$A$236,Priorización!$B41,'01_Riesgos'!$E$2:$E$236,Priorización!D$7,'01_Riesgos'!$B$2:$B$236,"Gestión"))</f>
        <v>3</v>
      </c>
      <c r="E41" s="46">
        <f>+IF(D41="","",COUNTIFS('01_Riesgos'!$A$2:$A$236,Priorización!$B41,'01_Riesgos'!$E$2:$E$236,Priorización!E$7,'01_Riesgos'!$B$2:$B$236,"Gestión"))</f>
        <v>0</v>
      </c>
      <c r="F41" s="46">
        <f>+IF(E41="","",COUNTIFS('01_Riesgos'!$A$2:$A$236,Priorización!$B41,'01_Riesgos'!$E$2:$E$236,Priorización!F$7,'01_Riesgos'!$B$2:$B$236,"Gestión"))</f>
        <v>0</v>
      </c>
      <c r="G41" s="47">
        <f t="shared" si="12"/>
        <v>3</v>
      </c>
      <c r="H41" s="48" t="str">
        <f t="shared" si="13"/>
        <v>Alto</v>
      </c>
      <c r="I41" s="49">
        <f t="shared" si="14"/>
        <v>4</v>
      </c>
      <c r="J41" s="46">
        <f>+IF(B41="","",COUNTIFS('01_Riesgos'!$A$2:$A$236,Priorización!$B41,'01_Riesgos'!$E$2:$E$236,Priorización!J$7,'01_Riesgos'!$B$2:$B$236,"Corrupción"))</f>
        <v>0</v>
      </c>
      <c r="K41" s="46">
        <f>+IF(B41="","",COUNTIFS('01_Riesgos'!$A$2:$A$236,Priorización!$B41,'01_Riesgos'!$E$2:$E$236,Priorización!K$7,'01_Riesgos'!$B$2:$B$236,"Corrupción"))</f>
        <v>0</v>
      </c>
      <c r="L41" s="46">
        <f>+IF(B41="","",COUNTIFS('01_Riesgos'!$A$2:$A$236,Priorización!$B41,'01_Riesgos'!$E$2:$E$236,Priorización!L$7,'01_Riesgos'!$B$2:$B$236,"Corrupción"))</f>
        <v>0</v>
      </c>
      <c r="M41" s="47">
        <f t="shared" si="15"/>
        <v>0</v>
      </c>
      <c r="N41" s="48" t="str">
        <f t="shared" si="16"/>
        <v>Bajo</v>
      </c>
      <c r="O41" s="49">
        <f t="shared" si="17"/>
        <v>1</v>
      </c>
      <c r="P41" s="50" t="str">
        <f>+IF(B41="","",VLOOKUP(B41,'02_TiempoAI'!$A$1:$D$66,4,0))</f>
        <v>Menos de un año</v>
      </c>
      <c r="Q41" s="51">
        <f t="shared" si="18"/>
        <v>1</v>
      </c>
      <c r="R41" s="52">
        <f>+IF(B41="","",COUNTIF('03_PlanEstrategico'!$D$2:$D$304,Priorización!B41)/COUNT('03_PlanEstrategico'!$C$2:$C$304))</f>
        <v>0</v>
      </c>
      <c r="S41" s="49">
        <f>+IF(R41="","",IF(R41&lt;=Listas!$N$2,Listas!$O$2,IF(Priorización!R41&lt;=Listas!$N$3,Listas!$O$3,IF(Priorización!R41&lt;=Listas!$N$4,Listas!$O$4,IF(Priorización!R41&lt;=Listas!$N$5,Listas!$O$5,Listas!$O$6)))))</f>
        <v>1</v>
      </c>
      <c r="T41" s="53">
        <f>+IF(B41="","",COUNTIF('04_ResultadosA'!$D$2:$D$246,Priorización!B41))</f>
        <v>0</v>
      </c>
      <c r="U41" s="54">
        <f>+IF(T41="","",IF(T41&lt;=Listas!$Q$2,Listas!$R$2,IF(Priorización!T41&lt;=Listas!$Q$3,Listas!$R$3,IF(Priorización!T41&lt;=Listas!$Q$4,Listas!$R$4,IF(Priorización!T41&lt;=Listas!$Q$5,Listas!$R$5,Listas!$R$6)))))</f>
        <v>1</v>
      </c>
      <c r="V41" s="52">
        <f>+IF(B41="","",(SUMIF('05_PptoAsociado'!$B$2:$B$350,Priorización!B41,'05_PptoAsociado'!$C$2:$C$350))/'05_PptoAsociado'!$D$1)</f>
        <v>0</v>
      </c>
      <c r="W41" s="54">
        <f>+IF(V41="","",IF(V41&lt;=Listas!$T$2,Listas!$U$2,IF(Priorización!V41&lt;=Listas!$T$3,Listas!$U$3,IF(Priorización!V41&lt;=Listas!$T$4,Listas!$U$4,IF(Priorización!V41&lt;=Listas!$T$5,Listas!$U$5,Listas!$U$6)))))</f>
        <v>1</v>
      </c>
      <c r="X41" s="55">
        <f t="shared" si="19"/>
        <v>2.2000000000000002</v>
      </c>
      <c r="Y41" s="55" t="str">
        <f>+IF(X41="","",IF(X41&lt;Listas!$W$2,Listas!$X$2,IF(Priorización!X41&lt;=Listas!$W$3,Listas!$X$3,IF(Priorización!X41&lt;=Listas!$W$4,Listas!$X$4,IF(Priorización!X41&lt;Listas!$W$5,Listas!$X$5,Listas!$X$6)))))</f>
        <v>Moderado</v>
      </c>
      <c r="Z41" s="54" t="str">
        <f>+IF(Y41="","",VLOOKUP(Y41,Listas!$X$1:$Y$6,2,0))</f>
        <v>Cada 3 años</v>
      </c>
      <c r="AA41" s="56" t="str">
        <f t="shared" si="20"/>
        <v/>
      </c>
      <c r="AB41" s="56" t="str">
        <f t="shared" si="21"/>
        <v/>
      </c>
      <c r="AC41" s="56" t="str">
        <f t="shared" si="22"/>
        <v>Informes de seguimiento a la publicación de la contratación</v>
      </c>
      <c r="AD41" s="56" t="str">
        <f t="shared" si="23"/>
        <v/>
      </c>
      <c r="AE41" s="52" t="s">
        <v>26</v>
      </c>
      <c r="AF41" s="52" t="s">
        <v>44</v>
      </c>
    </row>
    <row r="42" spans="2:32" s="44" customFormat="1" ht="30" x14ac:dyDescent="0.25">
      <c r="B42" s="57" t="s">
        <v>95</v>
      </c>
      <c r="C42" s="46">
        <f>+IF(B42="","",COUNTIFS('01_Riesgos'!$A$2:$A$236,Priorización!$B42,'01_Riesgos'!$E$2:$E$236,Priorización!C$7,'01_Riesgos'!$B$2:$B$236,"Gestión"))</f>
        <v>0</v>
      </c>
      <c r="D42" s="46">
        <f>+IF(C42="","",COUNTIFS('01_Riesgos'!$A$2:$A$236,Priorización!$B42,'01_Riesgos'!$E$2:$E$236,Priorización!D$7,'01_Riesgos'!$B$2:$B$236,"Gestión"))</f>
        <v>1</v>
      </c>
      <c r="E42" s="46">
        <f>+IF(D42="","",COUNTIFS('01_Riesgos'!$A$2:$A$236,Priorización!$B42,'01_Riesgos'!$E$2:$E$236,Priorización!E$7,'01_Riesgos'!$B$2:$B$236,"Gestión"))</f>
        <v>0</v>
      </c>
      <c r="F42" s="46">
        <f>+IF(E42="","",COUNTIFS('01_Riesgos'!$A$2:$A$236,Priorización!$B42,'01_Riesgos'!$E$2:$E$236,Priorización!F$7,'01_Riesgos'!$B$2:$B$236,"Gestión"))</f>
        <v>0</v>
      </c>
      <c r="G42" s="47">
        <f t="shared" si="12"/>
        <v>1</v>
      </c>
      <c r="H42" s="48" t="str">
        <f t="shared" si="13"/>
        <v>Alto</v>
      </c>
      <c r="I42" s="49">
        <f t="shared" si="14"/>
        <v>4</v>
      </c>
      <c r="J42" s="46">
        <f>+IF(B42="","",COUNTIFS('01_Riesgos'!$A$2:$A$236,Priorización!$B42,'01_Riesgos'!$E$2:$E$236,Priorización!J$7,'01_Riesgos'!$B$2:$B$236,"Corrupción"))</f>
        <v>0</v>
      </c>
      <c r="K42" s="46">
        <f>+IF(B42="","",COUNTIFS('01_Riesgos'!$A$2:$A$236,Priorización!$B42,'01_Riesgos'!$E$2:$E$236,Priorización!K$7,'01_Riesgos'!$B$2:$B$236,"Corrupción"))</f>
        <v>0</v>
      </c>
      <c r="L42" s="46">
        <f>+IF(B42="","",COUNTIFS('01_Riesgos'!$A$2:$A$236,Priorización!$B42,'01_Riesgos'!$E$2:$E$236,Priorización!L$7,'01_Riesgos'!$B$2:$B$236,"Corrupción"))</f>
        <v>0</v>
      </c>
      <c r="M42" s="47">
        <f t="shared" si="15"/>
        <v>0</v>
      </c>
      <c r="N42" s="48" t="str">
        <f t="shared" si="16"/>
        <v>Bajo</v>
      </c>
      <c r="O42" s="49">
        <f t="shared" si="17"/>
        <v>1</v>
      </c>
      <c r="P42" s="50" t="str">
        <f>+IF(B42="","",VLOOKUP(B42,'02_TiempoAI'!$A$1:$D$66,4,0))</f>
        <v>Menos de un año</v>
      </c>
      <c r="Q42" s="51">
        <f t="shared" si="18"/>
        <v>1</v>
      </c>
      <c r="R42" s="52">
        <f>+IF(B42="","",COUNTIF('03_PlanEstrategico'!$D$2:$D$304,Priorización!B42)/COUNT('03_PlanEstrategico'!$C$2:$C$304))</f>
        <v>0</v>
      </c>
      <c r="S42" s="49">
        <f>+IF(R42="","",IF(R42&lt;=Listas!$N$2,Listas!$O$2,IF(Priorización!R42&lt;=Listas!$N$3,Listas!$O$3,IF(Priorización!R42&lt;=Listas!$N$4,Listas!$O$4,IF(Priorización!R42&lt;=Listas!$N$5,Listas!$O$5,Listas!$O$6)))))</f>
        <v>1</v>
      </c>
      <c r="T42" s="53">
        <f>+IF(B42="","",COUNTIF('04_ResultadosA'!$D$2:$D$246,Priorización!B42))</f>
        <v>0</v>
      </c>
      <c r="U42" s="54">
        <f>+IF(T42="","",IF(T42&lt;=Listas!$Q$2,Listas!$R$2,IF(Priorización!T42&lt;=Listas!$Q$3,Listas!$R$3,IF(Priorización!T42&lt;=Listas!$Q$4,Listas!$R$4,IF(Priorización!T42&lt;=Listas!$Q$5,Listas!$R$5,Listas!$R$6)))))</f>
        <v>1</v>
      </c>
      <c r="V42" s="52">
        <f>+IF(B42="","",(SUMIF('05_PptoAsociado'!$B$2:$B$350,Priorización!B42,'05_PptoAsociado'!$C$2:$C$350))/'05_PptoAsociado'!$D$1)</f>
        <v>0</v>
      </c>
      <c r="W42" s="54">
        <f>+IF(V42="","",IF(V42&lt;=Listas!$T$2,Listas!$U$2,IF(Priorización!V42&lt;=Listas!$T$3,Listas!$U$3,IF(Priorización!V42&lt;=Listas!$T$4,Listas!$U$4,IF(Priorización!V42&lt;=Listas!$T$5,Listas!$U$5,Listas!$U$6)))))</f>
        <v>1</v>
      </c>
      <c r="X42" s="55">
        <f t="shared" si="19"/>
        <v>2.2000000000000002</v>
      </c>
      <c r="Y42" s="55" t="str">
        <f>+IF(X42="","",IF(X42&lt;Listas!$W$2,Listas!$X$2,IF(Priorización!X42&lt;=Listas!$W$3,Listas!$X$3,IF(Priorización!X42&lt;=Listas!$W$4,Listas!$X$4,IF(Priorización!X42&lt;Listas!$W$5,Listas!$X$5,Listas!$X$6)))))</f>
        <v>Moderado</v>
      </c>
      <c r="Z42" s="54" t="str">
        <f>+IF(Y42="","",VLOOKUP(Y42,Listas!$X$1:$Y$6,2,0))</f>
        <v>Cada 3 años</v>
      </c>
      <c r="AA42" s="56" t="str">
        <f t="shared" si="20"/>
        <v/>
      </c>
      <c r="AB42" s="56" t="str">
        <f t="shared" si="21"/>
        <v/>
      </c>
      <c r="AC42" s="56" t="str">
        <f t="shared" si="22"/>
        <v>Informe de seguimiento a los derechos de autor</v>
      </c>
      <c r="AD42" s="56" t="str">
        <f t="shared" si="23"/>
        <v/>
      </c>
      <c r="AE42" s="52" t="s">
        <v>26</v>
      </c>
      <c r="AF42" s="52" t="s">
        <v>44</v>
      </c>
    </row>
    <row r="43" spans="2:32" s="44" customFormat="1" ht="30" x14ac:dyDescent="0.25">
      <c r="B43" s="57" t="s">
        <v>96</v>
      </c>
      <c r="C43" s="46">
        <f>+IF(B43="","",COUNTIFS('01_Riesgos'!$A$2:$A$236,Priorización!$B43,'01_Riesgos'!$E$2:$E$236,Priorización!C$7,'01_Riesgos'!$B$2:$B$236,"Gestión"))</f>
        <v>0</v>
      </c>
      <c r="D43" s="46">
        <f>+IF(C43="","",COUNTIFS('01_Riesgos'!$A$2:$A$236,Priorización!$B43,'01_Riesgos'!$E$2:$E$236,Priorización!D$7,'01_Riesgos'!$B$2:$B$236,"Gestión"))</f>
        <v>1</v>
      </c>
      <c r="E43" s="46">
        <f>+IF(D43="","",COUNTIFS('01_Riesgos'!$A$2:$A$236,Priorización!$B43,'01_Riesgos'!$E$2:$E$236,Priorización!E$7,'01_Riesgos'!$B$2:$B$236,"Gestión"))</f>
        <v>0</v>
      </c>
      <c r="F43" s="46">
        <f>+IF(E43="","",COUNTIFS('01_Riesgos'!$A$2:$A$236,Priorización!$B43,'01_Riesgos'!$E$2:$E$236,Priorización!F$7,'01_Riesgos'!$B$2:$B$236,"Gestión"))</f>
        <v>0</v>
      </c>
      <c r="G43" s="47">
        <f t="shared" si="12"/>
        <v>1</v>
      </c>
      <c r="H43" s="48" t="str">
        <f t="shared" si="13"/>
        <v>Alto</v>
      </c>
      <c r="I43" s="49">
        <f t="shared" si="14"/>
        <v>4</v>
      </c>
      <c r="J43" s="46">
        <f>+IF(B43="","",COUNTIFS('01_Riesgos'!$A$2:$A$236,Priorización!$B43,'01_Riesgos'!$E$2:$E$236,Priorización!J$7,'01_Riesgos'!$B$2:$B$236,"Corrupción"))</f>
        <v>0</v>
      </c>
      <c r="K43" s="46">
        <f>+IF(B43="","",COUNTIFS('01_Riesgos'!$A$2:$A$236,Priorización!$B43,'01_Riesgos'!$E$2:$E$236,Priorización!K$7,'01_Riesgos'!$B$2:$B$236,"Corrupción"))</f>
        <v>0</v>
      </c>
      <c r="L43" s="46">
        <f>+IF(B43="","",COUNTIFS('01_Riesgos'!$A$2:$A$236,Priorización!$B43,'01_Riesgos'!$E$2:$E$236,Priorización!L$7,'01_Riesgos'!$B$2:$B$236,"Corrupción"))</f>
        <v>0</v>
      </c>
      <c r="M43" s="47">
        <f t="shared" si="15"/>
        <v>0</v>
      </c>
      <c r="N43" s="48" t="str">
        <f t="shared" si="16"/>
        <v>Bajo</v>
      </c>
      <c r="O43" s="49">
        <f t="shared" si="17"/>
        <v>1</v>
      </c>
      <c r="P43" s="50" t="str">
        <f>+IF(B43="","",VLOOKUP(B43,'02_TiempoAI'!$A$1:$D$66,4,0))</f>
        <v>Menos de un año</v>
      </c>
      <c r="Q43" s="51">
        <f t="shared" si="18"/>
        <v>1</v>
      </c>
      <c r="R43" s="52">
        <f>+IF(B43="","",COUNTIF('03_PlanEstrategico'!$D$2:$D$304,Priorización!B43)/COUNT('03_PlanEstrategico'!$C$2:$C$304))</f>
        <v>0</v>
      </c>
      <c r="S43" s="49">
        <f>+IF(R43="","",IF(R43&lt;=Listas!$N$2,Listas!$O$2,IF(Priorización!R43&lt;=Listas!$N$3,Listas!$O$3,IF(Priorización!R43&lt;=Listas!$N$4,Listas!$O$4,IF(Priorización!R43&lt;=Listas!$N$5,Listas!$O$5,Listas!$O$6)))))</f>
        <v>1</v>
      </c>
      <c r="T43" s="53">
        <f>+IF(B43="","",COUNTIF('04_ResultadosA'!$D$2:$D$246,Priorización!B43))</f>
        <v>0</v>
      </c>
      <c r="U43" s="54">
        <f>+IF(T43="","",IF(T43&lt;=Listas!$Q$2,Listas!$R$2,IF(Priorización!T43&lt;=Listas!$Q$3,Listas!$R$3,IF(Priorización!T43&lt;=Listas!$Q$4,Listas!$R$4,IF(Priorización!T43&lt;=Listas!$Q$5,Listas!$R$5,Listas!$R$6)))))</f>
        <v>1</v>
      </c>
      <c r="V43" s="52">
        <f>+IF(B43="","",(SUMIF('05_PptoAsociado'!$B$2:$B$350,Priorización!B43,'05_PptoAsociado'!$C$2:$C$350))/'05_PptoAsociado'!$D$1)</f>
        <v>0</v>
      </c>
      <c r="W43" s="54">
        <f>+IF(V43="","",IF(V43&lt;=Listas!$T$2,Listas!$U$2,IF(Priorización!V43&lt;=Listas!$T$3,Listas!$U$3,IF(Priorización!V43&lt;=Listas!$T$4,Listas!$U$4,IF(Priorización!V43&lt;=Listas!$T$5,Listas!$U$5,Listas!$U$6)))))</f>
        <v>1</v>
      </c>
      <c r="X43" s="55">
        <f t="shared" si="19"/>
        <v>2.2000000000000002</v>
      </c>
      <c r="Y43" s="55" t="str">
        <f>+IF(X43="","",IF(X43&lt;Listas!$W$2,Listas!$X$2,IF(Priorización!X43&lt;=Listas!$W$3,Listas!$X$3,IF(Priorización!X43&lt;=Listas!$W$4,Listas!$X$4,IF(Priorización!X43&lt;Listas!$W$5,Listas!$X$5,Listas!$X$6)))))</f>
        <v>Moderado</v>
      </c>
      <c r="Z43" s="54" t="str">
        <f>+IF(Y43="","",VLOOKUP(Y43,Listas!$X$1:$Y$6,2,0))</f>
        <v>Cada 3 años</v>
      </c>
      <c r="AA43" s="56" t="str">
        <f t="shared" si="20"/>
        <v/>
      </c>
      <c r="AB43" s="56" t="str">
        <f t="shared" si="21"/>
        <v/>
      </c>
      <c r="AC43" s="56" t="str">
        <f t="shared" si="22"/>
        <v>Informe semestral del sistema de control interno</v>
      </c>
      <c r="AD43" s="56" t="str">
        <f t="shared" si="23"/>
        <v/>
      </c>
      <c r="AE43" s="52" t="s">
        <v>26</v>
      </c>
      <c r="AF43" s="52" t="s">
        <v>44</v>
      </c>
    </row>
    <row r="44" spans="2:32" s="44" customFormat="1" ht="38.25" x14ac:dyDescent="0.25">
      <c r="B44" s="57" t="s">
        <v>97</v>
      </c>
      <c r="C44" s="46">
        <f>+IF(B44="","",COUNTIFS('01_Riesgos'!$A$2:$A$236,Priorización!$B44,'01_Riesgos'!$E$2:$E$236,Priorización!C$7,'01_Riesgos'!$B$2:$B$236,"Gestión"))</f>
        <v>0</v>
      </c>
      <c r="D44" s="46">
        <f>+IF(C44="","",COUNTIFS('01_Riesgos'!$A$2:$A$236,Priorización!$B44,'01_Riesgos'!$E$2:$E$236,Priorización!D$7,'01_Riesgos'!$B$2:$B$236,"Gestión"))</f>
        <v>2</v>
      </c>
      <c r="E44" s="46">
        <f>+IF(D44="","",COUNTIFS('01_Riesgos'!$A$2:$A$236,Priorización!$B44,'01_Riesgos'!$E$2:$E$236,Priorización!E$7,'01_Riesgos'!$B$2:$B$236,"Gestión"))</f>
        <v>0</v>
      </c>
      <c r="F44" s="46">
        <f>+IF(E44="","",COUNTIFS('01_Riesgos'!$A$2:$A$236,Priorización!$B44,'01_Riesgos'!$E$2:$E$236,Priorización!F$7,'01_Riesgos'!$B$2:$B$236,"Gestión"))</f>
        <v>0</v>
      </c>
      <c r="G44" s="47">
        <f t="shared" si="12"/>
        <v>2</v>
      </c>
      <c r="H44" s="48" t="str">
        <f t="shared" si="13"/>
        <v>Alto</v>
      </c>
      <c r="I44" s="49">
        <f t="shared" si="14"/>
        <v>4</v>
      </c>
      <c r="J44" s="46">
        <f>+IF(B44="","",COUNTIFS('01_Riesgos'!$A$2:$A$236,Priorización!$B44,'01_Riesgos'!$E$2:$E$236,Priorización!J$7,'01_Riesgos'!$B$2:$B$236,"Corrupción"))</f>
        <v>0</v>
      </c>
      <c r="K44" s="46">
        <f>+IF(B44="","",COUNTIFS('01_Riesgos'!$A$2:$A$236,Priorización!$B44,'01_Riesgos'!$E$2:$E$236,Priorización!K$7,'01_Riesgos'!$B$2:$B$236,"Corrupción"))</f>
        <v>0</v>
      </c>
      <c r="L44" s="46">
        <f>+IF(B44="","",COUNTIFS('01_Riesgos'!$A$2:$A$236,Priorización!$B44,'01_Riesgos'!$E$2:$E$236,Priorización!L$7,'01_Riesgos'!$B$2:$B$236,"Corrupción"))</f>
        <v>0</v>
      </c>
      <c r="M44" s="47">
        <f t="shared" si="15"/>
        <v>0</v>
      </c>
      <c r="N44" s="48" t="str">
        <f t="shared" si="16"/>
        <v>Bajo</v>
      </c>
      <c r="O44" s="49">
        <f t="shared" si="17"/>
        <v>1</v>
      </c>
      <c r="P44" s="50" t="str">
        <f>+IF(B44="","",VLOOKUP(B44,'02_TiempoAI'!$A$1:$D$66,4,0))</f>
        <v>Menos de un año</v>
      </c>
      <c r="Q44" s="51">
        <f t="shared" si="18"/>
        <v>1</v>
      </c>
      <c r="R44" s="52">
        <f>+IF(B44="","",COUNTIF('03_PlanEstrategico'!$D$2:$D$304,Priorización!B44)/COUNT('03_PlanEstrategico'!$C$2:$C$304))</f>
        <v>0</v>
      </c>
      <c r="S44" s="49">
        <f>+IF(R44="","",IF(R44&lt;=Listas!$N$2,Listas!$O$2,IF(Priorización!R44&lt;=Listas!$N$3,Listas!$O$3,IF(Priorización!R44&lt;=Listas!$N$4,Listas!$O$4,IF(Priorización!R44&lt;=Listas!$N$5,Listas!$O$5,Listas!$O$6)))))</f>
        <v>1</v>
      </c>
      <c r="T44" s="53">
        <f>+IF(B44="","",COUNTIF('04_ResultadosA'!$D$2:$D$246,Priorización!B44))</f>
        <v>0</v>
      </c>
      <c r="U44" s="54">
        <f>+IF(T44="","",IF(T44&lt;=Listas!$Q$2,Listas!$R$2,IF(Priorización!T44&lt;=Listas!$Q$3,Listas!$R$3,IF(Priorización!T44&lt;=Listas!$Q$4,Listas!$R$4,IF(Priorización!T44&lt;=Listas!$Q$5,Listas!$R$5,Listas!$R$6)))))</f>
        <v>1</v>
      </c>
      <c r="V44" s="52">
        <f>+IF(B44="","",(SUMIF('05_PptoAsociado'!$B$2:$B$350,Priorización!B44,'05_PptoAsociado'!$C$2:$C$350))/'05_PptoAsociado'!$D$1)</f>
        <v>0</v>
      </c>
      <c r="W44" s="54">
        <f>+IF(V44="","",IF(V44&lt;=Listas!$T$2,Listas!$U$2,IF(Priorización!V44&lt;=Listas!$T$3,Listas!$U$3,IF(Priorización!V44&lt;=Listas!$T$4,Listas!$U$4,IF(Priorización!V44&lt;=Listas!$T$5,Listas!$U$5,Listas!$U$6)))))</f>
        <v>1</v>
      </c>
      <c r="X44" s="55">
        <f t="shared" si="19"/>
        <v>2.2000000000000002</v>
      </c>
      <c r="Y44" s="55" t="str">
        <f>+IF(X44="","",IF(X44&lt;Listas!$W$2,Listas!$X$2,IF(Priorización!X44&lt;=Listas!$W$3,Listas!$X$3,IF(Priorización!X44&lt;=Listas!$W$4,Listas!$X$4,IF(Priorización!X44&lt;Listas!$W$5,Listas!$X$5,Listas!$X$6)))))</f>
        <v>Moderado</v>
      </c>
      <c r="Z44" s="54" t="str">
        <f>+IF(Y44="","",VLOOKUP(Y44,Listas!$X$1:$Y$6,2,0))</f>
        <v>Cada 3 años</v>
      </c>
      <c r="AA44" s="56" t="str">
        <f t="shared" si="20"/>
        <v/>
      </c>
      <c r="AB44" s="56" t="str">
        <f t="shared" si="21"/>
        <v/>
      </c>
      <c r="AC44" s="56" t="str">
        <f t="shared" si="22"/>
        <v>Informes de evaluación a la ejecución de planes de mejoramiento externos</v>
      </c>
      <c r="AD44" s="56" t="str">
        <f t="shared" si="23"/>
        <v/>
      </c>
      <c r="AE44" s="52" t="s">
        <v>26</v>
      </c>
      <c r="AF44" s="52" t="s">
        <v>44</v>
      </c>
    </row>
    <row r="45" spans="2:32" s="44" customFormat="1" ht="38.25" x14ac:dyDescent="0.25">
      <c r="B45" s="57" t="s">
        <v>98</v>
      </c>
      <c r="C45" s="46">
        <f>+IF(B45="","",COUNTIFS('01_Riesgos'!$A$2:$A$236,Priorización!$B45,'01_Riesgos'!$E$2:$E$236,Priorización!C$7,'01_Riesgos'!$B$2:$B$236,"Gestión"))</f>
        <v>0</v>
      </c>
      <c r="D45" s="46">
        <f>+IF(C45="","",COUNTIFS('01_Riesgos'!$A$2:$A$236,Priorización!$B45,'01_Riesgos'!$E$2:$E$236,Priorización!D$7,'01_Riesgos'!$B$2:$B$236,"Gestión"))</f>
        <v>1</v>
      </c>
      <c r="E45" s="46">
        <f>+IF(D45="","",COUNTIFS('01_Riesgos'!$A$2:$A$236,Priorización!$B45,'01_Riesgos'!$E$2:$E$236,Priorización!E$7,'01_Riesgos'!$B$2:$B$236,"Gestión"))</f>
        <v>0</v>
      </c>
      <c r="F45" s="46">
        <f>+IF(E45="","",COUNTIFS('01_Riesgos'!$A$2:$A$236,Priorización!$B45,'01_Riesgos'!$E$2:$E$236,Priorización!F$7,'01_Riesgos'!$B$2:$B$236,"Gestión"))</f>
        <v>0</v>
      </c>
      <c r="G45" s="47">
        <f t="shared" si="12"/>
        <v>1</v>
      </c>
      <c r="H45" s="48" t="str">
        <f t="shared" si="13"/>
        <v>Alto</v>
      </c>
      <c r="I45" s="49">
        <f t="shared" si="14"/>
        <v>4</v>
      </c>
      <c r="J45" s="46">
        <f>+IF(B45="","",COUNTIFS('01_Riesgos'!$A$2:$A$236,Priorización!$B45,'01_Riesgos'!$E$2:$E$236,Priorización!J$7,'01_Riesgos'!$B$2:$B$236,"Corrupción"))</f>
        <v>0</v>
      </c>
      <c r="K45" s="46">
        <f>+IF(B45="","",COUNTIFS('01_Riesgos'!$A$2:$A$236,Priorización!$B45,'01_Riesgos'!$E$2:$E$236,Priorización!K$7,'01_Riesgos'!$B$2:$B$236,"Corrupción"))</f>
        <v>0</v>
      </c>
      <c r="L45" s="46">
        <f>+IF(B45="","",COUNTIFS('01_Riesgos'!$A$2:$A$236,Priorización!$B45,'01_Riesgos'!$E$2:$E$236,Priorización!L$7,'01_Riesgos'!$B$2:$B$236,"Corrupción"))</f>
        <v>0</v>
      </c>
      <c r="M45" s="47">
        <f t="shared" si="15"/>
        <v>0</v>
      </c>
      <c r="N45" s="48" t="str">
        <f t="shared" si="16"/>
        <v>Bajo</v>
      </c>
      <c r="O45" s="49">
        <f t="shared" si="17"/>
        <v>1</v>
      </c>
      <c r="P45" s="50" t="str">
        <f>+IF(B45="","",VLOOKUP(B45,'02_TiempoAI'!$A$1:$D$66,4,0))</f>
        <v>Menos de un año</v>
      </c>
      <c r="Q45" s="51">
        <f t="shared" si="18"/>
        <v>1</v>
      </c>
      <c r="R45" s="52">
        <f>+IF(B45="","",COUNTIF('03_PlanEstrategico'!$D$2:$D$304,Priorización!B45)/COUNT('03_PlanEstrategico'!$C$2:$C$304))</f>
        <v>0</v>
      </c>
      <c r="S45" s="49">
        <f>+IF(R45="","",IF(R45&lt;=Listas!$N$2,Listas!$O$2,IF(Priorización!R45&lt;=Listas!$N$3,Listas!$O$3,IF(Priorización!R45&lt;=Listas!$N$4,Listas!$O$4,IF(Priorización!R45&lt;=Listas!$N$5,Listas!$O$5,Listas!$O$6)))))</f>
        <v>1</v>
      </c>
      <c r="T45" s="53">
        <f>+IF(B45="","",COUNTIF('04_ResultadosA'!$D$2:$D$246,Priorización!B45))</f>
        <v>0</v>
      </c>
      <c r="U45" s="54">
        <f>+IF(T45="","",IF(T45&lt;=Listas!$Q$2,Listas!$R$2,IF(Priorización!T45&lt;=Listas!$Q$3,Listas!$R$3,IF(Priorización!T45&lt;=Listas!$Q$4,Listas!$R$4,IF(Priorización!T45&lt;=Listas!$Q$5,Listas!$R$5,Listas!$R$6)))))</f>
        <v>1</v>
      </c>
      <c r="V45" s="52">
        <f>+IF(B45="","",(SUMIF('05_PptoAsociado'!$B$2:$B$350,Priorización!B45,'05_PptoAsociado'!$C$2:$C$350))/'05_PptoAsociado'!$D$1)</f>
        <v>0</v>
      </c>
      <c r="W45" s="54">
        <f>+IF(V45="","",IF(V45&lt;=Listas!$T$2,Listas!$U$2,IF(Priorización!V45&lt;=Listas!$T$3,Listas!$U$3,IF(Priorización!V45&lt;=Listas!$T$4,Listas!$U$4,IF(Priorización!V45&lt;=Listas!$T$5,Listas!$U$5,Listas!$U$6)))))</f>
        <v>1</v>
      </c>
      <c r="X45" s="55">
        <f t="shared" si="19"/>
        <v>2.2000000000000002</v>
      </c>
      <c r="Y45" s="55" t="str">
        <f>+IF(X45="","",IF(X45&lt;Listas!$W$2,Listas!$X$2,IF(Priorización!X45&lt;=Listas!$W$3,Listas!$X$3,IF(Priorización!X45&lt;=Listas!$W$4,Listas!$X$4,IF(Priorización!X45&lt;Listas!$W$5,Listas!$X$5,Listas!$X$6)))))</f>
        <v>Moderado</v>
      </c>
      <c r="Z45" s="54" t="str">
        <f>+IF(Y45="","",VLOOKUP(Y45,Listas!$X$1:$Y$6,2,0))</f>
        <v>Cada 3 años</v>
      </c>
      <c r="AA45" s="56" t="str">
        <f t="shared" si="20"/>
        <v/>
      </c>
      <c r="AB45" s="56" t="str">
        <f t="shared" si="21"/>
        <v/>
      </c>
      <c r="AC45" s="56" t="str">
        <f t="shared" si="22"/>
        <v>Informes de evaluación a la ejecución de planes de mejoramiento internos</v>
      </c>
      <c r="AD45" s="56" t="str">
        <f t="shared" si="23"/>
        <v/>
      </c>
      <c r="AE45" s="52" t="s">
        <v>26</v>
      </c>
      <c r="AF45" s="52" t="s">
        <v>44</v>
      </c>
    </row>
    <row r="46" spans="2:32" s="44" customFormat="1" ht="25.5" x14ac:dyDescent="0.25">
      <c r="B46" s="57" t="s">
        <v>99</v>
      </c>
      <c r="C46" s="46">
        <f>+IF(B46="","",COUNTIFS('01_Riesgos'!$A$2:$A$236,Priorización!$B46,'01_Riesgos'!$E$2:$E$236,Priorización!C$7,'01_Riesgos'!$B$2:$B$236,"Gestión"))</f>
        <v>0</v>
      </c>
      <c r="D46" s="46">
        <f>+IF(C46="","",COUNTIFS('01_Riesgos'!$A$2:$A$236,Priorización!$B46,'01_Riesgos'!$E$2:$E$236,Priorización!D$7,'01_Riesgos'!$B$2:$B$236,"Gestión"))</f>
        <v>2</v>
      </c>
      <c r="E46" s="46">
        <f>+IF(D46="","",COUNTIFS('01_Riesgos'!$A$2:$A$236,Priorización!$B46,'01_Riesgos'!$E$2:$E$236,Priorización!E$7,'01_Riesgos'!$B$2:$B$236,"Gestión"))</f>
        <v>0</v>
      </c>
      <c r="F46" s="46">
        <f>+IF(E46="","",COUNTIFS('01_Riesgos'!$A$2:$A$236,Priorización!$B46,'01_Riesgos'!$E$2:$E$236,Priorización!F$7,'01_Riesgos'!$B$2:$B$236,"Gestión"))</f>
        <v>0</v>
      </c>
      <c r="G46" s="47">
        <f t="shared" si="12"/>
        <v>2</v>
      </c>
      <c r="H46" s="48" t="str">
        <f t="shared" si="13"/>
        <v>Alto</v>
      </c>
      <c r="I46" s="49">
        <f t="shared" si="14"/>
        <v>4</v>
      </c>
      <c r="J46" s="46">
        <f>+IF(B46="","",COUNTIFS('01_Riesgos'!$A$2:$A$236,Priorización!$B46,'01_Riesgos'!$E$2:$E$236,Priorización!J$7,'01_Riesgos'!$B$2:$B$236,"Corrupción"))</f>
        <v>1</v>
      </c>
      <c r="K46" s="46">
        <f>+IF(B46="","",COUNTIFS('01_Riesgos'!$A$2:$A$236,Priorización!$B46,'01_Riesgos'!$E$2:$E$236,Priorización!K$7,'01_Riesgos'!$B$2:$B$236,"Corrupción"))</f>
        <v>0</v>
      </c>
      <c r="L46" s="46">
        <f>+IF(B46="","",COUNTIFS('01_Riesgos'!$A$2:$A$236,Priorización!$B46,'01_Riesgos'!$E$2:$E$236,Priorización!L$7,'01_Riesgos'!$B$2:$B$236,"Corrupción"))</f>
        <v>0</v>
      </c>
      <c r="M46" s="47">
        <f t="shared" si="15"/>
        <v>1</v>
      </c>
      <c r="N46" s="48" t="str">
        <f t="shared" si="16"/>
        <v>Extremo</v>
      </c>
      <c r="O46" s="49">
        <f t="shared" si="17"/>
        <v>5</v>
      </c>
      <c r="P46" s="50" t="str">
        <f>+IF(B46="","",VLOOKUP(B46,'02_TiempoAI'!$A$1:$D$66,4,0))</f>
        <v>Menos de un año</v>
      </c>
      <c r="Q46" s="51">
        <f t="shared" si="18"/>
        <v>1</v>
      </c>
      <c r="R46" s="52">
        <f>+IF(B46="","",COUNTIF('03_PlanEstrategico'!$D$2:$D$304,Priorización!B46)/COUNT('03_PlanEstrategico'!$C$2:$C$304))</f>
        <v>0</v>
      </c>
      <c r="S46" s="49">
        <f>+IF(R46="","",IF(R46&lt;=Listas!$N$2,Listas!$O$2,IF(Priorización!R46&lt;=Listas!$N$3,Listas!$O$3,IF(Priorización!R46&lt;=Listas!$N$4,Listas!$O$4,IF(Priorización!R46&lt;=Listas!$N$5,Listas!$O$5,Listas!$O$6)))))</f>
        <v>1</v>
      </c>
      <c r="T46" s="53">
        <f>+IF(B46="","",COUNTIF('04_ResultadosA'!$D$2:$D$246,Priorización!B46))</f>
        <v>0</v>
      </c>
      <c r="U46" s="54">
        <f>+IF(T46="","",IF(T46&lt;=Listas!$Q$2,Listas!$R$2,IF(Priorización!T46&lt;=Listas!$Q$3,Listas!$R$3,IF(Priorización!T46&lt;=Listas!$Q$4,Listas!$R$4,IF(Priorización!T46&lt;=Listas!$Q$5,Listas!$R$5,Listas!$R$6)))))</f>
        <v>1</v>
      </c>
      <c r="V46" s="52">
        <f>+IF(B46="","",(SUMIF('05_PptoAsociado'!$B$2:$B$350,Priorización!B46,'05_PptoAsociado'!$C$2:$C$350))/'05_PptoAsociado'!$D$1)</f>
        <v>0</v>
      </c>
      <c r="W46" s="54">
        <f>+IF(V46="","",IF(V46&lt;=Listas!$T$2,Listas!$U$2,IF(Priorización!V46&lt;=Listas!$T$3,Listas!$U$3,IF(Priorización!V46&lt;=Listas!$T$4,Listas!$U$4,IF(Priorización!V46&lt;=Listas!$T$5,Listas!$U$5,Listas!$U$6)))))</f>
        <v>1</v>
      </c>
      <c r="X46" s="55">
        <f t="shared" si="19"/>
        <v>3.1999999999999997</v>
      </c>
      <c r="Y46" s="55" t="str">
        <f>+IF(X46="","",IF(X46&lt;Listas!$W$2,Listas!$X$2,IF(Priorización!X46&lt;=Listas!$W$3,Listas!$X$3,IF(Priorización!X46&lt;=Listas!$W$4,Listas!$X$4,IF(Priorización!X46&lt;Listas!$W$5,Listas!$X$5,Listas!$X$6)))))</f>
        <v>Alto</v>
      </c>
      <c r="Z46" s="54" t="str">
        <f>+IF(Y46="","",VLOOKUP(Y46,Listas!$X$1:$Y$6,2,0))</f>
        <v>Cada 2 años</v>
      </c>
      <c r="AA46" s="56" t="str">
        <f t="shared" si="20"/>
        <v/>
      </c>
      <c r="AB46" s="56" t="str">
        <f t="shared" si="21"/>
        <v>Informes de evaluación a trámite de PQRS</v>
      </c>
      <c r="AC46" s="56" t="str">
        <f t="shared" si="22"/>
        <v/>
      </c>
      <c r="AD46" s="56" t="str">
        <f t="shared" si="23"/>
        <v>Informes de evaluación a trámite de PQRS</v>
      </c>
      <c r="AE46" s="52" t="s">
        <v>26</v>
      </c>
      <c r="AF46" s="52" t="s">
        <v>44</v>
      </c>
    </row>
    <row r="47" spans="2:32" s="44" customFormat="1" ht="30" x14ac:dyDescent="0.25">
      <c r="B47" s="57" t="s">
        <v>100</v>
      </c>
      <c r="C47" s="46">
        <f>+IF(B47="","",COUNTIFS('01_Riesgos'!$A$2:$A$236,Priorización!$B47,'01_Riesgos'!$E$2:$E$236,Priorización!C$7,'01_Riesgos'!$B$2:$B$236,"Gestión"))</f>
        <v>0</v>
      </c>
      <c r="D47" s="46">
        <f>+IF(C47="","",COUNTIFS('01_Riesgos'!$A$2:$A$236,Priorización!$B47,'01_Riesgos'!$E$2:$E$236,Priorización!D$7,'01_Riesgos'!$B$2:$B$236,"Gestión"))</f>
        <v>1</v>
      </c>
      <c r="E47" s="46">
        <f>+IF(D47="","",COUNTIFS('01_Riesgos'!$A$2:$A$236,Priorización!$B47,'01_Riesgos'!$E$2:$E$236,Priorización!E$7,'01_Riesgos'!$B$2:$B$236,"Gestión"))</f>
        <v>0</v>
      </c>
      <c r="F47" s="46">
        <f>+IF(E47="","",COUNTIFS('01_Riesgos'!$A$2:$A$236,Priorización!$B47,'01_Riesgos'!$E$2:$E$236,Priorización!F$7,'01_Riesgos'!$B$2:$B$236,"Gestión"))</f>
        <v>0</v>
      </c>
      <c r="G47" s="47">
        <f t="shared" si="12"/>
        <v>1</v>
      </c>
      <c r="H47" s="48" t="str">
        <f t="shared" si="13"/>
        <v>Alto</v>
      </c>
      <c r="I47" s="49">
        <f t="shared" si="14"/>
        <v>4</v>
      </c>
      <c r="J47" s="46">
        <f>+IF(B47="","",COUNTIFS('01_Riesgos'!$A$2:$A$236,Priorización!$B47,'01_Riesgos'!$E$2:$E$236,Priorización!J$7,'01_Riesgos'!$B$2:$B$236,"Corrupción"))</f>
        <v>0</v>
      </c>
      <c r="K47" s="46">
        <f>+IF(B47="","",COUNTIFS('01_Riesgos'!$A$2:$A$236,Priorización!$B47,'01_Riesgos'!$E$2:$E$236,Priorización!K$7,'01_Riesgos'!$B$2:$B$236,"Corrupción"))</f>
        <v>0</v>
      </c>
      <c r="L47" s="46">
        <f>+IF(B47="","",COUNTIFS('01_Riesgos'!$A$2:$A$236,Priorización!$B47,'01_Riesgos'!$E$2:$E$236,Priorización!L$7,'01_Riesgos'!$B$2:$B$236,"Corrupción"))</f>
        <v>0</v>
      </c>
      <c r="M47" s="47">
        <f t="shared" si="15"/>
        <v>0</v>
      </c>
      <c r="N47" s="48" t="str">
        <f t="shared" si="16"/>
        <v>Bajo</v>
      </c>
      <c r="O47" s="49">
        <f t="shared" si="17"/>
        <v>1</v>
      </c>
      <c r="P47" s="50" t="str">
        <f>+IF(B47="","",VLOOKUP(B47,'02_TiempoAI'!$A$1:$D$66,4,0))</f>
        <v>Menos de un año</v>
      </c>
      <c r="Q47" s="51">
        <f t="shared" si="18"/>
        <v>1</v>
      </c>
      <c r="R47" s="52">
        <f>+IF(B47="","",COUNTIF('03_PlanEstrategico'!$D$2:$D$304,Priorización!B47)/COUNT('03_PlanEstrategico'!$C$2:$C$304))</f>
        <v>0</v>
      </c>
      <c r="S47" s="49">
        <f>+IF(R47="","",IF(R47&lt;=Listas!$N$2,Listas!$O$2,IF(Priorización!R47&lt;=Listas!$N$3,Listas!$O$3,IF(Priorización!R47&lt;=Listas!$N$4,Listas!$O$4,IF(Priorización!R47&lt;=Listas!$N$5,Listas!$O$5,Listas!$O$6)))))</f>
        <v>1</v>
      </c>
      <c r="T47" s="53">
        <f>+IF(B47="","",COUNTIF('04_ResultadosA'!$D$2:$D$246,Priorización!B47))</f>
        <v>0</v>
      </c>
      <c r="U47" s="54">
        <f>+IF(T47="","",IF(T47&lt;=Listas!$Q$2,Listas!$R$2,IF(Priorización!T47&lt;=Listas!$Q$3,Listas!$R$3,IF(Priorización!T47&lt;=Listas!$Q$4,Listas!$R$4,IF(Priorización!T47&lt;=Listas!$Q$5,Listas!$R$5,Listas!$R$6)))))</f>
        <v>1</v>
      </c>
      <c r="V47" s="52">
        <f>+IF(B47="","",(SUMIF('05_PptoAsociado'!$B$2:$B$350,Priorización!B47,'05_PptoAsociado'!$C$2:$C$350))/'05_PptoAsociado'!$D$1)</f>
        <v>0</v>
      </c>
      <c r="W47" s="54">
        <f>+IF(V47="","",IF(V47&lt;=Listas!$T$2,Listas!$U$2,IF(Priorización!V47&lt;=Listas!$T$3,Listas!$U$3,IF(Priorización!V47&lt;=Listas!$T$4,Listas!$U$4,IF(Priorización!V47&lt;=Listas!$T$5,Listas!$U$5,Listas!$U$6)))))</f>
        <v>1</v>
      </c>
      <c r="X47" s="55">
        <f t="shared" si="19"/>
        <v>2.2000000000000002</v>
      </c>
      <c r="Y47" s="55" t="str">
        <f>+IF(X47="","",IF(X47&lt;Listas!$W$2,Listas!$X$2,IF(Priorización!X47&lt;=Listas!$W$3,Listas!$X$3,IF(Priorización!X47&lt;=Listas!$W$4,Listas!$X$4,IF(Priorización!X47&lt;Listas!$W$5,Listas!$X$5,Listas!$X$6)))))</f>
        <v>Moderado</v>
      </c>
      <c r="Z47" s="54" t="str">
        <f>+IF(Y47="","",VLOOKUP(Y47,Listas!$X$1:$Y$6,2,0))</f>
        <v>Cada 3 años</v>
      </c>
      <c r="AA47" s="56" t="str">
        <f t="shared" si="20"/>
        <v/>
      </c>
      <c r="AB47" s="56" t="str">
        <f t="shared" si="21"/>
        <v/>
      </c>
      <c r="AC47" s="56" t="str">
        <f t="shared" si="22"/>
        <v>Informe de evaluación de la gestión por dependencias</v>
      </c>
      <c r="AD47" s="56" t="str">
        <f t="shared" si="23"/>
        <v/>
      </c>
      <c r="AE47" s="52" t="s">
        <v>26</v>
      </c>
      <c r="AF47" s="52" t="s">
        <v>44</v>
      </c>
    </row>
    <row r="48" spans="2:32" s="44" customFormat="1" ht="51" x14ac:dyDescent="0.25">
      <c r="B48" s="57" t="s">
        <v>101</v>
      </c>
      <c r="C48" s="46">
        <f>+IF(B48="","",COUNTIFS('01_Riesgos'!$A$2:$A$236,Priorización!$B48,'01_Riesgos'!$E$2:$E$236,Priorización!C$7,'01_Riesgos'!$B$2:$B$236,"Gestión"))</f>
        <v>0</v>
      </c>
      <c r="D48" s="46">
        <f>+IF(C48="","",COUNTIFS('01_Riesgos'!$A$2:$A$236,Priorización!$B48,'01_Riesgos'!$E$2:$E$236,Priorización!D$7,'01_Riesgos'!$B$2:$B$236,"Gestión"))</f>
        <v>3</v>
      </c>
      <c r="E48" s="46">
        <f>+IF(D48="","",COUNTIFS('01_Riesgos'!$A$2:$A$236,Priorización!$B48,'01_Riesgos'!$E$2:$E$236,Priorización!E$7,'01_Riesgos'!$B$2:$B$236,"Gestión"))</f>
        <v>1</v>
      </c>
      <c r="F48" s="46">
        <f>+IF(E48="","",COUNTIFS('01_Riesgos'!$A$2:$A$236,Priorización!$B48,'01_Riesgos'!$E$2:$E$236,Priorización!F$7,'01_Riesgos'!$B$2:$B$236,"Gestión"))</f>
        <v>0</v>
      </c>
      <c r="G48" s="47">
        <f t="shared" si="12"/>
        <v>4</v>
      </c>
      <c r="H48" s="48" t="str">
        <f t="shared" si="13"/>
        <v>Alto</v>
      </c>
      <c r="I48" s="49">
        <f t="shared" si="14"/>
        <v>4</v>
      </c>
      <c r="J48" s="46">
        <f>+IF(B48="","",COUNTIFS('01_Riesgos'!$A$2:$A$236,Priorización!$B48,'01_Riesgos'!$E$2:$E$236,Priorización!J$7,'01_Riesgos'!$B$2:$B$236,"Corrupción"))</f>
        <v>0</v>
      </c>
      <c r="K48" s="46">
        <f>+IF(B48="","",COUNTIFS('01_Riesgos'!$A$2:$A$236,Priorización!$B48,'01_Riesgos'!$E$2:$E$236,Priorización!K$7,'01_Riesgos'!$B$2:$B$236,"Corrupción"))</f>
        <v>0</v>
      </c>
      <c r="L48" s="46">
        <f>+IF(B48="","",COUNTIFS('01_Riesgos'!$A$2:$A$236,Priorización!$B48,'01_Riesgos'!$E$2:$E$236,Priorización!L$7,'01_Riesgos'!$B$2:$B$236,"Corrupción"))</f>
        <v>0</v>
      </c>
      <c r="M48" s="47">
        <f t="shared" si="15"/>
        <v>0</v>
      </c>
      <c r="N48" s="48" t="str">
        <f t="shared" si="16"/>
        <v>Bajo</v>
      </c>
      <c r="O48" s="49">
        <f t="shared" si="17"/>
        <v>1</v>
      </c>
      <c r="P48" s="50" t="str">
        <f>+IF(B48="","",VLOOKUP(B48,'02_TiempoAI'!$A$1:$D$66,4,0))</f>
        <v>Menos de un año</v>
      </c>
      <c r="Q48" s="51">
        <f t="shared" si="18"/>
        <v>1</v>
      </c>
      <c r="R48" s="52">
        <f>+IF(B48="","",COUNTIF('03_PlanEstrategico'!$D$2:$D$304,Priorización!B48)/COUNT('03_PlanEstrategico'!$C$2:$C$304))</f>
        <v>0</v>
      </c>
      <c r="S48" s="49">
        <f>+IF(R48="","",IF(R48&lt;=Listas!$N$2,Listas!$O$2,IF(Priorización!R48&lt;=Listas!$N$3,Listas!$O$3,IF(Priorización!R48&lt;=Listas!$N$4,Listas!$O$4,IF(Priorización!R48&lt;=Listas!$N$5,Listas!$O$5,Listas!$O$6)))))</f>
        <v>1</v>
      </c>
      <c r="T48" s="53">
        <f>+IF(B48="","",COUNTIF('04_ResultadosA'!$D$2:$D$246,Priorización!B48))</f>
        <v>0</v>
      </c>
      <c r="U48" s="54">
        <f>+IF(T48="","",IF(T48&lt;=Listas!$Q$2,Listas!$R$2,IF(Priorización!T48&lt;=Listas!$Q$3,Listas!$R$3,IF(Priorización!T48&lt;=Listas!$Q$4,Listas!$R$4,IF(Priorización!T48&lt;=Listas!$Q$5,Listas!$R$5,Listas!$R$6)))))</f>
        <v>1</v>
      </c>
      <c r="V48" s="52">
        <f>+IF(B48="","",(SUMIF('05_PptoAsociado'!$B$2:$B$350,Priorización!B48,'05_PptoAsociado'!$C$2:$C$350))/'05_PptoAsociado'!$D$1)</f>
        <v>0</v>
      </c>
      <c r="W48" s="54">
        <f>+IF(V48="","",IF(V48&lt;=Listas!$T$2,Listas!$U$2,IF(Priorización!V48&lt;=Listas!$T$3,Listas!$U$3,IF(Priorización!V48&lt;=Listas!$T$4,Listas!$U$4,IF(Priorización!V48&lt;=Listas!$T$5,Listas!$U$5,Listas!$U$6)))))</f>
        <v>1</v>
      </c>
      <c r="X48" s="55">
        <f t="shared" si="19"/>
        <v>2.2000000000000002</v>
      </c>
      <c r="Y48" s="55" t="str">
        <f>+IF(X48="","",IF(X48&lt;Listas!$W$2,Listas!$X$2,IF(Priorización!X48&lt;=Listas!$W$3,Listas!$X$3,IF(Priorización!X48&lt;=Listas!$W$4,Listas!$X$4,IF(Priorización!X48&lt;Listas!$W$5,Listas!$X$5,Listas!$X$6)))))</f>
        <v>Moderado</v>
      </c>
      <c r="Z48" s="54" t="str">
        <f>+IF(Y48="","",VLOOKUP(Y48,Listas!$X$1:$Y$6,2,0))</f>
        <v>Cada 3 años</v>
      </c>
      <c r="AA48" s="56" t="str">
        <f t="shared" si="20"/>
        <v/>
      </c>
      <c r="AB48" s="56" t="str">
        <f t="shared" si="21"/>
        <v/>
      </c>
      <c r="AC48" s="56" t="str">
        <f t="shared" si="22"/>
        <v>Informe de Seguimiento a la Transparencia y Acceso a la Información (Ley 1712 de 2014)</v>
      </c>
      <c r="AD48" s="56" t="str">
        <f t="shared" si="23"/>
        <v/>
      </c>
      <c r="AE48" s="52" t="s">
        <v>26</v>
      </c>
      <c r="AF48" s="52" t="s">
        <v>27</v>
      </c>
    </row>
    <row r="49" spans="2:32" s="44" customFormat="1" ht="30" x14ac:dyDescent="0.25">
      <c r="B49" s="57" t="s">
        <v>102</v>
      </c>
      <c r="C49" s="46">
        <f>+IF(B49="","",COUNTIFS('01_Riesgos'!$A$2:$A$236,Priorización!$B49,'01_Riesgos'!$E$2:$E$236,Priorización!C$7,'01_Riesgos'!$B$2:$B$236,"Gestión"))</f>
        <v>0</v>
      </c>
      <c r="D49" s="46">
        <f>+IF(C49="","",COUNTIFS('01_Riesgos'!$A$2:$A$236,Priorización!$B49,'01_Riesgos'!$E$2:$E$236,Priorización!D$7,'01_Riesgos'!$B$2:$B$236,"Gestión"))</f>
        <v>0</v>
      </c>
      <c r="E49" s="46">
        <f>+IF(D49="","",COUNTIFS('01_Riesgos'!$A$2:$A$236,Priorización!$B49,'01_Riesgos'!$E$2:$E$236,Priorización!E$7,'01_Riesgos'!$B$2:$B$236,"Gestión"))</f>
        <v>0</v>
      </c>
      <c r="F49" s="46">
        <f>+IF(E49="","",COUNTIFS('01_Riesgos'!$A$2:$A$236,Priorización!$B49,'01_Riesgos'!$E$2:$E$236,Priorización!F$7,'01_Riesgos'!$B$2:$B$236,"Gestión"))</f>
        <v>0</v>
      </c>
      <c r="G49" s="47">
        <f t="shared" si="12"/>
        <v>0</v>
      </c>
      <c r="H49" s="48" t="str">
        <f t="shared" si="13"/>
        <v>Bajo</v>
      </c>
      <c r="I49" s="49">
        <f t="shared" si="14"/>
        <v>1</v>
      </c>
      <c r="J49" s="46">
        <f>+IF(B49="","",COUNTIFS('01_Riesgos'!$A$2:$A$236,Priorización!$B49,'01_Riesgos'!$E$2:$E$236,Priorización!J$7,'01_Riesgos'!$B$2:$B$236,"Corrupción"))</f>
        <v>0</v>
      </c>
      <c r="K49" s="46">
        <f>+IF(B49="","",COUNTIFS('01_Riesgos'!$A$2:$A$236,Priorización!$B49,'01_Riesgos'!$E$2:$E$236,Priorización!K$7,'01_Riesgos'!$B$2:$B$236,"Corrupción"))</f>
        <v>0</v>
      </c>
      <c r="L49" s="46">
        <f>+IF(B49="","",COUNTIFS('01_Riesgos'!$A$2:$A$236,Priorización!$B49,'01_Riesgos'!$E$2:$E$236,Priorización!L$7,'01_Riesgos'!$B$2:$B$236,"Corrupción"))</f>
        <v>0</v>
      </c>
      <c r="M49" s="47">
        <f t="shared" si="15"/>
        <v>0</v>
      </c>
      <c r="N49" s="48" t="str">
        <f t="shared" si="16"/>
        <v>Bajo</v>
      </c>
      <c r="O49" s="49">
        <f t="shared" si="17"/>
        <v>1</v>
      </c>
      <c r="P49" s="50" t="str">
        <f>+IF(B49="","",VLOOKUP(B49,'02_TiempoAI'!$A$1:$D$66,4,0))</f>
        <v>Mas de dos años</v>
      </c>
      <c r="Q49" s="51">
        <f t="shared" si="18"/>
        <v>5</v>
      </c>
      <c r="R49" s="52">
        <f>+IF(B49="","",COUNTIF('03_PlanEstrategico'!$D$2:$D$304,Priorización!B49)/COUNT('03_PlanEstrategico'!$C$2:$C$304))</f>
        <v>0</v>
      </c>
      <c r="S49" s="49">
        <f>+IF(R49="","",IF(R49&lt;=Listas!$N$2,Listas!$O$2,IF(Priorización!R49&lt;=Listas!$N$3,Listas!$O$3,IF(Priorización!R49&lt;=Listas!$N$4,Listas!$O$4,IF(Priorización!R49&lt;=Listas!$N$5,Listas!$O$5,Listas!$O$6)))))</f>
        <v>1</v>
      </c>
      <c r="T49" s="53">
        <f>+IF(B49="","",COUNTIF('04_ResultadosA'!$D$2:$D$246,Priorización!B49))</f>
        <v>0</v>
      </c>
      <c r="U49" s="54">
        <f>+IF(T49="","",IF(T49&lt;=Listas!$Q$2,Listas!$R$2,IF(Priorización!T49&lt;=Listas!$Q$3,Listas!$R$3,IF(Priorización!T49&lt;=Listas!$Q$4,Listas!$R$4,IF(Priorización!T49&lt;=Listas!$Q$5,Listas!$R$5,Listas!$R$6)))))</f>
        <v>1</v>
      </c>
      <c r="V49" s="52">
        <f>+IF(B49="","",(SUMIF('05_PptoAsociado'!$B$2:$B$350,Priorización!B49,'05_PptoAsociado'!$C$2:$C$350))/'05_PptoAsociado'!$D$1)</f>
        <v>0</v>
      </c>
      <c r="W49" s="54">
        <f>+IF(V49="","",IF(V49&lt;=Listas!$T$2,Listas!$U$2,IF(Priorización!V49&lt;=Listas!$T$3,Listas!$U$3,IF(Priorización!V49&lt;=Listas!$T$4,Listas!$U$4,IF(Priorización!V49&lt;=Listas!$T$5,Listas!$U$5,Listas!$U$6)))))</f>
        <v>1</v>
      </c>
      <c r="X49" s="55">
        <f t="shared" si="19"/>
        <v>1.28</v>
      </c>
      <c r="Y49" s="55" t="str">
        <f>+IF(X49="","",IF(X49&lt;Listas!$W$2,Listas!$X$2,IF(Priorización!X49&lt;=Listas!$W$3,Listas!$X$3,IF(Priorización!X49&lt;=Listas!$W$4,Listas!$X$4,IF(Priorización!X49&lt;Listas!$W$5,Listas!$X$5,Listas!$X$6)))))</f>
        <v>Bajo</v>
      </c>
      <c r="Z49" s="54" t="str">
        <f>+IF(Y49="","",VLOOKUP(Y49,Listas!$X$1:$Y$6,2,0))</f>
        <v>No auditar</v>
      </c>
      <c r="AA49" s="56" t="str">
        <f t="shared" si="20"/>
        <v/>
      </c>
      <c r="AB49" s="56" t="str">
        <f t="shared" si="21"/>
        <v/>
      </c>
      <c r="AC49" s="56" t="str">
        <f t="shared" si="22"/>
        <v/>
      </c>
      <c r="AD49" s="56" t="str">
        <f t="shared" si="23"/>
        <v/>
      </c>
      <c r="AE49" s="52" t="s">
        <v>26</v>
      </c>
      <c r="AF49" s="52" t="s">
        <v>44</v>
      </c>
    </row>
    <row r="50" spans="2:32" s="44" customFormat="1" ht="30" x14ac:dyDescent="0.25">
      <c r="B50" s="57" t="s">
        <v>103</v>
      </c>
      <c r="C50" s="46">
        <f>+IF(B50="","",COUNTIFS('01_Riesgos'!$A$2:$A$236,Priorización!$B50,'01_Riesgos'!$E$2:$E$236,Priorización!C$7,'01_Riesgos'!$B$2:$B$236,"Gestión"))</f>
        <v>0</v>
      </c>
      <c r="D50" s="46">
        <f>+IF(C50="","",COUNTIFS('01_Riesgos'!$A$2:$A$236,Priorización!$B50,'01_Riesgos'!$E$2:$E$236,Priorización!D$7,'01_Riesgos'!$B$2:$B$236,"Gestión"))</f>
        <v>4</v>
      </c>
      <c r="E50" s="46">
        <f>+IF(D50="","",COUNTIFS('01_Riesgos'!$A$2:$A$236,Priorización!$B50,'01_Riesgos'!$E$2:$E$236,Priorización!E$7,'01_Riesgos'!$B$2:$B$236,"Gestión"))</f>
        <v>0</v>
      </c>
      <c r="F50" s="46">
        <f>+IF(E50="","",COUNTIFS('01_Riesgos'!$A$2:$A$236,Priorización!$B50,'01_Riesgos'!$E$2:$E$236,Priorización!F$7,'01_Riesgos'!$B$2:$B$236,"Gestión"))</f>
        <v>1</v>
      </c>
      <c r="G50" s="47">
        <f t="shared" si="12"/>
        <v>5</v>
      </c>
      <c r="H50" s="48" t="str">
        <f t="shared" si="13"/>
        <v>Alto</v>
      </c>
      <c r="I50" s="49">
        <f t="shared" si="14"/>
        <v>4</v>
      </c>
      <c r="J50" s="46">
        <f>+IF(B50="","",COUNTIFS('01_Riesgos'!$A$2:$A$236,Priorización!$B50,'01_Riesgos'!$E$2:$E$236,Priorización!J$7,'01_Riesgos'!$B$2:$B$236,"Corrupción"))</f>
        <v>1</v>
      </c>
      <c r="K50" s="46">
        <f>+IF(B50="","",COUNTIFS('01_Riesgos'!$A$2:$A$236,Priorización!$B50,'01_Riesgos'!$E$2:$E$236,Priorización!K$7,'01_Riesgos'!$B$2:$B$236,"Corrupción"))</f>
        <v>0</v>
      </c>
      <c r="L50" s="46">
        <f>+IF(B50="","",COUNTIFS('01_Riesgos'!$A$2:$A$236,Priorización!$B50,'01_Riesgos'!$E$2:$E$236,Priorización!L$7,'01_Riesgos'!$B$2:$B$236,"Corrupción"))</f>
        <v>0</v>
      </c>
      <c r="M50" s="47">
        <f t="shared" si="15"/>
        <v>1</v>
      </c>
      <c r="N50" s="48" t="str">
        <f t="shared" si="16"/>
        <v>Extremo</v>
      </c>
      <c r="O50" s="49">
        <f t="shared" si="17"/>
        <v>5</v>
      </c>
      <c r="P50" s="50" t="str">
        <f>+IF(B50="","",VLOOKUP(B50,'02_TiempoAI'!$A$1:$D$66,4,0))</f>
        <v>Menos de un año</v>
      </c>
      <c r="Q50" s="51">
        <f t="shared" si="18"/>
        <v>1</v>
      </c>
      <c r="R50" s="52">
        <f>+IF(B50="","",COUNTIF('03_PlanEstrategico'!$D$2:$D$304,Priorización!B50)/COUNT('03_PlanEstrategico'!$C$2:$C$304))</f>
        <v>0</v>
      </c>
      <c r="S50" s="49">
        <f>+IF(R50="","",IF(R50&lt;=Listas!$N$2,Listas!$O$2,IF(Priorización!R50&lt;=Listas!$N$3,Listas!$O$3,IF(Priorización!R50&lt;=Listas!$N$4,Listas!$O$4,IF(Priorización!R50&lt;=Listas!$N$5,Listas!$O$5,Listas!$O$6)))))</f>
        <v>1</v>
      </c>
      <c r="T50" s="53">
        <f>+IF(B50="","",COUNTIF('04_ResultadosA'!$D$2:$D$246,Priorización!B50))</f>
        <v>0</v>
      </c>
      <c r="U50" s="54">
        <f>+IF(T50="","",IF(T50&lt;=Listas!$Q$2,Listas!$R$2,IF(Priorización!T50&lt;=Listas!$Q$3,Listas!$R$3,IF(Priorización!T50&lt;=Listas!$Q$4,Listas!$R$4,IF(Priorización!T50&lt;=Listas!$Q$5,Listas!$R$5,Listas!$R$6)))))</f>
        <v>1</v>
      </c>
      <c r="V50" s="52">
        <f>+IF(B50="","",(SUMIF('05_PptoAsociado'!$B$2:$B$350,Priorización!B50,'05_PptoAsociado'!$C$2:$C$350))/'05_PptoAsociado'!$D$1)</f>
        <v>0</v>
      </c>
      <c r="W50" s="54">
        <f>+IF(V50="","",IF(V50&lt;=Listas!$T$2,Listas!$U$2,IF(Priorización!V50&lt;=Listas!$T$3,Listas!$U$3,IF(Priorización!V50&lt;=Listas!$T$4,Listas!$U$4,IF(Priorización!V50&lt;=Listas!$T$5,Listas!$U$5,Listas!$U$6)))))</f>
        <v>1</v>
      </c>
      <c r="X50" s="55">
        <f t="shared" si="19"/>
        <v>3.1999999999999997</v>
      </c>
      <c r="Y50" s="55" t="str">
        <f>+IF(X50="","",IF(X50&lt;Listas!$W$2,Listas!$X$2,IF(Priorización!X50&lt;=Listas!$W$3,Listas!$X$3,IF(Priorización!X50&lt;=Listas!$W$4,Listas!$X$4,IF(Priorización!X50&lt;Listas!$W$5,Listas!$X$5,Listas!$X$6)))))</f>
        <v>Alto</v>
      </c>
      <c r="Z50" s="54" t="str">
        <f>+IF(Y50="","",VLOOKUP(Y50,Listas!$X$1:$Y$6,2,0))</f>
        <v>Cada 2 años</v>
      </c>
      <c r="AA50" s="56" t="str">
        <f t="shared" si="20"/>
        <v/>
      </c>
      <c r="AB50" s="56" t="str">
        <f t="shared" si="21"/>
        <v>Informe de Seguimiento a los recursos del SGR</v>
      </c>
      <c r="AC50" s="56" t="str">
        <f t="shared" si="22"/>
        <v/>
      </c>
      <c r="AD50" s="56" t="str">
        <f t="shared" si="23"/>
        <v>Informe de Seguimiento a los recursos del SGR</v>
      </c>
      <c r="AE50" s="52" t="s">
        <v>26</v>
      </c>
      <c r="AF50" s="52" t="s">
        <v>50</v>
      </c>
    </row>
    <row r="51" spans="2:32" s="44" customFormat="1" ht="30" x14ac:dyDescent="0.25">
      <c r="B51" s="57" t="s">
        <v>104</v>
      </c>
      <c r="C51" s="46">
        <f>+IF(B51="","",COUNTIFS('01_Riesgos'!$A$2:$A$236,Priorización!$B51,'01_Riesgos'!$E$2:$E$236,Priorización!C$7,'01_Riesgos'!$B$2:$B$236,"Gestión"))</f>
        <v>0</v>
      </c>
      <c r="D51" s="46">
        <f>+IF(C51="","",COUNTIFS('01_Riesgos'!$A$2:$A$236,Priorización!$B51,'01_Riesgos'!$E$2:$E$236,Priorización!D$7,'01_Riesgos'!$B$2:$B$236,"Gestión"))</f>
        <v>3</v>
      </c>
      <c r="E51" s="46">
        <f>+IF(D51="","",COUNTIFS('01_Riesgos'!$A$2:$A$236,Priorización!$B51,'01_Riesgos'!$E$2:$E$236,Priorización!E$7,'01_Riesgos'!$B$2:$B$236,"Gestión"))</f>
        <v>0</v>
      </c>
      <c r="F51" s="46">
        <f>+IF(E51="","",COUNTIFS('01_Riesgos'!$A$2:$A$236,Priorización!$B51,'01_Riesgos'!$E$2:$E$236,Priorización!F$7,'01_Riesgos'!$B$2:$B$236,"Gestión"))</f>
        <v>1</v>
      </c>
      <c r="G51" s="47">
        <f t="shared" si="12"/>
        <v>4</v>
      </c>
      <c r="H51" s="48" t="str">
        <f t="shared" si="13"/>
        <v>Alto</v>
      </c>
      <c r="I51" s="49">
        <f t="shared" si="14"/>
        <v>4</v>
      </c>
      <c r="J51" s="46">
        <f>+IF(B51="","",COUNTIFS('01_Riesgos'!$A$2:$A$236,Priorización!$B51,'01_Riesgos'!$E$2:$E$236,Priorización!J$7,'01_Riesgos'!$B$2:$B$236,"Corrupción"))</f>
        <v>1</v>
      </c>
      <c r="K51" s="46">
        <f>+IF(B51="","",COUNTIFS('01_Riesgos'!$A$2:$A$236,Priorización!$B51,'01_Riesgos'!$E$2:$E$236,Priorización!K$7,'01_Riesgos'!$B$2:$B$236,"Corrupción"))</f>
        <v>0</v>
      </c>
      <c r="L51" s="46">
        <f>+IF(B51="","",COUNTIFS('01_Riesgos'!$A$2:$A$236,Priorización!$B51,'01_Riesgos'!$E$2:$E$236,Priorización!L$7,'01_Riesgos'!$B$2:$B$236,"Corrupción"))</f>
        <v>0</v>
      </c>
      <c r="M51" s="47">
        <f t="shared" si="15"/>
        <v>1</v>
      </c>
      <c r="N51" s="48" t="str">
        <f t="shared" si="16"/>
        <v>Extremo</v>
      </c>
      <c r="O51" s="49">
        <f t="shared" si="17"/>
        <v>5</v>
      </c>
      <c r="P51" s="50" t="str">
        <f>+IF(B51="","",VLOOKUP(B51,'02_TiempoAI'!$A$1:$D$66,4,0))</f>
        <v>Mas de dos años</v>
      </c>
      <c r="Q51" s="51">
        <f t="shared" si="18"/>
        <v>5</v>
      </c>
      <c r="R51" s="52">
        <f>+IF(B51="","",COUNTIF('03_PlanEstrategico'!$D$2:$D$304,Priorización!B51)/COUNT('03_PlanEstrategico'!$C$2:$C$304))</f>
        <v>0</v>
      </c>
      <c r="S51" s="49">
        <f>+IF(R51="","",IF(R51&lt;=Listas!$N$2,Listas!$O$2,IF(Priorización!R51&lt;=Listas!$N$3,Listas!$O$3,IF(Priorización!R51&lt;=Listas!$N$4,Listas!$O$4,IF(Priorización!R51&lt;=Listas!$N$5,Listas!$O$5,Listas!$O$6)))))</f>
        <v>1</v>
      </c>
      <c r="T51" s="53">
        <f>+IF(B51="","",COUNTIF('04_ResultadosA'!$D$2:$D$246,Priorización!B51))</f>
        <v>0</v>
      </c>
      <c r="U51" s="54">
        <f>+IF(T51="","",IF(T51&lt;=Listas!$Q$2,Listas!$R$2,IF(Priorización!T51&lt;=Listas!$Q$3,Listas!$R$3,IF(Priorización!T51&lt;=Listas!$Q$4,Listas!$R$4,IF(Priorización!T51&lt;=Listas!$Q$5,Listas!$R$5,Listas!$R$6)))))</f>
        <v>1</v>
      </c>
      <c r="V51" s="52">
        <f>+IF(B51="","",(SUMIF('05_PptoAsociado'!$B$2:$B$350,Priorización!B51,'05_PptoAsociado'!$C$2:$C$350))/'05_PptoAsociado'!$D$1)</f>
        <v>0</v>
      </c>
      <c r="W51" s="54">
        <f>+IF(V51="","",IF(V51&lt;=Listas!$T$2,Listas!$U$2,IF(Priorización!V51&lt;=Listas!$T$3,Listas!$U$3,IF(Priorización!V51&lt;=Listas!$T$4,Listas!$U$4,IF(Priorización!V51&lt;=Listas!$T$5,Listas!$U$5,Listas!$U$6)))))</f>
        <v>1</v>
      </c>
      <c r="X51" s="55">
        <f t="shared" si="19"/>
        <v>3.48</v>
      </c>
      <c r="Y51" s="55" t="str">
        <f>+IF(X51="","",IF(X51&lt;Listas!$W$2,Listas!$X$2,IF(Priorización!X51&lt;=Listas!$W$3,Listas!$X$3,IF(Priorización!X51&lt;=Listas!$W$4,Listas!$X$4,IF(Priorización!X51&lt;Listas!$W$5,Listas!$X$5,Listas!$X$6)))))</f>
        <v>Alto</v>
      </c>
      <c r="Z51" s="54" t="str">
        <f>+IF(Y51="","",VLOOKUP(Y51,Listas!$X$1:$Y$6,2,0))</f>
        <v>Cada 2 años</v>
      </c>
      <c r="AA51" s="56" t="str">
        <f t="shared" si="20"/>
        <v/>
      </c>
      <c r="AB51" s="56" t="str">
        <f t="shared" si="21"/>
        <v>Informe de Seguimiento a los recursos del SGP</v>
      </c>
      <c r="AC51" s="56" t="str">
        <f t="shared" si="22"/>
        <v/>
      </c>
      <c r="AD51" s="56" t="str">
        <f t="shared" si="23"/>
        <v>Informe de Seguimiento a los recursos del SGP</v>
      </c>
      <c r="AE51" s="52" t="s">
        <v>26</v>
      </c>
      <c r="AF51" s="52" t="s">
        <v>50</v>
      </c>
    </row>
    <row r="52" spans="2:32" s="44" customFormat="1" ht="30" x14ac:dyDescent="0.25">
      <c r="B52" s="57" t="s">
        <v>105</v>
      </c>
      <c r="C52" s="46">
        <f>+IF(B52="","",COUNTIFS('01_Riesgos'!$A$2:$A$236,Priorización!$B52,'01_Riesgos'!$E$2:$E$236,Priorización!C$7,'01_Riesgos'!$B$2:$B$236,"Gestión"))</f>
        <v>0</v>
      </c>
      <c r="D52" s="46">
        <f>+IF(C52="","",COUNTIFS('01_Riesgos'!$A$2:$A$236,Priorización!$B52,'01_Riesgos'!$E$2:$E$236,Priorización!D$7,'01_Riesgos'!$B$2:$B$236,"Gestión"))</f>
        <v>0</v>
      </c>
      <c r="E52" s="46">
        <f>+IF(D52="","",COUNTIFS('01_Riesgos'!$A$2:$A$236,Priorización!$B52,'01_Riesgos'!$E$2:$E$236,Priorización!E$7,'01_Riesgos'!$B$2:$B$236,"Gestión"))</f>
        <v>0</v>
      </c>
      <c r="F52" s="46">
        <f>+IF(E52="","",COUNTIFS('01_Riesgos'!$A$2:$A$236,Priorización!$B52,'01_Riesgos'!$E$2:$E$236,Priorización!F$7,'01_Riesgos'!$B$2:$B$236,"Gestión"))</f>
        <v>0</v>
      </c>
      <c r="G52" s="47">
        <f t="shared" si="12"/>
        <v>0</v>
      </c>
      <c r="H52" s="48" t="str">
        <f t="shared" si="13"/>
        <v>Bajo</v>
      </c>
      <c r="I52" s="49">
        <f t="shared" si="14"/>
        <v>1</v>
      </c>
      <c r="J52" s="46">
        <f>+IF(B52="","",COUNTIFS('01_Riesgos'!$A$2:$A$236,Priorización!$B52,'01_Riesgos'!$E$2:$E$236,Priorización!J$7,'01_Riesgos'!$B$2:$B$236,"Corrupción"))</f>
        <v>0</v>
      </c>
      <c r="K52" s="46">
        <f>+IF(B52="","",COUNTIFS('01_Riesgos'!$A$2:$A$236,Priorización!$B52,'01_Riesgos'!$E$2:$E$236,Priorización!K$7,'01_Riesgos'!$B$2:$B$236,"Corrupción"))</f>
        <v>0</v>
      </c>
      <c r="L52" s="46">
        <f>+IF(B52="","",COUNTIFS('01_Riesgos'!$A$2:$A$236,Priorización!$B52,'01_Riesgos'!$E$2:$E$236,Priorización!L$7,'01_Riesgos'!$B$2:$B$236,"Corrupción"))</f>
        <v>0</v>
      </c>
      <c r="M52" s="47">
        <f t="shared" si="15"/>
        <v>0</v>
      </c>
      <c r="N52" s="48" t="str">
        <f t="shared" si="16"/>
        <v>Bajo</v>
      </c>
      <c r="O52" s="49">
        <f t="shared" si="17"/>
        <v>1</v>
      </c>
      <c r="P52" s="50" t="str">
        <f>+IF(B52="","",VLOOKUP(B52,'02_TiempoAI'!$A$1:$D$66,4,0))</f>
        <v>Mas de dos años</v>
      </c>
      <c r="Q52" s="51">
        <f t="shared" si="18"/>
        <v>5</v>
      </c>
      <c r="R52" s="52">
        <f>+IF(B52="","",COUNTIF('03_PlanEstrategico'!$D$2:$D$304,Priorización!B52)/COUNT('03_PlanEstrategico'!$C$2:$C$304))</f>
        <v>0</v>
      </c>
      <c r="S52" s="49">
        <f>+IF(R52="","",IF(R52&lt;=Listas!$N$2,Listas!$O$2,IF(Priorización!R52&lt;=Listas!$N$3,Listas!$O$3,IF(Priorización!R52&lt;=Listas!$N$4,Listas!$O$4,IF(Priorización!R52&lt;=Listas!$N$5,Listas!$O$5,Listas!$O$6)))))</f>
        <v>1</v>
      </c>
      <c r="T52" s="53">
        <f>+IF(B52="","",COUNTIF('04_ResultadosA'!$D$2:$D$246,Priorización!B52))</f>
        <v>0</v>
      </c>
      <c r="U52" s="54">
        <f>+IF(T52="","",IF(T52&lt;=Listas!$Q$2,Listas!$R$2,IF(Priorización!T52&lt;=Listas!$Q$3,Listas!$R$3,IF(Priorización!T52&lt;=Listas!$Q$4,Listas!$R$4,IF(Priorización!T52&lt;=Listas!$Q$5,Listas!$R$5,Listas!$R$6)))))</f>
        <v>1</v>
      </c>
      <c r="V52" s="52">
        <f>+IF(B52="","",(SUMIF('05_PptoAsociado'!$B$2:$B$350,Priorización!B52,'05_PptoAsociado'!$C$2:$C$350))/'05_PptoAsociado'!$D$1)</f>
        <v>0</v>
      </c>
      <c r="W52" s="54">
        <f>+IF(V52="","",IF(V52&lt;=Listas!$T$2,Listas!$U$2,IF(Priorización!V52&lt;=Listas!$T$3,Listas!$U$3,IF(Priorización!V52&lt;=Listas!$T$4,Listas!$U$4,IF(Priorización!V52&lt;=Listas!$T$5,Listas!$U$5,Listas!$U$6)))))</f>
        <v>1</v>
      </c>
      <c r="X52" s="55">
        <f t="shared" si="19"/>
        <v>1.28</v>
      </c>
      <c r="Y52" s="55" t="str">
        <f>+IF(X52="","",IF(X52&lt;Listas!$W$2,Listas!$X$2,IF(Priorización!X52&lt;=Listas!$W$3,Listas!$X$3,IF(Priorización!X52&lt;=Listas!$W$4,Listas!$X$4,IF(Priorización!X52&lt;Listas!$W$5,Listas!$X$5,Listas!$X$6)))))</f>
        <v>Bajo</v>
      </c>
      <c r="Z52" s="54" t="str">
        <f>+IF(Y52="","",VLOOKUP(Y52,Listas!$X$1:$Y$6,2,0))</f>
        <v>No auditar</v>
      </c>
      <c r="AA52" s="56" t="str">
        <f t="shared" si="20"/>
        <v/>
      </c>
      <c r="AB52" s="56" t="str">
        <f t="shared" si="21"/>
        <v/>
      </c>
      <c r="AC52" s="56" t="str">
        <f t="shared" si="22"/>
        <v/>
      </c>
      <c r="AD52" s="56" t="str">
        <f t="shared" si="23"/>
        <v/>
      </c>
      <c r="AE52" s="52" t="s">
        <v>26</v>
      </c>
      <c r="AF52" s="52" t="s">
        <v>50</v>
      </c>
    </row>
    <row r="53" spans="2:32" s="44" customFormat="1" ht="38.25" x14ac:dyDescent="0.25">
      <c r="B53" s="57" t="s">
        <v>106</v>
      </c>
      <c r="C53" s="46">
        <f>+IF(B53="","",COUNTIFS('01_Riesgos'!$A$2:$A$236,Priorización!$B53,'01_Riesgos'!$E$2:$E$236,Priorización!C$7,'01_Riesgos'!$B$2:$B$236,"Gestión"))</f>
        <v>0</v>
      </c>
      <c r="D53" s="46">
        <f>+IF(C53="","",COUNTIFS('01_Riesgos'!$A$2:$A$236,Priorización!$B53,'01_Riesgos'!$E$2:$E$236,Priorización!D$7,'01_Riesgos'!$B$2:$B$236,"Gestión"))</f>
        <v>1</v>
      </c>
      <c r="E53" s="46">
        <f>+IF(D53="","",COUNTIFS('01_Riesgos'!$A$2:$A$236,Priorización!$B53,'01_Riesgos'!$E$2:$E$236,Priorización!E$7,'01_Riesgos'!$B$2:$B$236,"Gestión"))</f>
        <v>0</v>
      </c>
      <c r="F53" s="46">
        <f>+IF(E53="","",COUNTIFS('01_Riesgos'!$A$2:$A$236,Priorización!$B53,'01_Riesgos'!$E$2:$E$236,Priorización!F$7,'01_Riesgos'!$B$2:$B$236,"Gestión"))</f>
        <v>0</v>
      </c>
      <c r="G53" s="47">
        <f t="shared" si="12"/>
        <v>1</v>
      </c>
      <c r="H53" s="48" t="str">
        <f t="shared" si="13"/>
        <v>Alto</v>
      </c>
      <c r="I53" s="49">
        <f t="shared" si="14"/>
        <v>4</v>
      </c>
      <c r="J53" s="46">
        <f>+IF(B53="","",COUNTIFS('01_Riesgos'!$A$2:$A$236,Priorización!$B53,'01_Riesgos'!$E$2:$E$236,Priorización!J$7,'01_Riesgos'!$B$2:$B$236,"Corrupción"))</f>
        <v>0</v>
      </c>
      <c r="K53" s="46">
        <f>+IF(B53="","",COUNTIFS('01_Riesgos'!$A$2:$A$236,Priorización!$B53,'01_Riesgos'!$E$2:$E$236,Priorización!K$7,'01_Riesgos'!$B$2:$B$236,"Corrupción"))</f>
        <v>0</v>
      </c>
      <c r="L53" s="46">
        <f>+IF(B53="","",COUNTIFS('01_Riesgos'!$A$2:$A$236,Priorización!$B53,'01_Riesgos'!$E$2:$E$236,Priorización!L$7,'01_Riesgos'!$B$2:$B$236,"Corrupción"))</f>
        <v>0</v>
      </c>
      <c r="M53" s="47">
        <f t="shared" si="15"/>
        <v>0</v>
      </c>
      <c r="N53" s="48" t="str">
        <f t="shared" si="16"/>
        <v>Bajo</v>
      </c>
      <c r="O53" s="49">
        <f t="shared" si="17"/>
        <v>1</v>
      </c>
      <c r="P53" s="50" t="str">
        <f>+IF(B53="","",VLOOKUP(B53,'02_TiempoAI'!$A$1:$D$66,4,0))</f>
        <v>Menos de un año</v>
      </c>
      <c r="Q53" s="51">
        <f t="shared" si="18"/>
        <v>1</v>
      </c>
      <c r="R53" s="52">
        <f>+IF(B53="","",COUNTIF('03_PlanEstrategico'!$D$2:$D$304,Priorización!B53)/COUNT('03_PlanEstrategico'!$C$2:$C$304))</f>
        <v>0</v>
      </c>
      <c r="S53" s="49">
        <f>+IF(R53="","",IF(R53&lt;=Listas!$N$2,Listas!$O$2,IF(Priorización!R53&lt;=Listas!$N$3,Listas!$O$3,IF(Priorización!R53&lt;=Listas!$N$4,Listas!$O$4,IF(Priorización!R53&lt;=Listas!$N$5,Listas!$O$5,Listas!$O$6)))))</f>
        <v>1</v>
      </c>
      <c r="T53" s="53">
        <f>+IF(B53="","",COUNTIF('04_ResultadosA'!$D$2:$D$246,Priorización!B53))</f>
        <v>0</v>
      </c>
      <c r="U53" s="54">
        <f>+IF(T53="","",IF(T53&lt;=Listas!$Q$2,Listas!$R$2,IF(Priorización!T53&lt;=Listas!$Q$3,Listas!$R$3,IF(Priorización!T53&lt;=Listas!$Q$4,Listas!$R$4,IF(Priorización!T53&lt;=Listas!$Q$5,Listas!$R$5,Listas!$R$6)))))</f>
        <v>1</v>
      </c>
      <c r="V53" s="52">
        <f>+IF(B53="","",(SUMIF('05_PptoAsociado'!$B$2:$B$350,Priorización!B53,'05_PptoAsociado'!$C$2:$C$350))/'05_PptoAsociado'!$D$1)</f>
        <v>0</v>
      </c>
      <c r="W53" s="54">
        <f>+IF(V53="","",IF(V53&lt;=Listas!$T$2,Listas!$U$2,IF(Priorización!V53&lt;=Listas!$T$3,Listas!$U$3,IF(Priorización!V53&lt;=Listas!$T$4,Listas!$U$4,IF(Priorización!V53&lt;=Listas!$T$5,Listas!$U$5,Listas!$U$6)))))</f>
        <v>1</v>
      </c>
      <c r="X53" s="55">
        <f t="shared" si="19"/>
        <v>2.2000000000000002</v>
      </c>
      <c r="Y53" s="55" t="str">
        <f>+IF(X53="","",IF(X53&lt;Listas!$W$2,Listas!$X$2,IF(Priorización!X53&lt;=Listas!$W$3,Listas!$X$3,IF(Priorización!X53&lt;=Listas!$W$4,Listas!$X$4,IF(Priorización!X53&lt;Listas!$W$5,Listas!$X$5,Listas!$X$6)))))</f>
        <v>Moderado</v>
      </c>
      <c r="Z53" s="54" t="str">
        <f>+IF(Y53="","",VLOOKUP(Y53,Listas!$X$1:$Y$6,2,0))</f>
        <v>Cada 3 años</v>
      </c>
      <c r="AA53" s="56" t="str">
        <f t="shared" si="20"/>
        <v/>
      </c>
      <c r="AB53" s="56" t="str">
        <f t="shared" si="21"/>
        <v/>
      </c>
      <c r="AC53" s="56" t="str">
        <f t="shared" si="22"/>
        <v>Informes de evaluación de controles de los mapas de riesgos comunicados</v>
      </c>
      <c r="AD53" s="56" t="str">
        <f t="shared" si="23"/>
        <v/>
      </c>
      <c r="AE53" s="52" t="s">
        <v>26</v>
      </c>
      <c r="AF53" s="52" t="s">
        <v>44</v>
      </c>
    </row>
    <row r="54" spans="2:32" s="44" customFormat="1" ht="38.25" x14ac:dyDescent="0.25">
      <c r="B54" s="57" t="s">
        <v>107</v>
      </c>
      <c r="C54" s="46">
        <f>+IF(B54="","",COUNTIFS('01_Riesgos'!$A$2:$A$236,Priorización!$B54,'01_Riesgos'!$E$2:$E$236,Priorización!C$7,'01_Riesgos'!$B$2:$B$236,"Gestión"))</f>
        <v>0</v>
      </c>
      <c r="D54" s="46">
        <f>+IF(C54="","",COUNTIFS('01_Riesgos'!$A$2:$A$236,Priorización!$B54,'01_Riesgos'!$E$2:$E$236,Priorización!D$7,'01_Riesgos'!$B$2:$B$236,"Gestión"))</f>
        <v>1</v>
      </c>
      <c r="E54" s="46">
        <f>+IF(D54="","",COUNTIFS('01_Riesgos'!$A$2:$A$236,Priorización!$B54,'01_Riesgos'!$E$2:$E$236,Priorización!E$7,'01_Riesgos'!$B$2:$B$236,"Gestión"))</f>
        <v>0</v>
      </c>
      <c r="F54" s="46">
        <f>+IF(E54="","",COUNTIFS('01_Riesgos'!$A$2:$A$236,Priorización!$B54,'01_Riesgos'!$E$2:$E$236,Priorización!F$7,'01_Riesgos'!$B$2:$B$236,"Gestión"))</f>
        <v>0</v>
      </c>
      <c r="G54" s="47">
        <f t="shared" si="12"/>
        <v>1</v>
      </c>
      <c r="H54" s="48" t="str">
        <f t="shared" si="13"/>
        <v>Alto</v>
      </c>
      <c r="I54" s="49">
        <f t="shared" si="14"/>
        <v>4</v>
      </c>
      <c r="J54" s="46">
        <f>+IF(B54="","",COUNTIFS('01_Riesgos'!$A$2:$A$236,Priorización!$B54,'01_Riesgos'!$E$2:$E$236,Priorización!J$7,'01_Riesgos'!$B$2:$B$236,"Corrupción"))</f>
        <v>0</v>
      </c>
      <c r="K54" s="46">
        <f>+IF(B54="","",COUNTIFS('01_Riesgos'!$A$2:$A$236,Priorización!$B54,'01_Riesgos'!$E$2:$E$236,Priorización!K$7,'01_Riesgos'!$B$2:$B$236,"Corrupción"))</f>
        <v>0</v>
      </c>
      <c r="L54" s="46">
        <f>+IF(B54="","",COUNTIFS('01_Riesgos'!$A$2:$A$236,Priorización!$B54,'01_Riesgos'!$E$2:$E$236,Priorización!L$7,'01_Riesgos'!$B$2:$B$236,"Corrupción"))</f>
        <v>0</v>
      </c>
      <c r="M54" s="47">
        <f t="shared" si="15"/>
        <v>0</v>
      </c>
      <c r="N54" s="48" t="str">
        <f t="shared" si="16"/>
        <v>Bajo</v>
      </c>
      <c r="O54" s="49">
        <f t="shared" si="17"/>
        <v>1</v>
      </c>
      <c r="P54" s="50" t="str">
        <f>+IF(B54="","",VLOOKUP(B54,'02_TiempoAI'!$A$1:$D$66,4,0))</f>
        <v>Menos de un año</v>
      </c>
      <c r="Q54" s="51">
        <f t="shared" si="18"/>
        <v>1</v>
      </c>
      <c r="R54" s="52">
        <f>+IF(B54="","",COUNTIF('03_PlanEstrategico'!$D$2:$D$304,Priorización!B54)/COUNT('03_PlanEstrategico'!$C$2:$C$304))</f>
        <v>0</v>
      </c>
      <c r="S54" s="49">
        <f>+IF(R54="","",IF(R54&lt;=Listas!$N$2,Listas!$O$2,IF(Priorización!R54&lt;=Listas!$N$3,Listas!$O$3,IF(Priorización!R54&lt;=Listas!$N$4,Listas!$O$4,IF(Priorización!R54&lt;=Listas!$N$5,Listas!$O$5,Listas!$O$6)))))</f>
        <v>1</v>
      </c>
      <c r="T54" s="53">
        <f>+IF(B54="","",COUNTIF('04_ResultadosA'!$D$2:$D$246,Priorización!B54))</f>
        <v>0</v>
      </c>
      <c r="U54" s="54">
        <f>+IF(T54="","",IF(T54&lt;=Listas!$Q$2,Listas!$R$2,IF(Priorización!T54&lt;=Listas!$Q$3,Listas!$R$3,IF(Priorización!T54&lt;=Listas!$Q$4,Listas!$R$4,IF(Priorización!T54&lt;=Listas!$Q$5,Listas!$R$5,Listas!$R$6)))))</f>
        <v>1</v>
      </c>
      <c r="V54" s="52">
        <f>+IF(B54="","",(SUMIF('05_PptoAsociado'!$B$2:$B$350,Priorización!B54,'05_PptoAsociado'!$C$2:$C$350))/'05_PptoAsociado'!$D$1)</f>
        <v>0</v>
      </c>
      <c r="W54" s="54">
        <f>+IF(V54="","",IF(V54&lt;=Listas!$T$2,Listas!$U$2,IF(Priorización!V54&lt;=Listas!$T$3,Listas!$U$3,IF(Priorización!V54&lt;=Listas!$T$4,Listas!$U$4,IF(Priorización!V54&lt;=Listas!$T$5,Listas!$U$5,Listas!$U$6)))))</f>
        <v>1</v>
      </c>
      <c r="X54" s="55">
        <f t="shared" si="19"/>
        <v>2.2000000000000002</v>
      </c>
      <c r="Y54" s="55" t="str">
        <f>+IF(X54="","",IF(X54&lt;Listas!$W$2,Listas!$X$2,IF(Priorización!X54&lt;=Listas!$W$3,Listas!$X$3,IF(Priorización!X54&lt;=Listas!$W$4,Listas!$X$4,IF(Priorización!X54&lt;Listas!$W$5,Listas!$X$5,Listas!$X$6)))))</f>
        <v>Moderado</v>
      </c>
      <c r="Z54" s="54" t="str">
        <f>+IF(Y54="","",VLOOKUP(Y54,Listas!$X$1:$Y$6,2,0))</f>
        <v>Cada 3 años</v>
      </c>
      <c r="AA54" s="56" t="str">
        <f t="shared" si="20"/>
        <v/>
      </c>
      <c r="AB54" s="56" t="str">
        <f t="shared" si="21"/>
        <v/>
      </c>
      <c r="AC54" s="56" t="str">
        <f t="shared" si="22"/>
        <v>Informes de evaluación de materialización de riesgos comunicados</v>
      </c>
      <c r="AD54" s="56" t="str">
        <f t="shared" si="23"/>
        <v/>
      </c>
      <c r="AE54" s="52" t="s">
        <v>26</v>
      </c>
      <c r="AF54" s="52" t="s">
        <v>44</v>
      </c>
    </row>
    <row r="55" spans="2:32" s="44" customFormat="1" ht="38.25" x14ac:dyDescent="0.25">
      <c r="B55" s="57" t="s">
        <v>108</v>
      </c>
      <c r="C55" s="46">
        <f>+IF(B55="","",COUNTIFS('01_Riesgos'!$A$2:$A$236,Priorización!$B55,'01_Riesgos'!$E$2:$E$236,Priorización!C$7,'01_Riesgos'!$B$2:$B$236,"Gestión"))</f>
        <v>0</v>
      </c>
      <c r="D55" s="46">
        <f>+IF(C55="","",COUNTIFS('01_Riesgos'!$A$2:$A$236,Priorización!$B55,'01_Riesgos'!$E$2:$E$236,Priorización!D$7,'01_Riesgos'!$B$2:$B$236,"Gestión"))</f>
        <v>1</v>
      </c>
      <c r="E55" s="46">
        <f>+IF(D55="","",COUNTIFS('01_Riesgos'!$A$2:$A$236,Priorización!$B55,'01_Riesgos'!$E$2:$E$236,Priorización!E$7,'01_Riesgos'!$B$2:$B$236,"Gestión"))</f>
        <v>0</v>
      </c>
      <c r="F55" s="46">
        <f>+IF(E55="","",COUNTIFS('01_Riesgos'!$A$2:$A$236,Priorización!$B55,'01_Riesgos'!$E$2:$E$236,Priorización!F$7,'01_Riesgos'!$B$2:$B$236,"Gestión"))</f>
        <v>0</v>
      </c>
      <c r="G55" s="47">
        <f t="shared" si="12"/>
        <v>1</v>
      </c>
      <c r="H55" s="48" t="str">
        <f t="shared" si="13"/>
        <v>Alto</v>
      </c>
      <c r="I55" s="49">
        <f t="shared" si="14"/>
        <v>4</v>
      </c>
      <c r="J55" s="46">
        <f>+IF(B55="","",COUNTIFS('01_Riesgos'!$A$2:$A$236,Priorización!$B55,'01_Riesgos'!$E$2:$E$236,Priorización!J$7,'01_Riesgos'!$B$2:$B$236,"Corrupción"))</f>
        <v>0</v>
      </c>
      <c r="K55" s="46">
        <f>+IF(B55="","",COUNTIFS('01_Riesgos'!$A$2:$A$236,Priorización!$B55,'01_Riesgos'!$E$2:$E$236,Priorización!K$7,'01_Riesgos'!$B$2:$B$236,"Corrupción"))</f>
        <v>0</v>
      </c>
      <c r="L55" s="46">
        <f>+IF(B55="","",COUNTIFS('01_Riesgos'!$A$2:$A$236,Priorización!$B55,'01_Riesgos'!$E$2:$E$236,Priorización!L$7,'01_Riesgos'!$B$2:$B$236,"Corrupción"))</f>
        <v>0</v>
      </c>
      <c r="M55" s="47">
        <f t="shared" si="15"/>
        <v>0</v>
      </c>
      <c r="N55" s="48" t="str">
        <f t="shared" si="16"/>
        <v>Bajo</v>
      </c>
      <c r="O55" s="49">
        <f t="shared" si="17"/>
        <v>1</v>
      </c>
      <c r="P55" s="50" t="str">
        <f>+IF(B55="","",VLOOKUP(B55,'02_TiempoAI'!$A$1:$D$66,4,0))</f>
        <v>Menos de un año</v>
      </c>
      <c r="Q55" s="51">
        <f t="shared" si="18"/>
        <v>1</v>
      </c>
      <c r="R55" s="52">
        <f>+IF(B55="","",COUNTIF('03_PlanEstrategico'!$D$2:$D$304,Priorización!B55)/COUNT('03_PlanEstrategico'!$C$2:$C$304))</f>
        <v>0</v>
      </c>
      <c r="S55" s="49">
        <f>+IF(R55="","",IF(R55&lt;=Listas!$N$2,Listas!$O$2,IF(Priorización!R55&lt;=Listas!$N$3,Listas!$O$3,IF(Priorización!R55&lt;=Listas!$N$4,Listas!$O$4,IF(Priorización!R55&lt;=Listas!$N$5,Listas!$O$5,Listas!$O$6)))))</f>
        <v>1</v>
      </c>
      <c r="T55" s="53">
        <f>+IF(B55="","",COUNTIF('04_ResultadosA'!$D$2:$D$246,Priorización!B55))</f>
        <v>0</v>
      </c>
      <c r="U55" s="54">
        <f>+IF(T55="","",IF(T55&lt;=Listas!$Q$2,Listas!$R$2,IF(Priorización!T55&lt;=Listas!$Q$3,Listas!$R$3,IF(Priorización!T55&lt;=Listas!$Q$4,Listas!$R$4,IF(Priorización!T55&lt;=Listas!$Q$5,Listas!$R$5,Listas!$R$6)))))</f>
        <v>1</v>
      </c>
      <c r="V55" s="52">
        <f>+IF(B55="","",(SUMIF('05_PptoAsociado'!$B$2:$B$350,Priorización!B55,'05_PptoAsociado'!$C$2:$C$350))/'05_PptoAsociado'!$D$1)</f>
        <v>0</v>
      </c>
      <c r="W55" s="54">
        <f>+IF(V55="","",IF(V55&lt;=Listas!$T$2,Listas!$U$2,IF(Priorización!V55&lt;=Listas!$T$3,Listas!$U$3,IF(Priorización!V55&lt;=Listas!$T$4,Listas!$U$4,IF(Priorización!V55&lt;=Listas!$T$5,Listas!$U$5,Listas!$U$6)))))</f>
        <v>1</v>
      </c>
      <c r="X55" s="55">
        <f t="shared" si="19"/>
        <v>2.2000000000000002</v>
      </c>
      <c r="Y55" s="55" t="str">
        <f>+IF(X55="","",IF(X55&lt;Listas!$W$2,Listas!$X$2,IF(Priorización!X55&lt;=Listas!$W$3,Listas!$X$3,IF(Priorización!X55&lt;=Listas!$W$4,Listas!$X$4,IF(Priorización!X55&lt;Listas!$W$5,Listas!$X$5,Listas!$X$6)))))</f>
        <v>Moderado</v>
      </c>
      <c r="Z55" s="54" t="str">
        <f>+IF(Y55="","",VLOOKUP(Y55,Listas!$X$1:$Y$6,2,0))</f>
        <v>Cada 3 años</v>
      </c>
      <c r="AA55" s="56" t="str">
        <f t="shared" si="20"/>
        <v/>
      </c>
      <c r="AB55" s="56" t="str">
        <f t="shared" si="21"/>
        <v/>
      </c>
      <c r="AC55" s="56" t="str">
        <f t="shared" si="22"/>
        <v>Acompañamiento y asesoría en la formulación de planes de mejoramiento</v>
      </c>
      <c r="AD55" s="56" t="str">
        <f t="shared" si="23"/>
        <v/>
      </c>
      <c r="AE55" s="52" t="s">
        <v>26</v>
      </c>
      <c r="AF55" s="52" t="s">
        <v>44</v>
      </c>
    </row>
    <row r="56" spans="2:32" s="44" customFormat="1" ht="63.75" x14ac:dyDescent="0.25">
      <c r="B56" s="57" t="s">
        <v>109</v>
      </c>
      <c r="C56" s="46">
        <f>+IF(B56="","",COUNTIFS('01_Riesgos'!$A$2:$A$236,Priorización!$B56,'01_Riesgos'!$E$2:$E$236,Priorización!C$7,'01_Riesgos'!$B$2:$B$236,"Gestión"))</f>
        <v>0</v>
      </c>
      <c r="D56" s="46">
        <f>+IF(C56="","",COUNTIFS('01_Riesgos'!$A$2:$A$236,Priorización!$B56,'01_Riesgos'!$E$2:$E$236,Priorización!D$7,'01_Riesgos'!$B$2:$B$236,"Gestión"))</f>
        <v>1</v>
      </c>
      <c r="E56" s="46">
        <f>+IF(D56="","",COUNTIFS('01_Riesgos'!$A$2:$A$236,Priorización!$B56,'01_Riesgos'!$E$2:$E$236,Priorización!E$7,'01_Riesgos'!$B$2:$B$236,"Gestión"))</f>
        <v>0</v>
      </c>
      <c r="F56" s="46">
        <f>+IF(E56="","",COUNTIFS('01_Riesgos'!$A$2:$A$236,Priorización!$B56,'01_Riesgos'!$E$2:$E$236,Priorización!F$7,'01_Riesgos'!$B$2:$B$236,"Gestión"))</f>
        <v>0</v>
      </c>
      <c r="G56" s="47">
        <f t="shared" si="12"/>
        <v>1</v>
      </c>
      <c r="H56" s="48" t="str">
        <f t="shared" si="13"/>
        <v>Alto</v>
      </c>
      <c r="I56" s="49">
        <f t="shared" si="14"/>
        <v>4</v>
      </c>
      <c r="J56" s="46">
        <f>+IF(B56="","",COUNTIFS('01_Riesgos'!$A$2:$A$236,Priorización!$B56,'01_Riesgos'!$E$2:$E$236,Priorización!J$7,'01_Riesgos'!$B$2:$B$236,"Corrupción"))</f>
        <v>0</v>
      </c>
      <c r="K56" s="46">
        <f>+IF(B56="","",COUNTIFS('01_Riesgos'!$A$2:$A$236,Priorización!$B56,'01_Riesgos'!$E$2:$E$236,Priorización!K$7,'01_Riesgos'!$B$2:$B$236,"Corrupción"))</f>
        <v>0</v>
      </c>
      <c r="L56" s="46">
        <f>+IF(B56="","",COUNTIFS('01_Riesgos'!$A$2:$A$236,Priorización!$B56,'01_Riesgos'!$E$2:$E$236,Priorización!L$7,'01_Riesgos'!$B$2:$B$236,"Corrupción"))</f>
        <v>0</v>
      </c>
      <c r="M56" s="47">
        <f t="shared" si="15"/>
        <v>0</v>
      </c>
      <c r="N56" s="48" t="str">
        <f t="shared" si="16"/>
        <v>Bajo</v>
      </c>
      <c r="O56" s="49">
        <f t="shared" si="17"/>
        <v>1</v>
      </c>
      <c r="P56" s="50" t="str">
        <f>+IF(B56="","",VLOOKUP(B56,'02_TiempoAI'!$A$1:$D$66,4,0))</f>
        <v>Menos de un año</v>
      </c>
      <c r="Q56" s="51">
        <f t="shared" si="18"/>
        <v>1</v>
      </c>
      <c r="R56" s="52">
        <f>+IF(B56="","",COUNTIF('03_PlanEstrategico'!$D$2:$D$304,Priorización!B56)/COUNT('03_PlanEstrategico'!$C$2:$C$304))</f>
        <v>0</v>
      </c>
      <c r="S56" s="49">
        <f>+IF(R56="","",IF(R56&lt;=Listas!$N$2,Listas!$O$2,IF(Priorización!R56&lt;=Listas!$N$3,Listas!$O$3,IF(Priorización!R56&lt;=Listas!$N$4,Listas!$O$4,IF(Priorización!R56&lt;=Listas!$N$5,Listas!$O$5,Listas!$O$6)))))</f>
        <v>1</v>
      </c>
      <c r="T56" s="53">
        <f>+IF(B56="","",COUNTIF('04_ResultadosA'!$D$2:$D$246,Priorización!B56))</f>
        <v>0</v>
      </c>
      <c r="U56" s="54">
        <f>+IF(T56="","",IF(T56&lt;=Listas!$Q$2,Listas!$R$2,IF(Priorización!T56&lt;=Listas!$Q$3,Listas!$R$3,IF(Priorización!T56&lt;=Listas!$Q$4,Listas!$R$4,IF(Priorización!T56&lt;=Listas!$Q$5,Listas!$R$5,Listas!$R$6)))))</f>
        <v>1</v>
      </c>
      <c r="V56" s="52">
        <f>+IF(B56="","",(SUMIF('05_PptoAsociado'!$B$2:$B$350,Priorización!B56,'05_PptoAsociado'!$C$2:$C$350))/'05_PptoAsociado'!$D$1)</f>
        <v>0</v>
      </c>
      <c r="W56" s="54">
        <f>+IF(V56="","",IF(V56&lt;=Listas!$T$2,Listas!$U$2,IF(Priorización!V56&lt;=Listas!$T$3,Listas!$U$3,IF(Priorización!V56&lt;=Listas!$T$4,Listas!$U$4,IF(Priorización!V56&lt;=Listas!$T$5,Listas!$U$5,Listas!$U$6)))))</f>
        <v>1</v>
      </c>
      <c r="X56" s="55">
        <f t="shared" si="19"/>
        <v>2.2000000000000002</v>
      </c>
      <c r="Y56" s="55" t="str">
        <f>+IF(X56="","",IF(X56&lt;Listas!$W$2,Listas!$X$2,IF(Priorización!X56&lt;=Listas!$W$3,Listas!$X$3,IF(Priorización!X56&lt;=Listas!$W$4,Listas!$X$4,IF(Priorización!X56&lt;Listas!$W$5,Listas!$X$5,Listas!$X$6)))))</f>
        <v>Moderado</v>
      </c>
      <c r="Z56" s="54" t="str">
        <f>+IF(Y56="","",VLOOKUP(Y56,Listas!$X$1:$Y$6,2,0))</f>
        <v>Cada 3 años</v>
      </c>
      <c r="AA56" s="56" t="str">
        <f t="shared" si="20"/>
        <v/>
      </c>
      <c r="AB56" s="56" t="str">
        <f t="shared" si="21"/>
        <v/>
      </c>
      <c r="AC56" s="56" t="str">
        <f t="shared" si="22"/>
        <v>Acompañamiento y asesoría en la formulación o ajuste del plan de lucha contra la corrupción y de atención al ciudadano</v>
      </c>
      <c r="AD56" s="56" t="str">
        <f t="shared" si="23"/>
        <v/>
      </c>
      <c r="AE56" s="52" t="s">
        <v>26</v>
      </c>
      <c r="AF56" s="52" t="s">
        <v>44</v>
      </c>
    </row>
    <row r="57" spans="2:32" s="44" customFormat="1" ht="51" x14ac:dyDescent="0.25">
      <c r="B57" s="57" t="s">
        <v>110</v>
      </c>
      <c r="C57" s="46">
        <f>+IF(B57="","",COUNTIFS('01_Riesgos'!$A$2:$A$236,Priorización!$B57,'01_Riesgos'!$E$2:$E$236,Priorización!C$7,'01_Riesgos'!$B$2:$B$236,"Gestión"))</f>
        <v>0</v>
      </c>
      <c r="D57" s="46">
        <f>+IF(C57="","",COUNTIFS('01_Riesgos'!$A$2:$A$236,Priorización!$B57,'01_Riesgos'!$E$2:$E$236,Priorización!D$7,'01_Riesgos'!$B$2:$B$236,"Gestión"))</f>
        <v>1</v>
      </c>
      <c r="E57" s="46">
        <f>+IF(D57="","",COUNTIFS('01_Riesgos'!$A$2:$A$236,Priorización!$B57,'01_Riesgos'!$E$2:$E$236,Priorización!E$7,'01_Riesgos'!$B$2:$B$236,"Gestión"))</f>
        <v>0</v>
      </c>
      <c r="F57" s="46">
        <f>+IF(E57="","",COUNTIFS('01_Riesgos'!$A$2:$A$236,Priorización!$B57,'01_Riesgos'!$E$2:$E$236,Priorización!F$7,'01_Riesgos'!$B$2:$B$236,"Gestión"))</f>
        <v>0</v>
      </c>
      <c r="G57" s="47">
        <f t="shared" si="12"/>
        <v>1</v>
      </c>
      <c r="H57" s="48" t="str">
        <f t="shared" si="13"/>
        <v>Alto</v>
      </c>
      <c r="I57" s="49">
        <f t="shared" si="14"/>
        <v>4</v>
      </c>
      <c r="J57" s="46">
        <f>+IF(B57="","",COUNTIFS('01_Riesgos'!$A$2:$A$236,Priorización!$B57,'01_Riesgos'!$E$2:$E$236,Priorización!J$7,'01_Riesgos'!$B$2:$B$236,"Corrupción"))</f>
        <v>0</v>
      </c>
      <c r="K57" s="46">
        <f>+IF(B57="","",COUNTIFS('01_Riesgos'!$A$2:$A$236,Priorización!$B57,'01_Riesgos'!$E$2:$E$236,Priorización!K$7,'01_Riesgos'!$B$2:$B$236,"Corrupción"))</f>
        <v>0</v>
      </c>
      <c r="L57" s="46">
        <f>+IF(B57="","",COUNTIFS('01_Riesgos'!$A$2:$A$236,Priorización!$B57,'01_Riesgos'!$E$2:$E$236,Priorización!L$7,'01_Riesgos'!$B$2:$B$236,"Corrupción"))</f>
        <v>0</v>
      </c>
      <c r="M57" s="47">
        <f t="shared" si="15"/>
        <v>0</v>
      </c>
      <c r="N57" s="48" t="str">
        <f t="shared" si="16"/>
        <v>Bajo</v>
      </c>
      <c r="O57" s="49">
        <f t="shared" si="17"/>
        <v>1</v>
      </c>
      <c r="P57" s="50" t="str">
        <f>+IF(B57="","",VLOOKUP(B57,'02_TiempoAI'!$A$1:$D$66,4,0))</f>
        <v>Entre uno y dos años</v>
      </c>
      <c r="Q57" s="51">
        <f t="shared" si="18"/>
        <v>3</v>
      </c>
      <c r="R57" s="52">
        <f>+IF(B57="","",COUNTIF('03_PlanEstrategico'!$D$2:$D$304,Priorización!B57)/COUNT('03_PlanEstrategico'!$C$2:$C$304))</f>
        <v>0</v>
      </c>
      <c r="S57" s="49">
        <f>+IF(R57="","",IF(R57&lt;=Listas!$N$2,Listas!$O$2,IF(Priorización!R57&lt;=Listas!$N$3,Listas!$O$3,IF(Priorización!R57&lt;=Listas!$N$4,Listas!$O$4,IF(Priorización!R57&lt;=Listas!$N$5,Listas!$O$5,Listas!$O$6)))))</f>
        <v>1</v>
      </c>
      <c r="T57" s="53">
        <f>+IF(B57="","",COUNTIF('04_ResultadosA'!$D$2:$D$246,Priorización!B57))</f>
        <v>0</v>
      </c>
      <c r="U57" s="54">
        <f>+IF(T57="","",IF(T57&lt;=Listas!$Q$2,Listas!$R$2,IF(Priorización!T57&lt;=Listas!$Q$3,Listas!$R$3,IF(Priorización!T57&lt;=Listas!$Q$4,Listas!$R$4,IF(Priorización!T57&lt;=Listas!$Q$5,Listas!$R$5,Listas!$R$6)))))</f>
        <v>1</v>
      </c>
      <c r="V57" s="52">
        <f>+IF(B57="","",(SUMIF('05_PptoAsociado'!$B$2:$B$350,Priorización!B57,'05_PptoAsociado'!$C$2:$C$350))/'05_PptoAsociado'!$D$1)</f>
        <v>0</v>
      </c>
      <c r="W57" s="54">
        <f>+IF(V57="","",IF(V57&lt;=Listas!$T$2,Listas!$U$2,IF(Priorización!V57&lt;=Listas!$T$3,Listas!$U$3,IF(Priorización!V57&lt;=Listas!$T$4,Listas!$U$4,IF(Priorización!V57&lt;=Listas!$T$5,Listas!$U$5,Listas!$U$6)))))</f>
        <v>1</v>
      </c>
      <c r="X57" s="55">
        <f t="shared" si="19"/>
        <v>2.34</v>
      </c>
      <c r="Y57" s="55" t="str">
        <f>+IF(X57="","",IF(X57&lt;Listas!$W$2,Listas!$X$2,IF(Priorización!X57&lt;=Listas!$W$3,Listas!$X$3,IF(Priorización!X57&lt;=Listas!$W$4,Listas!$X$4,IF(Priorización!X57&lt;Listas!$W$5,Listas!$X$5,Listas!$X$6)))))</f>
        <v>Moderado</v>
      </c>
      <c r="Z57" s="54" t="str">
        <f>+IF(Y57="","",VLOOKUP(Y57,Listas!$X$1:$Y$6,2,0))</f>
        <v>Cada 3 años</v>
      </c>
      <c r="AA57" s="56" t="str">
        <f t="shared" si="20"/>
        <v/>
      </c>
      <c r="AB57" s="56" t="str">
        <f t="shared" si="21"/>
        <v/>
      </c>
      <c r="AC57" s="56" t="str">
        <f t="shared" si="22"/>
        <v>Acompañamiento y asesoría en la formulación o actualización del mapa de riesgos</v>
      </c>
      <c r="AD57" s="56" t="str">
        <f t="shared" si="23"/>
        <v/>
      </c>
      <c r="AE57" s="52" t="s">
        <v>26</v>
      </c>
      <c r="AF57" s="52" t="s">
        <v>44</v>
      </c>
    </row>
    <row r="58" spans="2:32" s="44" customFormat="1" ht="30" x14ac:dyDescent="0.25">
      <c r="B58" s="57" t="s">
        <v>111</v>
      </c>
      <c r="C58" s="46">
        <f>+IF(B58="","",COUNTIFS('01_Riesgos'!$A$2:$A$236,Priorización!$B58,'01_Riesgos'!$E$2:$E$236,Priorización!C$7,'01_Riesgos'!$B$2:$B$236,"Gestión"))</f>
        <v>0</v>
      </c>
      <c r="D58" s="46">
        <f>+IF(C58="","",COUNTIFS('01_Riesgos'!$A$2:$A$236,Priorización!$B58,'01_Riesgos'!$E$2:$E$236,Priorización!D$7,'01_Riesgos'!$B$2:$B$236,"Gestión"))</f>
        <v>1</v>
      </c>
      <c r="E58" s="46">
        <f>+IF(D58="","",COUNTIFS('01_Riesgos'!$A$2:$A$236,Priorización!$B58,'01_Riesgos'!$E$2:$E$236,Priorización!E$7,'01_Riesgos'!$B$2:$B$236,"Gestión"))</f>
        <v>0</v>
      </c>
      <c r="F58" s="46">
        <f>+IF(E58="","",COUNTIFS('01_Riesgos'!$A$2:$A$236,Priorización!$B58,'01_Riesgos'!$E$2:$E$236,Priorización!F$7,'01_Riesgos'!$B$2:$B$236,"Gestión"))</f>
        <v>0</v>
      </c>
      <c r="G58" s="47">
        <f t="shared" si="12"/>
        <v>1</v>
      </c>
      <c r="H58" s="48" t="str">
        <f t="shared" si="13"/>
        <v>Alto</v>
      </c>
      <c r="I58" s="49">
        <f t="shared" si="14"/>
        <v>4</v>
      </c>
      <c r="J58" s="46">
        <f>+IF(B58="","",COUNTIFS('01_Riesgos'!$A$2:$A$236,Priorización!$B58,'01_Riesgos'!$E$2:$E$236,Priorización!J$7,'01_Riesgos'!$B$2:$B$236,"Corrupción"))</f>
        <v>0</v>
      </c>
      <c r="K58" s="46">
        <f>+IF(B58="","",COUNTIFS('01_Riesgos'!$A$2:$A$236,Priorización!$B58,'01_Riesgos'!$E$2:$E$236,Priorización!K$7,'01_Riesgos'!$B$2:$B$236,"Corrupción"))</f>
        <v>0</v>
      </c>
      <c r="L58" s="46">
        <f>+IF(B58="","",COUNTIFS('01_Riesgos'!$A$2:$A$236,Priorización!$B58,'01_Riesgos'!$E$2:$E$236,Priorización!L$7,'01_Riesgos'!$B$2:$B$236,"Corrupción"))</f>
        <v>0</v>
      </c>
      <c r="M58" s="47">
        <f t="shared" si="15"/>
        <v>0</v>
      </c>
      <c r="N58" s="48" t="str">
        <f t="shared" si="16"/>
        <v>Bajo</v>
      </c>
      <c r="O58" s="49">
        <f t="shared" si="17"/>
        <v>1</v>
      </c>
      <c r="P58" s="50" t="str">
        <f>+IF(B58="","",VLOOKUP(B58,'02_TiempoAI'!$A$1:$D$66,4,0))</f>
        <v>Menos de un año</v>
      </c>
      <c r="Q58" s="51">
        <f t="shared" si="18"/>
        <v>1</v>
      </c>
      <c r="R58" s="52">
        <f>+IF(B58="","",COUNTIF('03_PlanEstrategico'!$D$2:$D$304,Priorización!B58)/COUNT('03_PlanEstrategico'!$C$2:$C$304))</f>
        <v>0</v>
      </c>
      <c r="S58" s="49">
        <f>+IF(R58="","",IF(R58&lt;=Listas!$N$2,Listas!$O$2,IF(Priorización!R58&lt;=Listas!$N$3,Listas!$O$3,IF(Priorización!R58&lt;=Listas!$N$4,Listas!$O$4,IF(Priorización!R58&lt;=Listas!$N$5,Listas!$O$5,Listas!$O$6)))))</f>
        <v>1</v>
      </c>
      <c r="T58" s="53">
        <f>+IF(B58="","",COUNTIF('04_ResultadosA'!$D$2:$D$246,Priorización!B58))</f>
        <v>0</v>
      </c>
      <c r="U58" s="54">
        <f>+IF(T58="","",IF(T58&lt;=Listas!$Q$2,Listas!$R$2,IF(Priorización!T58&lt;=Listas!$Q$3,Listas!$R$3,IF(Priorización!T58&lt;=Listas!$Q$4,Listas!$R$4,IF(Priorización!T58&lt;=Listas!$Q$5,Listas!$R$5,Listas!$R$6)))))</f>
        <v>1</v>
      </c>
      <c r="V58" s="52">
        <f>+IF(B58="","",(SUMIF('05_PptoAsociado'!$B$2:$B$350,Priorización!B58,'05_PptoAsociado'!$C$2:$C$350))/'05_PptoAsociado'!$D$1)</f>
        <v>0</v>
      </c>
      <c r="W58" s="54">
        <f>+IF(V58="","",IF(V58&lt;=Listas!$T$2,Listas!$U$2,IF(Priorización!V58&lt;=Listas!$T$3,Listas!$U$3,IF(Priorización!V58&lt;=Listas!$T$4,Listas!$U$4,IF(Priorización!V58&lt;=Listas!$T$5,Listas!$U$5,Listas!$U$6)))))</f>
        <v>1</v>
      </c>
      <c r="X58" s="55">
        <f t="shared" si="19"/>
        <v>2.2000000000000002</v>
      </c>
      <c r="Y58" s="55" t="str">
        <f>+IF(X58="","",IF(X58&lt;Listas!$W$2,Listas!$X$2,IF(Priorización!X58&lt;=Listas!$W$3,Listas!$X$3,IF(Priorización!X58&lt;=Listas!$W$4,Listas!$X$4,IF(Priorización!X58&lt;Listas!$W$5,Listas!$X$5,Listas!$X$6)))))</f>
        <v>Moderado</v>
      </c>
      <c r="Z58" s="54" t="str">
        <f>+IF(Y58="","",VLOOKUP(Y58,Listas!$X$1:$Y$6,2,0))</f>
        <v>Cada 3 años</v>
      </c>
      <c r="AA58" s="56" t="str">
        <f t="shared" si="20"/>
        <v/>
      </c>
      <c r="AB58" s="56" t="str">
        <f t="shared" si="21"/>
        <v/>
      </c>
      <c r="AC58" s="56" t="str">
        <f t="shared" si="22"/>
        <v>Actividades de fomento de la cultura de control</v>
      </c>
      <c r="AD58" s="56" t="str">
        <f t="shared" si="23"/>
        <v/>
      </c>
      <c r="AE58" s="52" t="s">
        <v>26</v>
      </c>
      <c r="AF58" s="52" t="s">
        <v>44</v>
      </c>
    </row>
    <row r="59" spans="2:32" s="44" customFormat="1" ht="25.5" x14ac:dyDescent="0.25">
      <c r="B59" s="57" t="s">
        <v>112</v>
      </c>
      <c r="C59" s="46">
        <f>+IF(B59="","",COUNTIFS('01_Riesgos'!$A$2:$A$236,Priorización!$B59,'01_Riesgos'!$E$2:$E$236,Priorización!C$7,'01_Riesgos'!$B$2:$B$236,"Gestión"))</f>
        <v>0</v>
      </c>
      <c r="D59" s="46">
        <f>+IF(C59="","",COUNTIFS('01_Riesgos'!$A$2:$A$236,Priorización!$B59,'01_Riesgos'!$E$2:$E$236,Priorización!D$7,'01_Riesgos'!$B$2:$B$236,"Gestión"))</f>
        <v>1</v>
      </c>
      <c r="E59" s="46">
        <f>+IF(D59="","",COUNTIFS('01_Riesgos'!$A$2:$A$236,Priorización!$B59,'01_Riesgos'!$E$2:$E$236,Priorización!E$7,'01_Riesgos'!$B$2:$B$236,"Gestión"))</f>
        <v>0</v>
      </c>
      <c r="F59" s="46">
        <f>+IF(E59="","",COUNTIFS('01_Riesgos'!$A$2:$A$236,Priorización!$B59,'01_Riesgos'!$E$2:$E$236,Priorización!F$7,'01_Riesgos'!$B$2:$B$236,"Gestión"))</f>
        <v>0</v>
      </c>
      <c r="G59" s="47">
        <f t="shared" si="12"/>
        <v>1</v>
      </c>
      <c r="H59" s="48" t="str">
        <f t="shared" si="13"/>
        <v>Alto</v>
      </c>
      <c r="I59" s="49">
        <f t="shared" si="14"/>
        <v>4</v>
      </c>
      <c r="J59" s="46">
        <f>+IF(B59="","",COUNTIFS('01_Riesgos'!$A$2:$A$236,Priorización!$B59,'01_Riesgos'!$E$2:$E$236,Priorización!J$7,'01_Riesgos'!$B$2:$B$236,"Corrupción"))</f>
        <v>0</v>
      </c>
      <c r="K59" s="46">
        <f>+IF(B59="","",COUNTIFS('01_Riesgos'!$A$2:$A$236,Priorización!$B59,'01_Riesgos'!$E$2:$E$236,Priorización!K$7,'01_Riesgos'!$B$2:$B$236,"Corrupción"))</f>
        <v>0</v>
      </c>
      <c r="L59" s="46">
        <f>+IF(B59="","",COUNTIFS('01_Riesgos'!$A$2:$A$236,Priorización!$B59,'01_Riesgos'!$E$2:$E$236,Priorización!L$7,'01_Riesgos'!$B$2:$B$236,"Corrupción"))</f>
        <v>0</v>
      </c>
      <c r="M59" s="47">
        <f t="shared" si="15"/>
        <v>0</v>
      </c>
      <c r="N59" s="48" t="str">
        <f t="shared" si="16"/>
        <v>Bajo</v>
      </c>
      <c r="O59" s="49">
        <f t="shared" si="17"/>
        <v>1</v>
      </c>
      <c r="P59" s="50" t="str">
        <f>+IF(B59="","",VLOOKUP(B59,'02_TiempoAI'!$A$1:$D$66,4,0))</f>
        <v>Menos de un año</v>
      </c>
      <c r="Q59" s="51">
        <f t="shared" si="18"/>
        <v>1</v>
      </c>
      <c r="R59" s="52">
        <f>+IF(B59="","",COUNTIF('03_PlanEstrategico'!$D$2:$D$304,Priorización!B59)/COUNT('03_PlanEstrategico'!$C$2:$C$304))</f>
        <v>0</v>
      </c>
      <c r="S59" s="49">
        <f>+IF(R59="","",IF(R59&lt;=Listas!$N$2,Listas!$O$2,IF(Priorización!R59&lt;=Listas!$N$3,Listas!$O$3,IF(Priorización!R59&lt;=Listas!$N$4,Listas!$O$4,IF(Priorización!R59&lt;=Listas!$N$5,Listas!$O$5,Listas!$O$6)))))</f>
        <v>1</v>
      </c>
      <c r="T59" s="53">
        <f>+IF(B59="","",COUNTIF('04_ResultadosA'!$D$2:$D$246,Priorización!B59))</f>
        <v>0</v>
      </c>
      <c r="U59" s="54">
        <f>+IF(T59="","",IF(T59&lt;=Listas!$Q$2,Listas!$R$2,IF(Priorización!T59&lt;=Listas!$Q$3,Listas!$R$3,IF(Priorización!T59&lt;=Listas!$Q$4,Listas!$R$4,IF(Priorización!T59&lt;=Listas!$Q$5,Listas!$R$5,Listas!$R$6)))))</f>
        <v>1</v>
      </c>
      <c r="V59" s="52">
        <f>+IF(B59="","",(SUMIF('05_PptoAsociado'!$B$2:$B$350,Priorización!B59,'05_PptoAsociado'!$C$2:$C$350))/'05_PptoAsociado'!$D$1)</f>
        <v>0</v>
      </c>
      <c r="W59" s="54">
        <f>+IF(V59="","",IF(V59&lt;=Listas!$T$2,Listas!$U$2,IF(Priorización!V59&lt;=Listas!$T$3,Listas!$U$3,IF(Priorización!V59&lt;=Listas!$T$4,Listas!$U$4,IF(Priorización!V59&lt;=Listas!$T$5,Listas!$U$5,Listas!$U$6)))))</f>
        <v>1</v>
      </c>
      <c r="X59" s="55">
        <f t="shared" si="19"/>
        <v>2.2000000000000002</v>
      </c>
      <c r="Y59" s="55" t="str">
        <f>+IF(X59="","",IF(X59&lt;Listas!$W$2,Listas!$X$2,IF(Priorización!X59&lt;=Listas!$W$3,Listas!$X$3,IF(Priorización!X59&lt;=Listas!$W$4,Listas!$X$4,IF(Priorización!X59&lt;Listas!$W$5,Listas!$X$5,Listas!$X$6)))))</f>
        <v>Moderado</v>
      </c>
      <c r="Z59" s="54" t="str">
        <f>+IF(Y59="","",VLOOKUP(Y59,Listas!$X$1:$Y$6,2,0))</f>
        <v>Cada 3 años</v>
      </c>
      <c r="AA59" s="56" t="str">
        <f t="shared" si="20"/>
        <v/>
      </c>
      <c r="AB59" s="56" t="str">
        <f t="shared" si="21"/>
        <v/>
      </c>
      <c r="AC59" s="56" t="str">
        <f t="shared" si="22"/>
        <v>Informe de comité de archivo</v>
      </c>
      <c r="AD59" s="56" t="str">
        <f t="shared" si="23"/>
        <v/>
      </c>
      <c r="AE59" s="52" t="s">
        <v>26</v>
      </c>
      <c r="AF59" s="52" t="s">
        <v>27</v>
      </c>
    </row>
    <row r="60" spans="2:32" s="44" customFormat="1" ht="25.5" x14ac:dyDescent="0.25">
      <c r="B60" s="57" t="s">
        <v>113</v>
      </c>
      <c r="C60" s="46">
        <f>+IF(B60="","",COUNTIFS('01_Riesgos'!$A$2:$A$236,Priorización!$B60,'01_Riesgos'!$E$2:$E$236,Priorización!C$7,'01_Riesgos'!$B$2:$B$236,"Gestión"))</f>
        <v>0</v>
      </c>
      <c r="D60" s="46">
        <f>+IF(C60="","",COUNTIFS('01_Riesgos'!$A$2:$A$236,Priorización!$B60,'01_Riesgos'!$E$2:$E$236,Priorización!D$7,'01_Riesgos'!$B$2:$B$236,"Gestión"))</f>
        <v>1</v>
      </c>
      <c r="E60" s="46">
        <f>+IF(D60="","",COUNTIFS('01_Riesgos'!$A$2:$A$236,Priorización!$B60,'01_Riesgos'!$E$2:$E$236,Priorización!E$7,'01_Riesgos'!$B$2:$B$236,"Gestión"))</f>
        <v>0</v>
      </c>
      <c r="F60" s="46">
        <f>+IF(E60="","",COUNTIFS('01_Riesgos'!$A$2:$A$236,Priorización!$B60,'01_Riesgos'!$E$2:$E$236,Priorización!F$7,'01_Riesgos'!$B$2:$B$236,"Gestión"))</f>
        <v>0</v>
      </c>
      <c r="G60" s="47">
        <f t="shared" si="12"/>
        <v>1</v>
      </c>
      <c r="H60" s="48" t="str">
        <f t="shared" si="13"/>
        <v>Alto</v>
      </c>
      <c r="I60" s="49">
        <f t="shared" si="14"/>
        <v>4</v>
      </c>
      <c r="J60" s="46">
        <f>+IF(B60="","",COUNTIFS('01_Riesgos'!$A$2:$A$236,Priorización!$B60,'01_Riesgos'!$E$2:$E$236,Priorización!J$7,'01_Riesgos'!$B$2:$B$236,"Corrupción"))</f>
        <v>0</v>
      </c>
      <c r="K60" s="46">
        <f>+IF(B60="","",COUNTIFS('01_Riesgos'!$A$2:$A$236,Priorización!$B60,'01_Riesgos'!$E$2:$E$236,Priorización!K$7,'01_Riesgos'!$B$2:$B$236,"Corrupción"))</f>
        <v>0</v>
      </c>
      <c r="L60" s="46">
        <f>+IF(B60="","",COUNTIFS('01_Riesgos'!$A$2:$A$236,Priorización!$B60,'01_Riesgos'!$E$2:$E$236,Priorización!L$7,'01_Riesgos'!$B$2:$B$236,"Corrupción"))</f>
        <v>0</v>
      </c>
      <c r="M60" s="47">
        <f t="shared" si="15"/>
        <v>0</v>
      </c>
      <c r="N60" s="48" t="str">
        <f t="shared" si="16"/>
        <v>Bajo</v>
      </c>
      <c r="O60" s="49">
        <f t="shared" si="17"/>
        <v>1</v>
      </c>
      <c r="P60" s="50" t="str">
        <f>+IF(B60="","",VLOOKUP(B60,'02_TiempoAI'!$A$1:$D$66,4,0))</f>
        <v>Mas de dos años</v>
      </c>
      <c r="Q60" s="51">
        <f t="shared" si="18"/>
        <v>5</v>
      </c>
      <c r="R60" s="52">
        <f>+IF(B60="","",COUNTIF('03_PlanEstrategico'!$D$2:$D$304,Priorización!B60)/COUNT('03_PlanEstrategico'!$C$2:$C$304))</f>
        <v>0</v>
      </c>
      <c r="S60" s="49">
        <f>+IF(R60="","",IF(R60&lt;=Listas!$N$2,Listas!$O$2,IF(Priorización!R60&lt;=Listas!$N$3,Listas!$O$3,IF(Priorización!R60&lt;=Listas!$N$4,Listas!$O$4,IF(Priorización!R60&lt;=Listas!$N$5,Listas!$O$5,Listas!$O$6)))))</f>
        <v>1</v>
      </c>
      <c r="T60" s="53">
        <f>+IF(B60="","",COUNTIF('04_ResultadosA'!$D$2:$D$246,Priorización!B60))</f>
        <v>0</v>
      </c>
      <c r="U60" s="54">
        <f>+IF(T60="","",IF(T60&lt;=Listas!$Q$2,Listas!$R$2,IF(Priorización!T60&lt;=Listas!$Q$3,Listas!$R$3,IF(Priorización!T60&lt;=Listas!$Q$4,Listas!$R$4,IF(Priorización!T60&lt;=Listas!$Q$5,Listas!$R$5,Listas!$R$6)))))</f>
        <v>1</v>
      </c>
      <c r="V60" s="52">
        <f>+IF(B60="","",(SUMIF('05_PptoAsociado'!$B$2:$B$350,Priorización!B60,'05_PptoAsociado'!$C$2:$C$350))/'05_PptoAsociado'!$D$1)</f>
        <v>0</v>
      </c>
      <c r="W60" s="54">
        <f>+IF(V60="","",IF(V60&lt;=Listas!$T$2,Listas!$U$2,IF(Priorización!V60&lt;=Listas!$T$3,Listas!$U$3,IF(Priorización!V60&lt;=Listas!$T$4,Listas!$U$4,IF(Priorización!V60&lt;=Listas!$T$5,Listas!$U$5,Listas!$U$6)))))</f>
        <v>1</v>
      </c>
      <c r="X60" s="55">
        <f t="shared" si="19"/>
        <v>2.48</v>
      </c>
      <c r="Y60" s="55" t="str">
        <f>+IF(X60="","",IF(X60&lt;Listas!$W$2,Listas!$X$2,IF(Priorización!X60&lt;=Listas!$W$3,Listas!$X$3,IF(Priorización!X60&lt;=Listas!$W$4,Listas!$X$4,IF(Priorización!X60&lt;Listas!$W$5,Listas!$X$5,Listas!$X$6)))))</f>
        <v>Moderado</v>
      </c>
      <c r="Z60" s="54" t="str">
        <f>+IF(Y60="","",VLOOKUP(Y60,Listas!$X$1:$Y$6,2,0))</f>
        <v>Cada 3 años</v>
      </c>
      <c r="AA60" s="56" t="str">
        <f t="shared" si="20"/>
        <v/>
      </c>
      <c r="AB60" s="56" t="str">
        <f t="shared" si="21"/>
        <v/>
      </c>
      <c r="AC60" s="56" t="str">
        <f t="shared" si="22"/>
        <v>Informe de comité de atención al ciudadano</v>
      </c>
      <c r="AD60" s="56" t="str">
        <f t="shared" si="23"/>
        <v/>
      </c>
      <c r="AE60" s="52" t="s">
        <v>26</v>
      </c>
      <c r="AF60" s="52" t="s">
        <v>27</v>
      </c>
    </row>
    <row r="61" spans="2:32" s="44" customFormat="1" ht="25.5" x14ac:dyDescent="0.25">
      <c r="B61" s="57" t="s">
        <v>114</v>
      </c>
      <c r="C61" s="46">
        <f>+IF(B61="","",COUNTIFS('01_Riesgos'!$A$2:$A$236,Priorización!$B61,'01_Riesgos'!$E$2:$E$236,Priorización!C$7,'01_Riesgos'!$B$2:$B$236,"Gestión"))</f>
        <v>0</v>
      </c>
      <c r="D61" s="46">
        <f>+IF(C61="","",COUNTIFS('01_Riesgos'!$A$2:$A$236,Priorización!$B61,'01_Riesgos'!$E$2:$E$236,Priorización!D$7,'01_Riesgos'!$B$2:$B$236,"Gestión"))</f>
        <v>1</v>
      </c>
      <c r="E61" s="46">
        <f>+IF(D61="","",COUNTIFS('01_Riesgos'!$A$2:$A$236,Priorización!$B61,'01_Riesgos'!$E$2:$E$236,Priorización!E$7,'01_Riesgos'!$B$2:$B$236,"Gestión"))</f>
        <v>0</v>
      </c>
      <c r="F61" s="46">
        <f>+IF(E61="","",COUNTIFS('01_Riesgos'!$A$2:$A$236,Priorización!$B61,'01_Riesgos'!$E$2:$E$236,Priorización!F$7,'01_Riesgos'!$B$2:$B$236,"Gestión"))</f>
        <v>0</v>
      </c>
      <c r="G61" s="47">
        <f t="shared" si="12"/>
        <v>1</v>
      </c>
      <c r="H61" s="48" t="str">
        <f t="shared" si="13"/>
        <v>Alto</v>
      </c>
      <c r="I61" s="49">
        <f t="shared" si="14"/>
        <v>4</v>
      </c>
      <c r="J61" s="46">
        <f>+IF(B61="","",COUNTIFS('01_Riesgos'!$A$2:$A$236,Priorización!$B61,'01_Riesgos'!$E$2:$E$236,Priorización!J$7,'01_Riesgos'!$B$2:$B$236,"Corrupción"))</f>
        <v>0</v>
      </c>
      <c r="K61" s="46">
        <f>+IF(B61="","",COUNTIFS('01_Riesgos'!$A$2:$A$236,Priorización!$B61,'01_Riesgos'!$E$2:$E$236,Priorización!K$7,'01_Riesgos'!$B$2:$B$236,"Corrupción"))</f>
        <v>0</v>
      </c>
      <c r="L61" s="46">
        <f>+IF(B61="","",COUNTIFS('01_Riesgos'!$A$2:$A$236,Priorización!$B61,'01_Riesgos'!$E$2:$E$236,Priorización!L$7,'01_Riesgos'!$B$2:$B$236,"Corrupción"))</f>
        <v>0</v>
      </c>
      <c r="M61" s="47">
        <f t="shared" si="15"/>
        <v>0</v>
      </c>
      <c r="N61" s="48" t="str">
        <f t="shared" si="16"/>
        <v>Bajo</v>
      </c>
      <c r="O61" s="49">
        <f t="shared" si="17"/>
        <v>1</v>
      </c>
      <c r="P61" s="50" t="str">
        <f>+IF(B61="","",VLOOKUP(B61,'02_TiempoAI'!$A$1:$D$66,4,0))</f>
        <v>Mas de dos años</v>
      </c>
      <c r="Q61" s="51">
        <f t="shared" si="18"/>
        <v>5</v>
      </c>
      <c r="R61" s="52">
        <f>+IF(B61="","",COUNTIF('03_PlanEstrategico'!$D$2:$D$304,Priorización!B61)/COUNT('03_PlanEstrategico'!$C$2:$C$304))</f>
        <v>0</v>
      </c>
      <c r="S61" s="49">
        <f>+IF(R61="","",IF(R61&lt;=Listas!$N$2,Listas!$O$2,IF(Priorización!R61&lt;=Listas!$N$3,Listas!$O$3,IF(Priorización!R61&lt;=Listas!$N$4,Listas!$O$4,IF(Priorización!R61&lt;=Listas!$N$5,Listas!$O$5,Listas!$O$6)))))</f>
        <v>1</v>
      </c>
      <c r="T61" s="53">
        <f>+IF(B61="","",COUNTIF('04_ResultadosA'!$D$2:$D$246,Priorización!B61))</f>
        <v>0</v>
      </c>
      <c r="U61" s="54">
        <f>+IF(T61="","",IF(T61&lt;=Listas!$Q$2,Listas!$R$2,IF(Priorización!T61&lt;=Listas!$Q$3,Listas!$R$3,IF(Priorización!T61&lt;=Listas!$Q$4,Listas!$R$4,IF(Priorización!T61&lt;=Listas!$Q$5,Listas!$R$5,Listas!$R$6)))))</f>
        <v>1</v>
      </c>
      <c r="V61" s="52">
        <f>+IF(B61="","",(SUMIF('05_PptoAsociado'!$B$2:$B$350,Priorización!B61,'05_PptoAsociado'!$C$2:$C$350))/'05_PptoAsociado'!$D$1)</f>
        <v>0</v>
      </c>
      <c r="W61" s="54">
        <f>+IF(V61="","",IF(V61&lt;=Listas!$T$2,Listas!$U$2,IF(Priorización!V61&lt;=Listas!$T$3,Listas!$U$3,IF(Priorización!V61&lt;=Listas!$T$4,Listas!$U$4,IF(Priorización!V61&lt;=Listas!$T$5,Listas!$U$5,Listas!$U$6)))))</f>
        <v>1</v>
      </c>
      <c r="X61" s="55">
        <f t="shared" si="19"/>
        <v>2.48</v>
      </c>
      <c r="Y61" s="55" t="str">
        <f>+IF(X61="","",IF(X61&lt;Listas!$W$2,Listas!$X$2,IF(Priorización!X61&lt;=Listas!$W$3,Listas!$X$3,IF(Priorización!X61&lt;=Listas!$W$4,Listas!$X$4,IF(Priorización!X61&lt;Listas!$W$5,Listas!$X$5,Listas!$X$6)))))</f>
        <v>Moderado</v>
      </c>
      <c r="Z61" s="54" t="str">
        <f>+IF(Y61="","",VLOOKUP(Y61,Listas!$X$1:$Y$6,2,0))</f>
        <v>Cada 3 años</v>
      </c>
      <c r="AA61" s="56" t="str">
        <f t="shared" si="20"/>
        <v/>
      </c>
      <c r="AB61" s="56" t="str">
        <f t="shared" si="21"/>
        <v/>
      </c>
      <c r="AC61" s="56" t="str">
        <f t="shared" si="22"/>
        <v>Informe de comité de bajas</v>
      </c>
      <c r="AD61" s="56" t="str">
        <f t="shared" si="23"/>
        <v/>
      </c>
      <c r="AE61" s="52" t="s">
        <v>26</v>
      </c>
      <c r="AF61" s="52" t="s">
        <v>27</v>
      </c>
    </row>
    <row r="62" spans="2:32" s="44" customFormat="1" ht="25.5" x14ac:dyDescent="0.25">
      <c r="B62" s="57" t="s">
        <v>115</v>
      </c>
      <c r="C62" s="46">
        <f>+IF(B62="","",COUNTIFS('01_Riesgos'!$A$2:$A$236,Priorización!$B62,'01_Riesgos'!$E$2:$E$236,Priorización!C$7,'01_Riesgos'!$B$2:$B$236,"Gestión"))</f>
        <v>0</v>
      </c>
      <c r="D62" s="46">
        <f>+IF(C62="","",COUNTIFS('01_Riesgos'!$A$2:$A$236,Priorización!$B62,'01_Riesgos'!$E$2:$E$236,Priorización!D$7,'01_Riesgos'!$B$2:$B$236,"Gestión"))</f>
        <v>1</v>
      </c>
      <c r="E62" s="46">
        <f>+IF(D62="","",COUNTIFS('01_Riesgos'!$A$2:$A$236,Priorización!$B62,'01_Riesgos'!$E$2:$E$236,Priorización!E$7,'01_Riesgos'!$B$2:$B$236,"Gestión"))</f>
        <v>0</v>
      </c>
      <c r="F62" s="46">
        <f>+IF(E62="","",COUNTIFS('01_Riesgos'!$A$2:$A$236,Priorización!$B62,'01_Riesgos'!$E$2:$E$236,Priorización!F$7,'01_Riesgos'!$B$2:$B$236,"Gestión"))</f>
        <v>0</v>
      </c>
      <c r="G62" s="47">
        <f t="shared" si="12"/>
        <v>1</v>
      </c>
      <c r="H62" s="48" t="str">
        <f t="shared" si="13"/>
        <v>Alto</v>
      </c>
      <c r="I62" s="49">
        <f t="shared" si="14"/>
        <v>4</v>
      </c>
      <c r="J62" s="46">
        <f>+IF(B62="","",COUNTIFS('01_Riesgos'!$A$2:$A$236,Priorización!$B62,'01_Riesgos'!$E$2:$E$236,Priorización!J$7,'01_Riesgos'!$B$2:$B$236,"Corrupción"))</f>
        <v>0</v>
      </c>
      <c r="K62" s="46">
        <f>+IF(B62="","",COUNTIFS('01_Riesgos'!$A$2:$A$236,Priorización!$B62,'01_Riesgos'!$E$2:$E$236,Priorización!K$7,'01_Riesgos'!$B$2:$B$236,"Corrupción"))</f>
        <v>0</v>
      </c>
      <c r="L62" s="46">
        <f>+IF(B62="","",COUNTIFS('01_Riesgos'!$A$2:$A$236,Priorización!$B62,'01_Riesgos'!$E$2:$E$236,Priorización!L$7,'01_Riesgos'!$B$2:$B$236,"Corrupción"))</f>
        <v>0</v>
      </c>
      <c r="M62" s="47">
        <f t="shared" si="15"/>
        <v>0</v>
      </c>
      <c r="N62" s="48" t="str">
        <f t="shared" si="16"/>
        <v>Bajo</v>
      </c>
      <c r="O62" s="49">
        <f t="shared" si="17"/>
        <v>1</v>
      </c>
      <c r="P62" s="50" t="str">
        <f>+IF(B62="","",VLOOKUP(B62,'02_TiempoAI'!$A$1:$D$66,4,0))</f>
        <v>Menos de un año</v>
      </c>
      <c r="Q62" s="51">
        <f t="shared" si="18"/>
        <v>1</v>
      </c>
      <c r="R62" s="52">
        <f>+IF(B62="","",COUNTIF('03_PlanEstrategico'!$D$2:$D$304,Priorización!B62)/COUNT('03_PlanEstrategico'!$C$2:$C$304))</f>
        <v>0</v>
      </c>
      <c r="S62" s="49">
        <f>+IF(R62="","",IF(R62&lt;=Listas!$N$2,Listas!$O$2,IF(Priorización!R62&lt;=Listas!$N$3,Listas!$O$3,IF(Priorización!R62&lt;=Listas!$N$4,Listas!$O$4,IF(Priorización!R62&lt;=Listas!$N$5,Listas!$O$5,Listas!$O$6)))))</f>
        <v>1</v>
      </c>
      <c r="T62" s="53">
        <f>+IF(B62="","",COUNTIF('04_ResultadosA'!$D$2:$D$246,Priorización!B62))</f>
        <v>0</v>
      </c>
      <c r="U62" s="54">
        <f>+IF(T62="","",IF(T62&lt;=Listas!$Q$2,Listas!$R$2,IF(Priorización!T62&lt;=Listas!$Q$3,Listas!$R$3,IF(Priorización!T62&lt;=Listas!$Q$4,Listas!$R$4,IF(Priorización!T62&lt;=Listas!$Q$5,Listas!$R$5,Listas!$R$6)))))</f>
        <v>1</v>
      </c>
      <c r="V62" s="52">
        <f>+IF(B62="","",(SUMIF('05_PptoAsociado'!$B$2:$B$350,Priorización!B62,'05_PptoAsociado'!$C$2:$C$350))/'05_PptoAsociado'!$D$1)</f>
        <v>0</v>
      </c>
      <c r="W62" s="54">
        <f>+IF(V62="","",IF(V62&lt;=Listas!$T$2,Listas!$U$2,IF(Priorización!V62&lt;=Listas!$T$3,Listas!$U$3,IF(Priorización!V62&lt;=Listas!$T$4,Listas!$U$4,IF(Priorización!V62&lt;=Listas!$T$5,Listas!$U$5,Listas!$U$6)))))</f>
        <v>1</v>
      </c>
      <c r="X62" s="55">
        <f t="shared" si="19"/>
        <v>2.2000000000000002</v>
      </c>
      <c r="Y62" s="55" t="str">
        <f>+IF(X62="","",IF(X62&lt;Listas!$W$2,Listas!$X$2,IF(Priorización!X62&lt;=Listas!$W$3,Listas!$X$3,IF(Priorización!X62&lt;=Listas!$W$4,Listas!$X$4,IF(Priorización!X62&lt;Listas!$W$5,Listas!$X$5,Listas!$X$6)))))</f>
        <v>Moderado</v>
      </c>
      <c r="Z62" s="54" t="str">
        <f>+IF(Y62="","",VLOOKUP(Y62,Listas!$X$1:$Y$6,2,0))</f>
        <v>Cada 3 años</v>
      </c>
      <c r="AA62" s="56" t="str">
        <f t="shared" si="20"/>
        <v/>
      </c>
      <c r="AB62" s="56" t="str">
        <f t="shared" si="21"/>
        <v/>
      </c>
      <c r="AC62" s="56" t="str">
        <f t="shared" si="22"/>
        <v>Informe de comité de conciliación</v>
      </c>
      <c r="AD62" s="56" t="str">
        <f t="shared" si="23"/>
        <v/>
      </c>
      <c r="AE62" s="52" t="s">
        <v>26</v>
      </c>
      <c r="AF62" s="52" t="s">
        <v>27</v>
      </c>
    </row>
    <row r="63" spans="2:32" s="44" customFormat="1" ht="25.5" x14ac:dyDescent="0.25">
      <c r="B63" s="57" t="s">
        <v>116</v>
      </c>
      <c r="C63" s="46">
        <f>+IF(B63="","",COUNTIFS('01_Riesgos'!$A$2:$A$236,Priorización!$B63,'01_Riesgos'!$E$2:$E$236,Priorización!C$7,'01_Riesgos'!$B$2:$B$236,"Gestión"))</f>
        <v>0</v>
      </c>
      <c r="D63" s="46">
        <f>+IF(C63="","",COUNTIFS('01_Riesgos'!$A$2:$A$236,Priorización!$B63,'01_Riesgos'!$E$2:$E$236,Priorización!D$7,'01_Riesgos'!$B$2:$B$236,"Gestión"))</f>
        <v>1</v>
      </c>
      <c r="E63" s="46">
        <f>+IF(D63="","",COUNTIFS('01_Riesgos'!$A$2:$A$236,Priorización!$B63,'01_Riesgos'!$E$2:$E$236,Priorización!E$7,'01_Riesgos'!$B$2:$B$236,"Gestión"))</f>
        <v>0</v>
      </c>
      <c r="F63" s="46">
        <f>+IF(E63="","",COUNTIFS('01_Riesgos'!$A$2:$A$236,Priorización!$B63,'01_Riesgos'!$E$2:$E$236,Priorización!F$7,'01_Riesgos'!$B$2:$B$236,"Gestión"))</f>
        <v>0</v>
      </c>
      <c r="G63" s="47">
        <f t="shared" si="12"/>
        <v>1</v>
      </c>
      <c r="H63" s="48" t="str">
        <f t="shared" si="13"/>
        <v>Alto</v>
      </c>
      <c r="I63" s="49">
        <f t="shared" si="14"/>
        <v>4</v>
      </c>
      <c r="J63" s="46">
        <f>+IF(B63="","",COUNTIFS('01_Riesgos'!$A$2:$A$236,Priorización!$B63,'01_Riesgos'!$E$2:$E$236,Priorización!J$7,'01_Riesgos'!$B$2:$B$236,"Corrupción"))</f>
        <v>0</v>
      </c>
      <c r="K63" s="46">
        <f>+IF(B63="","",COUNTIFS('01_Riesgos'!$A$2:$A$236,Priorización!$B63,'01_Riesgos'!$E$2:$E$236,Priorización!K$7,'01_Riesgos'!$B$2:$B$236,"Corrupción"))</f>
        <v>0</v>
      </c>
      <c r="L63" s="46">
        <f>+IF(B63="","",COUNTIFS('01_Riesgos'!$A$2:$A$236,Priorización!$B63,'01_Riesgos'!$E$2:$E$236,Priorización!L$7,'01_Riesgos'!$B$2:$B$236,"Corrupción"))</f>
        <v>0</v>
      </c>
      <c r="M63" s="47">
        <f t="shared" si="15"/>
        <v>0</v>
      </c>
      <c r="N63" s="48" t="str">
        <f t="shared" si="16"/>
        <v>Bajo</v>
      </c>
      <c r="O63" s="49">
        <f t="shared" si="17"/>
        <v>1</v>
      </c>
      <c r="P63" s="50" t="str">
        <f>+IF(B63="","",VLOOKUP(B63,'02_TiempoAI'!$A$1:$D$66,4,0))</f>
        <v>Menos de un año</v>
      </c>
      <c r="Q63" s="51">
        <f t="shared" si="18"/>
        <v>1</v>
      </c>
      <c r="R63" s="52">
        <f>+IF(B63="","",COUNTIF('03_PlanEstrategico'!$D$2:$D$304,Priorización!B63)/COUNT('03_PlanEstrategico'!$C$2:$C$304))</f>
        <v>0</v>
      </c>
      <c r="S63" s="49">
        <f>+IF(R63="","",IF(R63&lt;=Listas!$N$2,Listas!$O$2,IF(Priorización!R63&lt;=Listas!$N$3,Listas!$O$3,IF(Priorización!R63&lt;=Listas!$N$4,Listas!$O$4,IF(Priorización!R63&lt;=Listas!$N$5,Listas!$O$5,Listas!$O$6)))))</f>
        <v>1</v>
      </c>
      <c r="T63" s="53">
        <f>+IF(B63="","",COUNTIF('04_ResultadosA'!$D$2:$D$246,Priorización!B63))</f>
        <v>0</v>
      </c>
      <c r="U63" s="54">
        <f>+IF(T63="","",IF(T63&lt;=Listas!$Q$2,Listas!$R$2,IF(Priorización!T63&lt;=Listas!$Q$3,Listas!$R$3,IF(Priorización!T63&lt;=Listas!$Q$4,Listas!$R$4,IF(Priorización!T63&lt;=Listas!$Q$5,Listas!$R$5,Listas!$R$6)))))</f>
        <v>1</v>
      </c>
      <c r="V63" s="52">
        <f>+IF(B63="","",(SUMIF('05_PptoAsociado'!$B$2:$B$350,Priorización!B63,'05_PptoAsociado'!$C$2:$C$350))/'05_PptoAsociado'!$D$1)</f>
        <v>0</v>
      </c>
      <c r="W63" s="54">
        <f>+IF(V63="","",IF(V63&lt;=Listas!$T$2,Listas!$U$2,IF(Priorización!V63&lt;=Listas!$T$3,Listas!$U$3,IF(Priorización!V63&lt;=Listas!$T$4,Listas!$U$4,IF(Priorización!V63&lt;=Listas!$T$5,Listas!$U$5,Listas!$U$6)))))</f>
        <v>1</v>
      </c>
      <c r="X63" s="55">
        <f t="shared" si="19"/>
        <v>2.2000000000000002</v>
      </c>
      <c r="Y63" s="55" t="str">
        <f>+IF(X63="","",IF(X63&lt;Listas!$W$2,Listas!$X$2,IF(Priorización!X63&lt;=Listas!$W$3,Listas!$X$3,IF(Priorización!X63&lt;=Listas!$W$4,Listas!$X$4,IF(Priorización!X63&lt;Listas!$W$5,Listas!$X$5,Listas!$X$6)))))</f>
        <v>Moderado</v>
      </c>
      <c r="Z63" s="54" t="str">
        <f>+IF(Y63="","",VLOOKUP(Y63,Listas!$X$1:$Y$6,2,0))</f>
        <v>Cada 3 años</v>
      </c>
      <c r="AA63" s="56" t="str">
        <f t="shared" si="20"/>
        <v/>
      </c>
      <c r="AB63" s="56" t="str">
        <f t="shared" si="21"/>
        <v/>
      </c>
      <c r="AC63" s="56" t="str">
        <f t="shared" si="22"/>
        <v>Informe de comité de contratación</v>
      </c>
      <c r="AD63" s="56" t="str">
        <f t="shared" si="23"/>
        <v/>
      </c>
      <c r="AE63" s="52" t="s">
        <v>26</v>
      </c>
      <c r="AF63" s="52" t="s">
        <v>27</v>
      </c>
    </row>
    <row r="64" spans="2:32" s="44" customFormat="1" ht="25.5" x14ac:dyDescent="0.25">
      <c r="B64" s="57" t="s">
        <v>117</v>
      </c>
      <c r="C64" s="46">
        <f>+IF(B64="","",COUNTIFS('01_Riesgos'!$A$2:$A$236,Priorización!$B64,'01_Riesgos'!$E$2:$E$236,Priorización!C$7,'01_Riesgos'!$B$2:$B$236,"Gestión"))</f>
        <v>0</v>
      </c>
      <c r="D64" s="46">
        <f>+IF(C64="","",COUNTIFS('01_Riesgos'!$A$2:$A$236,Priorización!$B64,'01_Riesgos'!$E$2:$E$236,Priorización!D$7,'01_Riesgos'!$B$2:$B$236,"Gestión"))</f>
        <v>1</v>
      </c>
      <c r="E64" s="46">
        <f>+IF(D64="","",COUNTIFS('01_Riesgos'!$A$2:$A$236,Priorización!$B64,'01_Riesgos'!$E$2:$E$236,Priorización!E$7,'01_Riesgos'!$B$2:$B$236,"Gestión"))</f>
        <v>0</v>
      </c>
      <c r="F64" s="46">
        <f>+IF(E64="","",COUNTIFS('01_Riesgos'!$A$2:$A$236,Priorización!$B64,'01_Riesgos'!$E$2:$E$236,Priorización!F$7,'01_Riesgos'!$B$2:$B$236,"Gestión"))</f>
        <v>0</v>
      </c>
      <c r="G64" s="47">
        <f t="shared" si="12"/>
        <v>1</v>
      </c>
      <c r="H64" s="48" t="str">
        <f t="shared" si="13"/>
        <v>Alto</v>
      </c>
      <c r="I64" s="49">
        <f t="shared" si="14"/>
        <v>4</v>
      </c>
      <c r="J64" s="46">
        <f>+IF(B64="","",COUNTIFS('01_Riesgos'!$A$2:$A$236,Priorización!$B64,'01_Riesgos'!$E$2:$E$236,Priorización!J$7,'01_Riesgos'!$B$2:$B$236,"Corrupción"))</f>
        <v>0</v>
      </c>
      <c r="K64" s="46">
        <f>+IF(B64="","",COUNTIFS('01_Riesgos'!$A$2:$A$236,Priorización!$B64,'01_Riesgos'!$E$2:$E$236,Priorización!K$7,'01_Riesgos'!$B$2:$B$236,"Corrupción"))</f>
        <v>0</v>
      </c>
      <c r="L64" s="46">
        <f>+IF(B64="","",COUNTIFS('01_Riesgos'!$A$2:$A$236,Priorización!$B64,'01_Riesgos'!$E$2:$E$236,Priorización!L$7,'01_Riesgos'!$B$2:$B$236,"Corrupción"))</f>
        <v>0</v>
      </c>
      <c r="M64" s="47">
        <f t="shared" si="15"/>
        <v>0</v>
      </c>
      <c r="N64" s="48" t="str">
        <f t="shared" si="16"/>
        <v>Bajo</v>
      </c>
      <c r="O64" s="49">
        <f t="shared" si="17"/>
        <v>1</v>
      </c>
      <c r="P64" s="50" t="str">
        <f>+IF(B64="","",VLOOKUP(B64,'02_TiempoAI'!$A$1:$D$66,4,0))</f>
        <v>Menos de un año</v>
      </c>
      <c r="Q64" s="51">
        <f t="shared" si="18"/>
        <v>1</v>
      </c>
      <c r="R64" s="52">
        <f>+IF(B64="","",COUNTIF('03_PlanEstrategico'!$D$2:$D$304,Priorización!B64)/COUNT('03_PlanEstrategico'!$C$2:$C$304))</f>
        <v>0</v>
      </c>
      <c r="S64" s="49">
        <f>+IF(R64="","",IF(R64&lt;=Listas!$N$2,Listas!$O$2,IF(Priorización!R64&lt;=Listas!$N$3,Listas!$O$3,IF(Priorización!R64&lt;=Listas!$N$4,Listas!$O$4,IF(Priorización!R64&lt;=Listas!$N$5,Listas!$O$5,Listas!$O$6)))))</f>
        <v>1</v>
      </c>
      <c r="T64" s="53">
        <f>+IF(B64="","",COUNTIF('04_ResultadosA'!$D$2:$D$246,Priorización!B64))</f>
        <v>0</v>
      </c>
      <c r="U64" s="54">
        <f>+IF(T64="","",IF(T64&lt;=Listas!$Q$2,Listas!$R$2,IF(Priorización!T64&lt;=Listas!$Q$3,Listas!$R$3,IF(Priorización!T64&lt;=Listas!$Q$4,Listas!$R$4,IF(Priorización!T64&lt;=Listas!$Q$5,Listas!$R$5,Listas!$R$6)))))</f>
        <v>1</v>
      </c>
      <c r="V64" s="52">
        <f>+IF(B64="","",(SUMIF('05_PptoAsociado'!$B$2:$B$350,Priorización!B64,'05_PptoAsociado'!$C$2:$C$350))/'05_PptoAsociado'!$D$1)</f>
        <v>0</v>
      </c>
      <c r="W64" s="54">
        <f>+IF(V64="","",IF(V64&lt;=Listas!$T$2,Listas!$U$2,IF(Priorización!V64&lt;=Listas!$T$3,Listas!$U$3,IF(Priorización!V64&lt;=Listas!$T$4,Listas!$U$4,IF(Priorización!V64&lt;=Listas!$T$5,Listas!$U$5,Listas!$U$6)))))</f>
        <v>1</v>
      </c>
      <c r="X64" s="55">
        <f t="shared" si="19"/>
        <v>2.2000000000000002</v>
      </c>
      <c r="Y64" s="55" t="str">
        <f>+IF(X64="","",IF(X64&lt;Listas!$W$2,Listas!$X$2,IF(Priorización!X64&lt;=Listas!$W$3,Listas!$X$3,IF(Priorización!X64&lt;=Listas!$W$4,Listas!$X$4,IF(Priorización!X64&lt;Listas!$W$5,Listas!$X$5,Listas!$X$6)))))</f>
        <v>Moderado</v>
      </c>
      <c r="Z64" s="54" t="str">
        <f>+IF(Y64="","",VLOOKUP(Y64,Listas!$X$1:$Y$6,2,0))</f>
        <v>Cada 3 años</v>
      </c>
      <c r="AA64" s="56" t="str">
        <f t="shared" si="20"/>
        <v/>
      </c>
      <c r="AB64" s="56" t="str">
        <f t="shared" si="21"/>
        <v/>
      </c>
      <c r="AC64" s="56" t="str">
        <f t="shared" si="22"/>
        <v>Informe de comité de Gestión y Desempeño</v>
      </c>
      <c r="AD64" s="56" t="str">
        <f t="shared" si="23"/>
        <v/>
      </c>
      <c r="AE64" s="52" t="s">
        <v>26</v>
      </c>
      <c r="AF64" s="52" t="s">
        <v>27</v>
      </c>
    </row>
    <row r="65" spans="2:32" s="44" customFormat="1" ht="30" x14ac:dyDescent="0.25">
      <c r="B65" s="57" t="s">
        <v>118</v>
      </c>
      <c r="C65" s="46">
        <f>+IF(B65="","",COUNTIFS('01_Riesgos'!$A$2:$A$236,Priorización!$B65,'01_Riesgos'!$E$2:$E$236,Priorización!C$7,'01_Riesgos'!$B$2:$B$236,"Gestión"))</f>
        <v>0</v>
      </c>
      <c r="D65" s="46">
        <f>+IF(C65="","",COUNTIFS('01_Riesgos'!$A$2:$A$236,Priorización!$B65,'01_Riesgos'!$E$2:$E$236,Priorización!D$7,'01_Riesgos'!$B$2:$B$236,"Gestión"))</f>
        <v>1</v>
      </c>
      <c r="E65" s="46">
        <f>+IF(D65="","",COUNTIFS('01_Riesgos'!$A$2:$A$236,Priorización!$B65,'01_Riesgos'!$E$2:$E$236,Priorización!E$7,'01_Riesgos'!$B$2:$B$236,"Gestión"))</f>
        <v>0</v>
      </c>
      <c r="F65" s="46">
        <f>+IF(E65="","",COUNTIFS('01_Riesgos'!$A$2:$A$236,Priorización!$B65,'01_Riesgos'!$E$2:$E$236,Priorización!F$7,'01_Riesgos'!$B$2:$B$236,"Gestión"))</f>
        <v>0</v>
      </c>
      <c r="G65" s="47">
        <f t="shared" si="12"/>
        <v>1</v>
      </c>
      <c r="H65" s="48" t="str">
        <f t="shared" si="13"/>
        <v>Alto</v>
      </c>
      <c r="I65" s="49">
        <f t="shared" si="14"/>
        <v>4</v>
      </c>
      <c r="J65" s="46">
        <f>+IF(B65="","",COUNTIFS('01_Riesgos'!$A$2:$A$236,Priorización!$B65,'01_Riesgos'!$E$2:$E$236,Priorización!J$7,'01_Riesgos'!$B$2:$B$236,"Corrupción"))</f>
        <v>0</v>
      </c>
      <c r="K65" s="46">
        <f>+IF(B65="","",COUNTIFS('01_Riesgos'!$A$2:$A$236,Priorización!$B65,'01_Riesgos'!$E$2:$E$236,Priorización!K$7,'01_Riesgos'!$B$2:$B$236,"Corrupción"))</f>
        <v>0</v>
      </c>
      <c r="L65" s="46">
        <f>+IF(B65="","",COUNTIFS('01_Riesgos'!$A$2:$A$236,Priorización!$B65,'01_Riesgos'!$E$2:$E$236,Priorización!L$7,'01_Riesgos'!$B$2:$B$236,"Corrupción"))</f>
        <v>0</v>
      </c>
      <c r="M65" s="47">
        <f t="shared" si="15"/>
        <v>0</v>
      </c>
      <c r="N65" s="48" t="str">
        <f t="shared" si="16"/>
        <v>Bajo</v>
      </c>
      <c r="O65" s="49">
        <f t="shared" si="17"/>
        <v>1</v>
      </c>
      <c r="P65" s="50" t="str">
        <f>+IF(B65="","",VLOOKUP(B65,'02_TiempoAI'!$A$1:$D$66,4,0))</f>
        <v>Mas de dos años</v>
      </c>
      <c r="Q65" s="51">
        <f t="shared" si="18"/>
        <v>5</v>
      </c>
      <c r="R65" s="52">
        <f>+IF(B65="","",COUNTIF('03_PlanEstrategico'!$D$2:$D$304,Priorización!B65)/COUNT('03_PlanEstrategico'!$C$2:$C$304))</f>
        <v>0</v>
      </c>
      <c r="S65" s="49">
        <f>+IF(R65="","",IF(R65&lt;=Listas!$N$2,Listas!$O$2,IF(Priorización!R65&lt;=Listas!$N$3,Listas!$O$3,IF(Priorización!R65&lt;=Listas!$N$4,Listas!$O$4,IF(Priorización!R65&lt;=Listas!$N$5,Listas!$O$5,Listas!$O$6)))))</f>
        <v>1</v>
      </c>
      <c r="T65" s="53">
        <f>+IF(B65="","",COUNTIF('04_ResultadosA'!$D$2:$D$246,Priorización!B65))</f>
        <v>0</v>
      </c>
      <c r="U65" s="54">
        <f>+IF(T65="","",IF(T65&lt;=Listas!$Q$2,Listas!$R$2,IF(Priorización!T65&lt;=Listas!$Q$3,Listas!$R$3,IF(Priorización!T65&lt;=Listas!$Q$4,Listas!$R$4,IF(Priorización!T65&lt;=Listas!$Q$5,Listas!$R$5,Listas!$R$6)))))</f>
        <v>1</v>
      </c>
      <c r="V65" s="52">
        <f>+IF(B65="","",(SUMIF('05_PptoAsociado'!$B$2:$B$350,Priorización!B65,'05_PptoAsociado'!$C$2:$C$350))/'05_PptoAsociado'!$D$1)</f>
        <v>0</v>
      </c>
      <c r="W65" s="54">
        <f>+IF(V65="","",IF(V65&lt;=Listas!$T$2,Listas!$U$2,IF(Priorización!V65&lt;=Listas!$T$3,Listas!$U$3,IF(Priorización!V65&lt;=Listas!$T$4,Listas!$U$4,IF(Priorización!V65&lt;=Listas!$T$5,Listas!$U$5,Listas!$U$6)))))</f>
        <v>1</v>
      </c>
      <c r="X65" s="55">
        <f t="shared" si="19"/>
        <v>2.48</v>
      </c>
      <c r="Y65" s="55" t="str">
        <f>+IF(X65="","",IF(X65&lt;Listas!$W$2,Listas!$X$2,IF(Priorización!X65&lt;=Listas!$W$3,Listas!$X$3,IF(Priorización!X65&lt;=Listas!$W$4,Listas!$X$4,IF(Priorización!X65&lt;Listas!$W$5,Listas!$X$5,Listas!$X$6)))))</f>
        <v>Moderado</v>
      </c>
      <c r="Z65" s="54" t="str">
        <f>+IF(Y65="","",VLOOKUP(Y65,Listas!$X$1:$Y$6,2,0))</f>
        <v>Cada 3 años</v>
      </c>
      <c r="AA65" s="56" t="str">
        <f t="shared" si="20"/>
        <v/>
      </c>
      <c r="AB65" s="56" t="str">
        <f t="shared" si="21"/>
        <v/>
      </c>
      <c r="AC65" s="56" t="str">
        <f t="shared" si="22"/>
        <v>Informe de comité de seguridad de la información</v>
      </c>
      <c r="AD65" s="56" t="str">
        <f t="shared" si="23"/>
        <v/>
      </c>
      <c r="AE65" s="52" t="s">
        <v>26</v>
      </c>
      <c r="AF65" s="52" t="s">
        <v>27</v>
      </c>
    </row>
    <row r="66" spans="2:32" s="44" customFormat="1" ht="30" x14ac:dyDescent="0.25">
      <c r="B66" s="57" t="s">
        <v>119</v>
      </c>
      <c r="C66" s="46">
        <f>+IF(B66="","",COUNTIFS('01_Riesgos'!$A$2:$A$236,Priorización!$B66,'01_Riesgos'!$E$2:$E$236,Priorización!C$7,'01_Riesgos'!$B$2:$B$236,"Gestión"))</f>
        <v>0</v>
      </c>
      <c r="D66" s="46">
        <f>+IF(C66="","",COUNTIFS('01_Riesgos'!$A$2:$A$236,Priorización!$B66,'01_Riesgos'!$E$2:$E$236,Priorización!D$7,'01_Riesgos'!$B$2:$B$236,"Gestión"))</f>
        <v>1</v>
      </c>
      <c r="E66" s="46">
        <f>+IF(D66="","",COUNTIFS('01_Riesgos'!$A$2:$A$236,Priorización!$B66,'01_Riesgos'!$E$2:$E$236,Priorización!E$7,'01_Riesgos'!$B$2:$B$236,"Gestión"))</f>
        <v>0</v>
      </c>
      <c r="F66" s="46">
        <f>+IF(E66="","",COUNTIFS('01_Riesgos'!$A$2:$A$236,Priorización!$B66,'01_Riesgos'!$E$2:$E$236,Priorización!F$7,'01_Riesgos'!$B$2:$B$236,"Gestión"))</f>
        <v>0</v>
      </c>
      <c r="G66" s="47">
        <f t="shared" si="12"/>
        <v>1</v>
      </c>
      <c r="H66" s="48" t="str">
        <f t="shared" si="13"/>
        <v>Alto</v>
      </c>
      <c r="I66" s="49">
        <f t="shared" si="14"/>
        <v>4</v>
      </c>
      <c r="J66" s="46">
        <f>+IF(B66="","",COUNTIFS('01_Riesgos'!$A$2:$A$236,Priorización!$B66,'01_Riesgos'!$E$2:$E$236,Priorización!J$7,'01_Riesgos'!$B$2:$B$236,"Corrupción"))</f>
        <v>0</v>
      </c>
      <c r="K66" s="46">
        <f>+IF(B66="","",COUNTIFS('01_Riesgos'!$A$2:$A$236,Priorización!$B66,'01_Riesgos'!$E$2:$E$236,Priorización!K$7,'01_Riesgos'!$B$2:$B$236,"Corrupción"))</f>
        <v>0</v>
      </c>
      <c r="L66" s="46">
        <f>+IF(B66="","",COUNTIFS('01_Riesgos'!$A$2:$A$236,Priorización!$B66,'01_Riesgos'!$E$2:$E$236,Priorización!L$7,'01_Riesgos'!$B$2:$B$236,"Corrupción"))</f>
        <v>0</v>
      </c>
      <c r="M66" s="47">
        <f t="shared" si="15"/>
        <v>0</v>
      </c>
      <c r="N66" s="48" t="str">
        <f t="shared" si="16"/>
        <v>Bajo</v>
      </c>
      <c r="O66" s="49">
        <f t="shared" si="17"/>
        <v>1</v>
      </c>
      <c r="P66" s="50" t="str">
        <f>+IF(B66="","",VLOOKUP(B66,'02_TiempoAI'!$A$1:$D$66,4,0))</f>
        <v>Menos de un año</v>
      </c>
      <c r="Q66" s="51">
        <f t="shared" si="18"/>
        <v>1</v>
      </c>
      <c r="R66" s="52">
        <f>+IF(B66="","",COUNTIF('03_PlanEstrategico'!$D$2:$D$304,Priorización!B66)/COUNT('03_PlanEstrategico'!$C$2:$C$304))</f>
        <v>0</v>
      </c>
      <c r="S66" s="49">
        <f>+IF(R66="","",IF(R66&lt;=Listas!$N$2,Listas!$O$2,IF(Priorización!R66&lt;=Listas!$N$3,Listas!$O$3,IF(Priorización!R66&lt;=Listas!$N$4,Listas!$O$4,IF(Priorización!R66&lt;=Listas!$N$5,Listas!$O$5,Listas!$O$6)))))</f>
        <v>1</v>
      </c>
      <c r="T66" s="53">
        <f>+IF(B66="","",COUNTIF('04_ResultadosA'!$D$2:$D$246,Priorización!B66))</f>
        <v>0</v>
      </c>
      <c r="U66" s="54">
        <f>+IF(T66="","",IF(T66&lt;=Listas!$Q$2,Listas!$R$2,IF(Priorización!T66&lt;=Listas!$Q$3,Listas!$R$3,IF(Priorización!T66&lt;=Listas!$Q$4,Listas!$R$4,IF(Priorización!T66&lt;=Listas!$Q$5,Listas!$R$5,Listas!$R$6)))))</f>
        <v>1</v>
      </c>
      <c r="V66" s="52">
        <f>+IF(B66="","",(SUMIF('05_PptoAsociado'!$B$2:$B$350,Priorización!B66,'05_PptoAsociado'!$C$2:$C$350))/'05_PptoAsociado'!$D$1)</f>
        <v>0</v>
      </c>
      <c r="W66" s="54">
        <f>+IF(V66="","",IF(V66&lt;=Listas!$T$2,Listas!$U$2,IF(Priorización!V66&lt;=Listas!$T$3,Listas!$U$3,IF(Priorización!V66&lt;=Listas!$T$4,Listas!$U$4,IF(Priorización!V66&lt;=Listas!$T$5,Listas!$U$5,Listas!$U$6)))))</f>
        <v>1</v>
      </c>
      <c r="X66" s="55">
        <f t="shared" si="19"/>
        <v>2.2000000000000002</v>
      </c>
      <c r="Y66" s="55" t="str">
        <f>+IF(X66="","",IF(X66&lt;Listas!$W$2,Listas!$X$2,IF(Priorización!X66&lt;=Listas!$W$3,Listas!$X$3,IF(Priorización!X66&lt;=Listas!$W$4,Listas!$X$4,IF(Priorización!X66&lt;Listas!$W$5,Listas!$X$5,Listas!$X$6)))))</f>
        <v>Moderado</v>
      </c>
      <c r="Z66" s="54" t="str">
        <f>+IF(Y66="","",VLOOKUP(Y66,Listas!$X$1:$Y$6,2,0))</f>
        <v>Cada 3 años</v>
      </c>
      <c r="AA66" s="56" t="str">
        <f t="shared" si="20"/>
        <v/>
      </c>
      <c r="AB66" s="56" t="str">
        <f t="shared" si="21"/>
        <v/>
      </c>
      <c r="AC66" s="56" t="str">
        <f t="shared" si="22"/>
        <v>Informe de comité de sostenibilidad contable</v>
      </c>
      <c r="AD66" s="56" t="str">
        <f t="shared" si="23"/>
        <v/>
      </c>
      <c r="AE66" s="52" t="s">
        <v>26</v>
      </c>
      <c r="AF66" s="52" t="s">
        <v>27</v>
      </c>
    </row>
    <row r="67" spans="2:32" s="44" customFormat="1" ht="25.5" x14ac:dyDescent="0.25">
      <c r="B67" s="57" t="s">
        <v>120</v>
      </c>
      <c r="C67" s="46">
        <f>+IF(B67="","",COUNTIFS('01_Riesgos'!$A$2:$A$236,Priorización!$B67,'01_Riesgos'!$E$2:$E$236,Priorización!C$7,'01_Riesgos'!$B$2:$B$236,"Gestión"))</f>
        <v>0</v>
      </c>
      <c r="D67" s="46">
        <f>+IF(C67="","",COUNTIFS('01_Riesgos'!$A$2:$A$236,Priorización!$B67,'01_Riesgos'!$E$2:$E$236,Priorización!D$7,'01_Riesgos'!$B$2:$B$236,"Gestión"))</f>
        <v>1</v>
      </c>
      <c r="E67" s="46">
        <f>+IF(D67="","",COUNTIFS('01_Riesgos'!$A$2:$A$236,Priorización!$B67,'01_Riesgos'!$E$2:$E$236,Priorización!E$7,'01_Riesgos'!$B$2:$B$236,"Gestión"))</f>
        <v>0</v>
      </c>
      <c r="F67" s="46">
        <f>+IF(E67="","",COUNTIFS('01_Riesgos'!$A$2:$A$236,Priorización!$B67,'01_Riesgos'!$E$2:$E$236,Priorización!F$7,'01_Riesgos'!$B$2:$B$236,"Gestión"))</f>
        <v>0</v>
      </c>
      <c r="G67" s="47">
        <f t="shared" si="12"/>
        <v>1</v>
      </c>
      <c r="H67" s="48" t="str">
        <f t="shared" si="13"/>
        <v>Alto</v>
      </c>
      <c r="I67" s="49">
        <f t="shared" si="14"/>
        <v>4</v>
      </c>
      <c r="J67" s="46">
        <f>+IF(B67="","",COUNTIFS('01_Riesgos'!$A$2:$A$236,Priorización!$B67,'01_Riesgos'!$E$2:$E$236,Priorización!J$7,'01_Riesgos'!$B$2:$B$236,"Corrupción"))</f>
        <v>0</v>
      </c>
      <c r="K67" s="46">
        <f>+IF(B67="","",COUNTIFS('01_Riesgos'!$A$2:$A$236,Priorización!$B67,'01_Riesgos'!$E$2:$E$236,Priorización!K$7,'01_Riesgos'!$B$2:$B$236,"Corrupción"))</f>
        <v>0</v>
      </c>
      <c r="L67" s="46">
        <f>+IF(B67="","",COUNTIFS('01_Riesgos'!$A$2:$A$236,Priorización!$B67,'01_Riesgos'!$E$2:$E$236,Priorización!L$7,'01_Riesgos'!$B$2:$B$236,"Corrupción"))</f>
        <v>0</v>
      </c>
      <c r="M67" s="47">
        <f t="shared" si="15"/>
        <v>0</v>
      </c>
      <c r="N67" s="48" t="str">
        <f t="shared" si="16"/>
        <v>Bajo</v>
      </c>
      <c r="O67" s="49">
        <f t="shared" si="17"/>
        <v>1</v>
      </c>
      <c r="P67" s="50" t="str">
        <f>+IF(B67="","",VLOOKUP(B67,'02_TiempoAI'!$A$1:$D$66,4,0))</f>
        <v>Menos de un año</v>
      </c>
      <c r="Q67" s="51">
        <f t="shared" si="18"/>
        <v>1</v>
      </c>
      <c r="R67" s="52">
        <f>+IF(B67="","",COUNTIF('03_PlanEstrategico'!$D$2:$D$304,Priorización!B67)/COUNT('03_PlanEstrategico'!$C$2:$C$304))</f>
        <v>0</v>
      </c>
      <c r="S67" s="49">
        <f>+IF(R67="","",IF(R67&lt;=Listas!$N$2,Listas!$O$2,IF(Priorización!R67&lt;=Listas!$N$3,Listas!$O$3,IF(Priorización!R67&lt;=Listas!$N$4,Listas!$O$4,IF(Priorización!R67&lt;=Listas!$N$5,Listas!$O$5,Listas!$O$6)))))</f>
        <v>1</v>
      </c>
      <c r="T67" s="53">
        <f>+IF(B67="","",COUNTIF('04_ResultadosA'!$D$2:$D$246,Priorización!B67))</f>
        <v>0</v>
      </c>
      <c r="U67" s="54">
        <f>+IF(T67="","",IF(T67&lt;=Listas!$Q$2,Listas!$R$2,IF(Priorización!T67&lt;=Listas!$Q$3,Listas!$R$3,IF(Priorización!T67&lt;=Listas!$Q$4,Listas!$R$4,IF(Priorización!T67&lt;=Listas!$Q$5,Listas!$R$5,Listas!$R$6)))))</f>
        <v>1</v>
      </c>
      <c r="V67" s="52">
        <f>+IF(B67="","",(SUMIF('05_PptoAsociado'!$B$2:$B$350,Priorización!B67,'05_PptoAsociado'!$C$2:$C$350))/'05_PptoAsociado'!$D$1)</f>
        <v>0</v>
      </c>
      <c r="W67" s="54">
        <f>+IF(V67="","",IF(V67&lt;=Listas!$T$2,Listas!$U$2,IF(Priorización!V67&lt;=Listas!$T$3,Listas!$U$3,IF(Priorización!V67&lt;=Listas!$T$4,Listas!$U$4,IF(Priorización!V67&lt;=Listas!$T$5,Listas!$U$5,Listas!$U$6)))))</f>
        <v>1</v>
      </c>
      <c r="X67" s="55">
        <f t="shared" si="19"/>
        <v>2.2000000000000002</v>
      </c>
      <c r="Y67" s="55" t="str">
        <f>+IF(X67="","",IF(X67&lt;Listas!$W$2,Listas!$X$2,IF(Priorización!X67&lt;=Listas!$W$3,Listas!$X$3,IF(Priorización!X67&lt;=Listas!$W$4,Listas!$X$4,IF(Priorización!X67&lt;Listas!$W$5,Listas!$X$5,Listas!$X$6)))))</f>
        <v>Moderado</v>
      </c>
      <c r="Z67" s="54" t="str">
        <f>+IF(Y67="","",VLOOKUP(Y67,Listas!$X$1:$Y$6,2,0))</f>
        <v>Cada 3 años</v>
      </c>
      <c r="AA67" s="56" t="str">
        <f t="shared" si="20"/>
        <v/>
      </c>
      <c r="AB67" s="56" t="str">
        <f t="shared" si="21"/>
        <v/>
      </c>
      <c r="AC67" s="56" t="str">
        <f t="shared" si="22"/>
        <v>Informe de comité de tutelas</v>
      </c>
      <c r="AD67" s="56" t="str">
        <f t="shared" si="23"/>
        <v/>
      </c>
      <c r="AE67" s="52" t="s">
        <v>26</v>
      </c>
      <c r="AF67" s="52" t="s">
        <v>27</v>
      </c>
    </row>
    <row r="68" spans="2:32" s="44" customFormat="1" ht="51" x14ac:dyDescent="0.25">
      <c r="B68" s="57" t="s">
        <v>121</v>
      </c>
      <c r="C68" s="46">
        <f>+IF(B68="","",COUNTIFS('01_Riesgos'!$A$2:$A$236,Priorización!$B68,'01_Riesgos'!$E$2:$E$236,Priorización!C$7,'01_Riesgos'!$B$2:$B$236,"Gestión"))</f>
        <v>0</v>
      </c>
      <c r="D68" s="46">
        <f>+IF(C68="","",COUNTIFS('01_Riesgos'!$A$2:$A$236,Priorización!$B68,'01_Riesgos'!$E$2:$E$236,Priorización!D$7,'01_Riesgos'!$B$2:$B$236,"Gestión"))</f>
        <v>1</v>
      </c>
      <c r="E68" s="46">
        <f>+IF(D68="","",COUNTIFS('01_Riesgos'!$A$2:$A$236,Priorización!$B68,'01_Riesgos'!$E$2:$E$236,Priorización!E$7,'01_Riesgos'!$B$2:$B$236,"Gestión"))</f>
        <v>0</v>
      </c>
      <c r="F68" s="46">
        <f>+IF(E68="","",COUNTIFS('01_Riesgos'!$A$2:$A$236,Priorización!$B68,'01_Riesgos'!$E$2:$E$236,Priorización!F$7,'01_Riesgos'!$B$2:$B$236,"Gestión"))</f>
        <v>0</v>
      </c>
      <c r="G68" s="47">
        <f t="shared" si="12"/>
        <v>1</v>
      </c>
      <c r="H68" s="48" t="str">
        <f t="shared" si="13"/>
        <v>Alto</v>
      </c>
      <c r="I68" s="49">
        <f t="shared" si="14"/>
        <v>4</v>
      </c>
      <c r="J68" s="46">
        <f>+IF(B68="","",COUNTIFS('01_Riesgos'!$A$2:$A$236,Priorización!$B68,'01_Riesgos'!$E$2:$E$236,Priorización!J$7,'01_Riesgos'!$B$2:$B$236,"Corrupción"))</f>
        <v>0</v>
      </c>
      <c r="K68" s="46">
        <f>+IF(B68="","",COUNTIFS('01_Riesgos'!$A$2:$A$236,Priorización!$B68,'01_Riesgos'!$E$2:$E$236,Priorización!K$7,'01_Riesgos'!$B$2:$B$236,"Corrupción"))</f>
        <v>0</v>
      </c>
      <c r="L68" s="46">
        <f>+IF(B68="","",COUNTIFS('01_Riesgos'!$A$2:$A$236,Priorización!$B68,'01_Riesgos'!$E$2:$E$236,Priorización!L$7,'01_Riesgos'!$B$2:$B$236,"Corrupción"))</f>
        <v>0</v>
      </c>
      <c r="M68" s="47">
        <f t="shared" si="15"/>
        <v>0</v>
      </c>
      <c r="N68" s="48" t="str">
        <f t="shared" si="16"/>
        <v>Bajo</v>
      </c>
      <c r="O68" s="49">
        <f t="shared" si="17"/>
        <v>1</v>
      </c>
      <c r="P68" s="50" t="str">
        <f>+IF(B68="","",VLOOKUP(B68,'02_TiempoAI'!$A$1:$D$66,4,0))</f>
        <v>Menos de un año</v>
      </c>
      <c r="Q68" s="51">
        <f t="shared" si="18"/>
        <v>1</v>
      </c>
      <c r="R68" s="52">
        <f>+IF(B68="","",COUNTIF('03_PlanEstrategico'!$D$2:$D$304,Priorización!B68)/COUNT('03_PlanEstrategico'!$C$2:$C$304))</f>
        <v>0</v>
      </c>
      <c r="S68" s="49">
        <f>+IF(R68="","",IF(R68&lt;=Listas!$N$2,Listas!$O$2,IF(Priorización!R68&lt;=Listas!$N$3,Listas!$O$3,IF(Priorización!R68&lt;=Listas!$N$4,Listas!$O$4,IF(Priorización!R68&lt;=Listas!$N$5,Listas!$O$5,Listas!$O$6)))))</f>
        <v>1</v>
      </c>
      <c r="T68" s="53">
        <f>+IF(B68="","",COUNTIF('04_ResultadosA'!$D$2:$D$246,Priorización!B68))</f>
        <v>0</v>
      </c>
      <c r="U68" s="54">
        <f>+IF(T68="","",IF(T68&lt;=Listas!$Q$2,Listas!$R$2,IF(Priorización!T68&lt;=Listas!$Q$3,Listas!$R$3,IF(Priorización!T68&lt;=Listas!$Q$4,Listas!$R$4,IF(Priorización!T68&lt;=Listas!$Q$5,Listas!$R$5,Listas!$R$6)))))</f>
        <v>1</v>
      </c>
      <c r="V68" s="52">
        <f>+IF(B68="","",(SUMIF('05_PptoAsociado'!$B$2:$B$350,Priorización!B68,'05_PptoAsociado'!$C$2:$C$350))/'05_PptoAsociado'!$D$1)</f>
        <v>0</v>
      </c>
      <c r="W68" s="54">
        <f>+IF(V68="","",IF(V68&lt;=Listas!$T$2,Listas!$U$2,IF(Priorización!V68&lt;=Listas!$T$3,Listas!$U$3,IF(Priorización!V68&lt;=Listas!$T$4,Listas!$U$4,IF(Priorización!V68&lt;=Listas!$T$5,Listas!$U$5,Listas!$U$6)))))</f>
        <v>1</v>
      </c>
      <c r="X68" s="55">
        <f t="shared" si="19"/>
        <v>2.2000000000000002</v>
      </c>
      <c r="Y68" s="55" t="str">
        <f>+IF(X68="","",IF(X68&lt;Listas!$W$2,Listas!$X$2,IF(Priorización!X68&lt;=Listas!$W$3,Listas!$X$3,IF(Priorización!X68&lt;=Listas!$W$4,Listas!$X$4,IF(Priorización!X68&lt;Listas!$W$5,Listas!$X$5,Listas!$X$6)))))</f>
        <v>Moderado</v>
      </c>
      <c r="Z68" s="54" t="str">
        <f>+IF(Y68="","",VLOOKUP(Y68,Listas!$X$1:$Y$6,2,0))</f>
        <v>Cada 3 años</v>
      </c>
      <c r="AA68" s="56" t="str">
        <f t="shared" si="20"/>
        <v/>
      </c>
      <c r="AB68" s="56" t="str">
        <f t="shared" si="21"/>
        <v/>
      </c>
      <c r="AC68" s="56" t="str">
        <f t="shared" si="22"/>
        <v>Acompañamiento a la respuesta de requerimientos de información de entes externos de control</v>
      </c>
      <c r="AD68" s="56" t="str">
        <f t="shared" si="23"/>
        <v/>
      </c>
      <c r="AE68" s="52" t="s">
        <v>26</v>
      </c>
      <c r="AF68" s="52" t="s">
        <v>27</v>
      </c>
    </row>
    <row r="69" spans="2:32" s="44" customFormat="1" ht="38.25" x14ac:dyDescent="0.25">
      <c r="B69" s="57" t="s">
        <v>122</v>
      </c>
      <c r="C69" s="46">
        <f>+IF(B69="","",COUNTIFS('01_Riesgos'!$A$2:$A$236,Priorización!$B69,'01_Riesgos'!$E$2:$E$236,Priorización!C$7,'01_Riesgos'!$B$2:$B$236,"Gestión"))</f>
        <v>0</v>
      </c>
      <c r="D69" s="46">
        <f>+IF(C69="","",COUNTIFS('01_Riesgos'!$A$2:$A$236,Priorización!$B69,'01_Riesgos'!$E$2:$E$236,Priorización!D$7,'01_Riesgos'!$B$2:$B$236,"Gestión"))</f>
        <v>2</v>
      </c>
      <c r="E69" s="46">
        <f>+IF(D69="","",COUNTIFS('01_Riesgos'!$A$2:$A$236,Priorización!$B69,'01_Riesgos'!$E$2:$E$236,Priorización!E$7,'01_Riesgos'!$B$2:$B$236,"Gestión"))</f>
        <v>0</v>
      </c>
      <c r="F69" s="46">
        <f>+IF(E69="","",COUNTIFS('01_Riesgos'!$A$2:$A$236,Priorización!$B69,'01_Riesgos'!$E$2:$E$236,Priorización!F$7,'01_Riesgos'!$B$2:$B$236,"Gestión"))</f>
        <v>0</v>
      </c>
      <c r="G69" s="47">
        <f t="shared" si="12"/>
        <v>2</v>
      </c>
      <c r="H69" s="48" t="str">
        <f t="shared" si="13"/>
        <v>Alto</v>
      </c>
      <c r="I69" s="49">
        <f t="shared" si="14"/>
        <v>4</v>
      </c>
      <c r="J69" s="46">
        <f>+IF(B69="","",COUNTIFS('01_Riesgos'!$A$2:$A$236,Priorización!$B69,'01_Riesgos'!$E$2:$E$236,Priorización!J$7,'01_Riesgos'!$B$2:$B$236,"Corrupción"))</f>
        <v>0</v>
      </c>
      <c r="K69" s="46">
        <f>+IF(B69="","",COUNTIFS('01_Riesgos'!$A$2:$A$236,Priorización!$B69,'01_Riesgos'!$E$2:$E$236,Priorización!K$7,'01_Riesgos'!$B$2:$B$236,"Corrupción"))</f>
        <v>0</v>
      </c>
      <c r="L69" s="46">
        <f>+IF(B69="","",COUNTIFS('01_Riesgos'!$A$2:$A$236,Priorización!$B69,'01_Riesgos'!$E$2:$E$236,Priorización!L$7,'01_Riesgos'!$B$2:$B$236,"Corrupción"))</f>
        <v>0</v>
      </c>
      <c r="M69" s="47">
        <f t="shared" si="15"/>
        <v>0</v>
      </c>
      <c r="N69" s="48" t="str">
        <f t="shared" si="16"/>
        <v>Bajo</v>
      </c>
      <c r="O69" s="49">
        <f t="shared" si="17"/>
        <v>1</v>
      </c>
      <c r="P69" s="50" t="str">
        <f>+IF(B69="","",VLOOKUP(B69,'02_TiempoAI'!$A$1:$D$66,4,0))</f>
        <v>Menos de un año</v>
      </c>
      <c r="Q69" s="51">
        <f t="shared" si="18"/>
        <v>1</v>
      </c>
      <c r="R69" s="52">
        <f>+IF(B69="","",COUNTIF('03_PlanEstrategico'!$D$2:$D$304,Priorización!B69)/COUNT('03_PlanEstrategico'!$C$2:$C$304))</f>
        <v>0</v>
      </c>
      <c r="S69" s="49">
        <f>+IF(R69="","",IF(R69&lt;=Listas!$N$2,Listas!$O$2,IF(Priorización!R69&lt;=Listas!$N$3,Listas!$O$3,IF(Priorización!R69&lt;=Listas!$N$4,Listas!$O$4,IF(Priorización!R69&lt;=Listas!$N$5,Listas!$O$5,Listas!$O$6)))))</f>
        <v>1</v>
      </c>
      <c r="T69" s="53">
        <f>+IF(B69="","",COUNTIF('04_ResultadosA'!$D$2:$D$246,Priorización!B69))</f>
        <v>0</v>
      </c>
      <c r="U69" s="54">
        <f>+IF(T69="","",IF(T69&lt;=Listas!$Q$2,Listas!$R$2,IF(Priorización!T69&lt;=Listas!$Q$3,Listas!$R$3,IF(Priorización!T69&lt;=Listas!$Q$4,Listas!$R$4,IF(Priorización!T69&lt;=Listas!$Q$5,Listas!$R$5,Listas!$R$6)))))</f>
        <v>1</v>
      </c>
      <c r="V69" s="52">
        <f>+IF(B69="","",(SUMIF('05_PptoAsociado'!$B$2:$B$350,Priorización!B69,'05_PptoAsociado'!$C$2:$C$350))/'05_PptoAsociado'!$D$1)</f>
        <v>0</v>
      </c>
      <c r="W69" s="54">
        <f>+IF(V69="","",IF(V69&lt;=Listas!$T$2,Listas!$U$2,IF(Priorización!V69&lt;=Listas!$T$3,Listas!$U$3,IF(Priorización!V69&lt;=Listas!$T$4,Listas!$U$4,IF(Priorización!V69&lt;=Listas!$T$5,Listas!$U$5,Listas!$U$6)))))</f>
        <v>1</v>
      </c>
      <c r="X69" s="55">
        <f t="shared" si="19"/>
        <v>2.2000000000000002</v>
      </c>
      <c r="Y69" s="55" t="str">
        <f>+IF(X69="","",IF(X69&lt;Listas!$W$2,Listas!$X$2,IF(Priorización!X69&lt;=Listas!$W$3,Listas!$X$3,IF(Priorización!X69&lt;=Listas!$W$4,Listas!$X$4,IF(Priorización!X69&lt;Listas!$W$5,Listas!$X$5,Listas!$X$6)))))</f>
        <v>Moderado</v>
      </c>
      <c r="Z69" s="54" t="str">
        <f>+IF(Y69="","",VLOOKUP(Y69,Listas!$X$1:$Y$6,2,0))</f>
        <v>Cada 3 años</v>
      </c>
      <c r="AA69" s="56" t="str">
        <f t="shared" si="20"/>
        <v/>
      </c>
      <c r="AB69" s="56" t="str">
        <f t="shared" si="21"/>
        <v/>
      </c>
      <c r="AC69" s="56" t="str">
        <f t="shared" si="22"/>
        <v>Acompañamiento a la atención de Auditorias Externas</v>
      </c>
      <c r="AD69" s="56" t="str">
        <f t="shared" si="23"/>
        <v/>
      </c>
      <c r="AE69" s="52" t="s">
        <v>26</v>
      </c>
      <c r="AF69" s="52" t="s">
        <v>27</v>
      </c>
    </row>
    <row r="70" spans="2:32" s="44" customFormat="1" ht="45" x14ac:dyDescent="0.25">
      <c r="B70" s="57" t="s">
        <v>123</v>
      </c>
      <c r="C70" s="46">
        <f>+IF(B70="","",COUNTIFS('01_Riesgos'!$A$2:$A$236,Priorización!$B70,'01_Riesgos'!$E$2:$E$236,Priorización!C$7,'01_Riesgos'!$B$2:$B$236,"Gestión"))</f>
        <v>0</v>
      </c>
      <c r="D70" s="46">
        <f>+IF(C70="","",COUNTIFS('01_Riesgos'!$A$2:$A$236,Priorización!$B70,'01_Riesgos'!$E$2:$E$236,Priorización!D$7,'01_Riesgos'!$B$2:$B$236,"Gestión"))</f>
        <v>3</v>
      </c>
      <c r="E70" s="46">
        <f>+IF(D70="","",COUNTIFS('01_Riesgos'!$A$2:$A$236,Priorización!$B70,'01_Riesgos'!$E$2:$E$236,Priorización!E$7,'01_Riesgos'!$B$2:$B$236,"Gestión"))</f>
        <v>0</v>
      </c>
      <c r="F70" s="46">
        <f>+IF(E70="","",COUNTIFS('01_Riesgos'!$A$2:$A$236,Priorización!$B70,'01_Riesgos'!$E$2:$E$236,Priorización!F$7,'01_Riesgos'!$B$2:$B$236,"Gestión"))</f>
        <v>0</v>
      </c>
      <c r="G70" s="47">
        <f t="shared" si="12"/>
        <v>3</v>
      </c>
      <c r="H70" s="48" t="str">
        <f t="shared" si="13"/>
        <v>Alto</v>
      </c>
      <c r="I70" s="49">
        <f t="shared" si="14"/>
        <v>4</v>
      </c>
      <c r="J70" s="46">
        <f>+IF(B70="","",COUNTIFS('01_Riesgos'!$A$2:$A$236,Priorización!$B70,'01_Riesgos'!$E$2:$E$236,Priorización!J$7,'01_Riesgos'!$B$2:$B$236,"Corrupción"))</f>
        <v>0</v>
      </c>
      <c r="K70" s="46">
        <f>+IF(B70="","",COUNTIFS('01_Riesgos'!$A$2:$A$236,Priorización!$B70,'01_Riesgos'!$E$2:$E$236,Priorización!K$7,'01_Riesgos'!$B$2:$B$236,"Corrupción"))</f>
        <v>0</v>
      </c>
      <c r="L70" s="46">
        <f>+IF(B70="","",COUNTIFS('01_Riesgos'!$A$2:$A$236,Priorización!$B70,'01_Riesgos'!$E$2:$E$236,Priorización!L$7,'01_Riesgos'!$B$2:$B$236,"Corrupción"))</f>
        <v>0</v>
      </c>
      <c r="M70" s="47">
        <f t="shared" si="15"/>
        <v>0</v>
      </c>
      <c r="N70" s="48" t="str">
        <f t="shared" si="16"/>
        <v>Bajo</v>
      </c>
      <c r="O70" s="49">
        <f t="shared" si="17"/>
        <v>1</v>
      </c>
      <c r="P70" s="50" t="str">
        <f>+IF(B70="","",VLOOKUP(B70,'02_TiempoAI'!$A$1:$D$66,4,0))</f>
        <v>Menos de un año</v>
      </c>
      <c r="Q70" s="51">
        <f t="shared" si="18"/>
        <v>1</v>
      </c>
      <c r="R70" s="52">
        <f>+IF(B70="","",COUNTIF('03_PlanEstrategico'!$D$2:$D$304,Priorización!B70)/COUNT('03_PlanEstrategico'!$C$2:$C$304))</f>
        <v>0</v>
      </c>
      <c r="S70" s="49">
        <f>+IF(R70="","",IF(R70&lt;=Listas!$N$2,Listas!$O$2,IF(Priorización!R70&lt;=Listas!$N$3,Listas!$O$3,IF(Priorización!R70&lt;=Listas!$N$4,Listas!$O$4,IF(Priorización!R70&lt;=Listas!$N$5,Listas!$O$5,Listas!$O$6)))))</f>
        <v>1</v>
      </c>
      <c r="T70" s="53">
        <f>+IF(B70="","",COUNTIF('04_ResultadosA'!$D$2:$D$246,Priorización!B70))</f>
        <v>0</v>
      </c>
      <c r="U70" s="54">
        <f>+IF(T70="","",IF(T70&lt;=Listas!$Q$2,Listas!$R$2,IF(Priorización!T70&lt;=Listas!$Q$3,Listas!$R$3,IF(Priorización!T70&lt;=Listas!$Q$4,Listas!$R$4,IF(Priorización!T70&lt;=Listas!$Q$5,Listas!$R$5,Listas!$R$6)))))</f>
        <v>1</v>
      </c>
      <c r="V70" s="52">
        <f>+IF(B70="","",(SUMIF('05_PptoAsociado'!$B$2:$B$350,Priorización!B70,'05_PptoAsociado'!$C$2:$C$350))/'05_PptoAsociado'!$D$1)</f>
        <v>0</v>
      </c>
      <c r="W70" s="54">
        <f>+IF(V70="","",IF(V70&lt;=Listas!$T$2,Listas!$U$2,IF(Priorización!V70&lt;=Listas!$T$3,Listas!$U$3,IF(Priorización!V70&lt;=Listas!$T$4,Listas!$U$4,IF(Priorización!V70&lt;=Listas!$T$5,Listas!$U$5,Listas!$U$6)))))</f>
        <v>1</v>
      </c>
      <c r="X70" s="55">
        <f t="shared" si="19"/>
        <v>2.2000000000000002</v>
      </c>
      <c r="Y70" s="55" t="str">
        <f>+IF(X70="","",IF(X70&lt;Listas!$W$2,Listas!$X$2,IF(Priorización!X70&lt;=Listas!$W$3,Listas!$X$3,IF(Priorización!X70&lt;=Listas!$W$4,Listas!$X$4,IF(Priorización!X70&lt;Listas!$W$5,Listas!$X$5,Listas!$X$6)))))</f>
        <v>Moderado</v>
      </c>
      <c r="Z70" s="54" t="str">
        <f>+IF(Y70="","",VLOOKUP(Y70,Listas!$X$1:$Y$6,2,0))</f>
        <v>Cada 3 años</v>
      </c>
      <c r="AA70" s="56" t="str">
        <f t="shared" si="20"/>
        <v/>
      </c>
      <c r="AB70" s="56" t="str">
        <f t="shared" si="21"/>
        <v/>
      </c>
      <c r="AC70" s="56" t="str">
        <f t="shared" si="22"/>
        <v>Alertas de plazos de informes a entes externos de control (según inventario de alertas)</v>
      </c>
      <c r="AD70" s="56" t="str">
        <f t="shared" si="23"/>
        <v/>
      </c>
      <c r="AE70" s="52" t="s">
        <v>26</v>
      </c>
      <c r="AF70" s="52" t="s">
        <v>27</v>
      </c>
    </row>
    <row r="71" spans="2:32" s="44" customFormat="1" ht="38.25" x14ac:dyDescent="0.25">
      <c r="B71" s="57" t="s">
        <v>124</v>
      </c>
      <c r="C71" s="46">
        <f>+IF(B71="","",COUNTIFS('01_Riesgos'!$A$2:$A$236,Priorización!$B71,'01_Riesgos'!$E$2:$E$236,Priorización!C$7,'01_Riesgos'!$B$2:$B$236,"Gestión"))</f>
        <v>0</v>
      </c>
      <c r="D71" s="46">
        <f>+IF(C71="","",COUNTIFS('01_Riesgos'!$A$2:$A$236,Priorización!$B71,'01_Riesgos'!$E$2:$E$236,Priorización!D$7,'01_Riesgos'!$B$2:$B$236,"Gestión"))</f>
        <v>3</v>
      </c>
      <c r="E71" s="46">
        <f>+IF(D71="","",COUNTIFS('01_Riesgos'!$A$2:$A$236,Priorización!$B71,'01_Riesgos'!$E$2:$E$236,Priorización!E$7,'01_Riesgos'!$B$2:$B$236,"Gestión"))</f>
        <v>0</v>
      </c>
      <c r="F71" s="46">
        <f>+IF(E71="","",COUNTIFS('01_Riesgos'!$A$2:$A$236,Priorización!$B71,'01_Riesgos'!$E$2:$E$236,Priorización!F$7,'01_Riesgos'!$B$2:$B$236,"Gestión"))</f>
        <v>0</v>
      </c>
      <c r="G71" s="47">
        <f t="shared" si="12"/>
        <v>3</v>
      </c>
      <c r="H71" s="48" t="str">
        <f t="shared" si="13"/>
        <v>Alto</v>
      </c>
      <c r="I71" s="49">
        <f t="shared" si="14"/>
        <v>4</v>
      </c>
      <c r="J71" s="46">
        <f>+IF(B71="","",COUNTIFS('01_Riesgos'!$A$2:$A$236,Priorización!$B71,'01_Riesgos'!$E$2:$E$236,Priorización!J$7,'01_Riesgos'!$B$2:$B$236,"Corrupción"))</f>
        <v>0</v>
      </c>
      <c r="K71" s="46">
        <f>+IF(B71="","",COUNTIFS('01_Riesgos'!$A$2:$A$236,Priorización!$B71,'01_Riesgos'!$E$2:$E$236,Priorización!K$7,'01_Riesgos'!$B$2:$B$236,"Corrupción"))</f>
        <v>0</v>
      </c>
      <c r="L71" s="46">
        <f>+IF(B71="","",COUNTIFS('01_Riesgos'!$A$2:$A$236,Priorización!$B71,'01_Riesgos'!$E$2:$E$236,Priorización!L$7,'01_Riesgos'!$B$2:$B$236,"Corrupción"))</f>
        <v>0</v>
      </c>
      <c r="M71" s="47">
        <f t="shared" si="15"/>
        <v>0</v>
      </c>
      <c r="N71" s="48" t="str">
        <f t="shared" si="16"/>
        <v>Bajo</v>
      </c>
      <c r="O71" s="49">
        <f t="shared" si="17"/>
        <v>1</v>
      </c>
      <c r="P71" s="50" t="str">
        <f>+IF(B71="","",VLOOKUP(B71,'02_TiempoAI'!$A$1:$D$66,4,0))</f>
        <v>Menos de un año</v>
      </c>
      <c r="Q71" s="51">
        <f t="shared" si="18"/>
        <v>1</v>
      </c>
      <c r="R71" s="52">
        <f>+IF(B71="","",COUNTIF('03_PlanEstrategico'!$D$2:$D$304,Priorización!B71)/COUNT('03_PlanEstrategico'!$C$2:$C$304))</f>
        <v>0</v>
      </c>
      <c r="S71" s="49">
        <f>+IF(R71="","",IF(R71&lt;=Listas!$N$2,Listas!$O$2,IF(Priorización!R71&lt;=Listas!$N$3,Listas!$O$3,IF(Priorización!R71&lt;=Listas!$N$4,Listas!$O$4,IF(Priorización!R71&lt;=Listas!$N$5,Listas!$O$5,Listas!$O$6)))))</f>
        <v>1</v>
      </c>
      <c r="T71" s="53">
        <f>+IF(B71="","",COUNTIF('04_ResultadosA'!$D$2:$D$246,Priorización!B71))</f>
        <v>0</v>
      </c>
      <c r="U71" s="54">
        <f>+IF(T71="","",IF(T71&lt;=Listas!$Q$2,Listas!$R$2,IF(Priorización!T71&lt;=Listas!$Q$3,Listas!$R$3,IF(Priorización!T71&lt;=Listas!$Q$4,Listas!$R$4,IF(Priorización!T71&lt;=Listas!$Q$5,Listas!$R$5,Listas!$R$6)))))</f>
        <v>1</v>
      </c>
      <c r="V71" s="52">
        <f>+IF(B71="","",(SUMIF('05_PptoAsociado'!$B$2:$B$350,Priorización!B71,'05_PptoAsociado'!$C$2:$C$350))/'05_PptoAsociado'!$D$1)</f>
        <v>0</v>
      </c>
      <c r="W71" s="54">
        <f>+IF(V71="","",IF(V71&lt;=Listas!$T$2,Listas!$U$2,IF(Priorización!V71&lt;=Listas!$T$3,Listas!$U$3,IF(Priorización!V71&lt;=Listas!$T$4,Listas!$U$4,IF(Priorización!V71&lt;=Listas!$T$5,Listas!$U$5,Listas!$U$6)))))</f>
        <v>1</v>
      </c>
      <c r="X71" s="55">
        <f t="shared" si="19"/>
        <v>2.2000000000000002</v>
      </c>
      <c r="Y71" s="55" t="str">
        <f>+IF(X71="","",IF(X71&lt;Listas!$W$2,Listas!$X$2,IF(Priorización!X71&lt;=Listas!$W$3,Listas!$X$3,IF(Priorización!X71&lt;=Listas!$W$4,Listas!$X$4,IF(Priorización!X71&lt;Listas!$W$5,Listas!$X$5,Listas!$X$6)))))</f>
        <v>Moderado</v>
      </c>
      <c r="Z71" s="54" t="str">
        <f>+IF(Y71="","",VLOOKUP(Y71,Listas!$X$1:$Y$6,2,0))</f>
        <v>Cada 3 años</v>
      </c>
      <c r="AA71" s="56" t="str">
        <f t="shared" si="20"/>
        <v/>
      </c>
      <c r="AB71" s="56" t="str">
        <f t="shared" si="21"/>
        <v/>
      </c>
      <c r="AC71" s="56" t="str">
        <f t="shared" si="22"/>
        <v>Informe Comité Institucional de Coordinación de control interno y MIPG</v>
      </c>
      <c r="AD71" s="56" t="str">
        <f t="shared" si="23"/>
        <v/>
      </c>
      <c r="AE71" s="52" t="s">
        <v>26</v>
      </c>
      <c r="AF71" s="52" t="s">
        <v>44</v>
      </c>
    </row>
    <row r="72" spans="2:32" s="44" customFormat="1" x14ac:dyDescent="0.25">
      <c r="B72" s="57"/>
      <c r="C72" s="46" t="str">
        <f>+IF(B72="","",COUNTIFS('01_Riesgos'!$A$2:$A$236,Priorización!$B72,'01_Riesgos'!$E$2:$E$236,Priorización!C$7,'01_Riesgos'!$B$2:$B$236,"Gestión"))</f>
        <v/>
      </c>
      <c r="D72" s="46" t="str">
        <f>+IF(C72="","",COUNTIFS('01_Riesgos'!$A$2:$A$236,Priorización!$B72,'01_Riesgos'!$E$2:$E$236,Priorización!D$7,'01_Riesgos'!$B$2:$B$236,"Gestión"))</f>
        <v/>
      </c>
      <c r="E72" s="46" t="str">
        <f>+IF(D72="","",COUNTIFS('01_Riesgos'!$A$2:$A$236,Priorización!$B72,'01_Riesgos'!$E$2:$E$236,Priorización!E$7,'01_Riesgos'!$B$2:$B$236,"Gestión"))</f>
        <v/>
      </c>
      <c r="F72" s="46" t="str">
        <f>+IF(E72="","",COUNTIFS('01_Riesgos'!$A$2:$A$236,Priorización!$B72,'01_Riesgos'!$E$2:$E$236,Priorización!F$7,'01_Riesgos'!$B$2:$B$236,"Gestión"))</f>
        <v/>
      </c>
      <c r="G72" s="47" t="str">
        <f t="shared" ref="G72:G103" si="24">IF(B72="","",SUM(C72:F72))</f>
        <v/>
      </c>
      <c r="H72" s="48" t="str">
        <f t="shared" ref="H72:H107" si="25">IF(B72="","",IF(C72&gt;=1,"Extremo",IF(D72&gt;=1,"Alto",IF(E72&gt;=1,"Moderado",IF(F72&gt;=1,"Bajo","Bajo")))))</f>
        <v/>
      </c>
      <c r="I72" s="49" t="str">
        <f t="shared" ref="I72:I103" si="26">IF(H72="","",IF(C72&gt;=1,5,IF(D72&gt;=1,4,IF(E72&gt;=1,3,IF(F72&gt;=1,2,IF(G72=0,1))))))</f>
        <v/>
      </c>
      <c r="J72" s="46" t="str">
        <f>+IF(B72="","",COUNTIFS('01_Riesgos'!$A$2:$A$236,Priorización!$B72,'01_Riesgos'!$E$2:$E$236,Priorización!J$7,'01_Riesgos'!$B$2:$B$236,"Corrupción"))</f>
        <v/>
      </c>
      <c r="K72" s="46" t="str">
        <f>+IF(B72="","",COUNTIFS('01_Riesgos'!$A$2:$A$236,Priorización!$B72,'01_Riesgos'!$E$2:$E$236,Priorización!K$7,'01_Riesgos'!$B$2:$B$236,"Corrupción"))</f>
        <v/>
      </c>
      <c r="L72" s="46" t="str">
        <f>+IF(B72="","",COUNTIFS('01_Riesgos'!$A$2:$A$236,Priorización!$B72,'01_Riesgos'!$E$2:$E$236,Priorización!L$7,'01_Riesgos'!$B$2:$B$236,"Corrupción"))</f>
        <v/>
      </c>
      <c r="M72" s="47" t="str">
        <f t="shared" ref="M72:M103" si="27">IF(B72="","",SUM(J72:L72))</f>
        <v/>
      </c>
      <c r="N72" s="48" t="str">
        <f t="shared" ref="N72:N103" si="28">IF(M72="","",IF(J72&gt;=1,"Extremo",IF(K72&gt;=1,"Alto",IF(L72&gt;=1,"Moderado","Bajo"))))</f>
        <v/>
      </c>
      <c r="O72" s="49" t="str">
        <f t="shared" ref="O72:O103" si="29">IF(N72="","",IF(J72&gt;=1,5,IF(K72&gt;=1,4,IF(L72&gt;=1,3,IF(M72=0,1)))))</f>
        <v/>
      </c>
      <c r="P72" s="50" t="str">
        <f>+IF(B72="","",VLOOKUP(B72,'02_TiempoAI'!$A$1:$D$66,4,0))</f>
        <v/>
      </c>
      <c r="Q72" s="51" t="str">
        <f t="shared" ref="Q72:Q103" si="30">+IFERROR(VLOOKUP(P72,TiempoAI,2,0),"")</f>
        <v/>
      </c>
      <c r="R72" s="52" t="str">
        <f>+IF(B72="","",COUNTIF('03_PlanEstrategico'!$D$2:$D$304,Priorización!B72)/COUNT('03_PlanEstrategico'!$C$2:$C$304))</f>
        <v/>
      </c>
      <c r="S72" s="49" t="str">
        <f>+IF(R72="","",IF(R72&lt;=Listas!$N$2,Listas!$O$2,IF(Priorización!R72&lt;=Listas!$N$3,Listas!$O$3,IF(Priorización!R72&lt;=Listas!$N$4,Listas!$O$4,IF(Priorización!R72&lt;=Listas!$N$5,Listas!$O$5,Listas!$O$6)))))</f>
        <v/>
      </c>
      <c r="T72" s="53" t="str">
        <f>+IF(B72="","",COUNTIF('04_ResultadosA'!$D$2:$D$246,Priorización!B72))</f>
        <v/>
      </c>
      <c r="U72" s="54" t="str">
        <f>+IF(T72="","",IF(T72&lt;=Listas!$Q$2,Listas!$R$2,IF(Priorización!T72&lt;=Listas!$Q$3,Listas!$R$3,IF(Priorización!T72&lt;=Listas!$Q$4,Listas!$R$4,IF(Priorización!T72&lt;=Listas!$Q$5,Listas!$R$5,Listas!$R$6)))))</f>
        <v/>
      </c>
      <c r="V72" s="52" t="str">
        <f>+IF(B72="","",(SUMIF('05_PptoAsociado'!$B$2:$B$350,Priorización!B72,'05_PptoAsociado'!$C$2:$C$350))/'05_PptoAsociado'!$D$1)</f>
        <v/>
      </c>
      <c r="W72" s="54" t="str">
        <f>+IF(V72="","",IF(V72&lt;=Listas!$T$2,Listas!$U$2,IF(Priorización!V72&lt;=Listas!$T$3,Listas!$U$3,IF(Priorización!V72&lt;=Listas!$T$4,Listas!$U$4,IF(Priorización!V72&lt;=Listas!$T$5,Listas!$U$5,Listas!$U$6)))))</f>
        <v/>
      </c>
      <c r="X72" s="55" t="str">
        <f t="shared" ref="X72:X103" si="31">+IF(B72="","",$I$6*I72+$O$6*O72+$Q$6*Q72+$S$6*S72+$U$6*U72+$W$6*W72)</f>
        <v/>
      </c>
      <c r="Y72" s="55" t="str">
        <f>+IF(X72="","",IF(X72&lt;Listas!$W$2,Listas!$X$2,IF(Priorización!X72&lt;=Listas!$W$3,Listas!$X$3,IF(Priorización!X72&lt;=Listas!$W$4,Listas!$X$4,IF(Priorización!X72&lt;Listas!$W$5,Listas!$X$5,Listas!$X$6)))))</f>
        <v/>
      </c>
      <c r="Z72" s="54" t="str">
        <f>+IF(Y72="","",VLOOKUP(Y72,Listas!$X$1:$Y$6,2,0))</f>
        <v/>
      </c>
      <c r="AA72" s="56" t="str">
        <f t="shared" ref="AA72:AA103" si="32">IF(Z72="Cada año",B72,"")</f>
        <v/>
      </c>
      <c r="AB72" s="56" t="str">
        <f t="shared" ref="AB72:AB107" si="33">IF(OR(Z72="Cada año",Z72="Cada 2 años"),B72,"")</f>
        <v/>
      </c>
      <c r="AC72" s="56" t="str">
        <f t="shared" ref="AC72:AC107" si="34">IF(OR(Z72="Cada año",Z72="Cada 3 años"),B72,"")</f>
        <v/>
      </c>
      <c r="AD72" s="56" t="str">
        <f t="shared" ref="AD72:AD107" si="35">IF(OR(Z72="Cada año",Z72="Cada 2 años",Z72="Cada 4 años"),B72,"")</f>
        <v/>
      </c>
      <c r="AE72" s="52"/>
      <c r="AF72" s="52"/>
    </row>
    <row r="73" spans="2:32" s="44" customFormat="1" x14ac:dyDescent="0.25">
      <c r="B73" s="57"/>
      <c r="C73" s="46" t="str">
        <f>+IF(B73="","",COUNTIFS('01_Riesgos'!$A$2:$A$236,Priorización!$B73,'01_Riesgos'!$E$2:$E$236,Priorización!C$7,'01_Riesgos'!$B$2:$B$236,"Gestión"))</f>
        <v/>
      </c>
      <c r="D73" s="46" t="str">
        <f>+IF(C73="","",COUNTIFS('01_Riesgos'!$A$2:$A$236,Priorización!$B73,'01_Riesgos'!$E$2:$E$236,Priorización!D$7,'01_Riesgos'!$B$2:$B$236,"Gestión"))</f>
        <v/>
      </c>
      <c r="E73" s="46" t="str">
        <f>+IF(D73="","",COUNTIFS('01_Riesgos'!$A$2:$A$236,Priorización!$B73,'01_Riesgos'!$E$2:$E$236,Priorización!E$7,'01_Riesgos'!$B$2:$B$236,"Gestión"))</f>
        <v/>
      </c>
      <c r="F73" s="46" t="str">
        <f>+IF(E73="","",COUNTIFS('01_Riesgos'!$A$2:$A$236,Priorización!$B73,'01_Riesgos'!$E$2:$E$236,Priorización!F$7,'01_Riesgos'!$B$2:$B$236,"Gestión"))</f>
        <v/>
      </c>
      <c r="G73" s="47" t="str">
        <f t="shared" si="24"/>
        <v/>
      </c>
      <c r="H73" s="48" t="str">
        <f t="shared" si="25"/>
        <v/>
      </c>
      <c r="I73" s="49" t="str">
        <f t="shared" si="26"/>
        <v/>
      </c>
      <c r="J73" s="46" t="str">
        <f>+IF(B73="","",COUNTIFS('01_Riesgos'!$A$2:$A$236,Priorización!$B73,'01_Riesgos'!$E$2:$E$236,Priorización!J$7,'01_Riesgos'!$B$2:$B$236,"Corrupción"))</f>
        <v/>
      </c>
      <c r="K73" s="46" t="str">
        <f>+IF(B73="","",COUNTIFS('01_Riesgos'!$A$2:$A$236,Priorización!$B73,'01_Riesgos'!$E$2:$E$236,Priorización!K$7,'01_Riesgos'!$B$2:$B$236,"Corrupción"))</f>
        <v/>
      </c>
      <c r="L73" s="46" t="str">
        <f>+IF(B73="","",COUNTIFS('01_Riesgos'!$A$2:$A$236,Priorización!$B73,'01_Riesgos'!$E$2:$E$236,Priorización!L$7,'01_Riesgos'!$B$2:$B$236,"Corrupción"))</f>
        <v/>
      </c>
      <c r="M73" s="47" t="str">
        <f t="shared" si="27"/>
        <v/>
      </c>
      <c r="N73" s="48" t="str">
        <f t="shared" si="28"/>
        <v/>
      </c>
      <c r="O73" s="49" t="str">
        <f t="shared" si="29"/>
        <v/>
      </c>
      <c r="P73" s="50" t="str">
        <f>+IF(B73="","",VLOOKUP(B73,'02_TiempoAI'!$A$1:$D$66,4,0))</f>
        <v/>
      </c>
      <c r="Q73" s="51" t="str">
        <f t="shared" si="30"/>
        <v/>
      </c>
      <c r="R73" s="52" t="str">
        <f>+IF(B73="","",COUNTIF('03_PlanEstrategico'!$D$2:$D$304,Priorización!B73)/COUNT('03_PlanEstrategico'!$C$2:$C$304))</f>
        <v/>
      </c>
      <c r="S73" s="49" t="str">
        <f>+IF(R73="","",IF(R73&lt;=Listas!$N$2,Listas!$O$2,IF(Priorización!R73&lt;=Listas!$N$3,Listas!$O$3,IF(Priorización!R73&lt;=Listas!$N$4,Listas!$O$4,IF(Priorización!R73&lt;=Listas!$N$5,Listas!$O$5,Listas!$O$6)))))</f>
        <v/>
      </c>
      <c r="T73" s="53" t="str">
        <f>+IF(B73="","",COUNTIF('04_ResultadosA'!$D$2:$D$246,Priorización!B73))</f>
        <v/>
      </c>
      <c r="U73" s="54" t="str">
        <f>+IF(T73="","",IF(T73&lt;=Listas!$Q$2,Listas!$R$2,IF(Priorización!T73&lt;=Listas!$Q$3,Listas!$R$3,IF(Priorización!T73&lt;=Listas!$Q$4,Listas!$R$4,IF(Priorización!T73&lt;=Listas!$Q$5,Listas!$R$5,Listas!$R$6)))))</f>
        <v/>
      </c>
      <c r="V73" s="52" t="str">
        <f>+IF(B73="","",(SUMIF('05_PptoAsociado'!$B$2:$B$350,Priorización!B73,'05_PptoAsociado'!$C$2:$C$350))/'05_PptoAsociado'!$D$1)</f>
        <v/>
      </c>
      <c r="W73" s="54" t="str">
        <f>+IF(V73="","",IF(V73&lt;=Listas!$T$2,Listas!$U$2,IF(Priorización!V73&lt;=Listas!$T$3,Listas!$U$3,IF(Priorización!V73&lt;=Listas!$T$4,Listas!$U$4,IF(Priorización!V73&lt;=Listas!$T$5,Listas!$U$5,Listas!$U$6)))))</f>
        <v/>
      </c>
      <c r="X73" s="55" t="str">
        <f t="shared" si="31"/>
        <v/>
      </c>
      <c r="Y73" s="55" t="str">
        <f>+IF(X73="","",IF(X73&lt;Listas!$W$2,Listas!$X$2,IF(Priorización!X73&lt;=Listas!$W$3,Listas!$X$3,IF(Priorización!X73&lt;=Listas!$W$4,Listas!$X$4,IF(Priorización!X73&lt;Listas!$W$5,Listas!$X$5,Listas!$X$6)))))</f>
        <v/>
      </c>
      <c r="Z73" s="54" t="str">
        <f>+IF(Y73="","",VLOOKUP(Y73,Listas!$X$1:$Y$6,2,0))</f>
        <v/>
      </c>
      <c r="AA73" s="56" t="str">
        <f t="shared" si="32"/>
        <v/>
      </c>
      <c r="AB73" s="56" t="str">
        <f t="shared" si="33"/>
        <v/>
      </c>
      <c r="AC73" s="56" t="str">
        <f t="shared" si="34"/>
        <v/>
      </c>
      <c r="AD73" s="56" t="str">
        <f t="shared" si="35"/>
        <v/>
      </c>
      <c r="AE73" s="52"/>
      <c r="AF73" s="52"/>
    </row>
    <row r="74" spans="2:32" s="44" customFormat="1" x14ac:dyDescent="0.25">
      <c r="B74" s="57"/>
      <c r="C74" s="46" t="str">
        <f>+IF(B74="","",COUNTIFS('01_Riesgos'!$A$2:$A$236,Priorización!$B74,'01_Riesgos'!$E$2:$E$236,Priorización!C$7,'01_Riesgos'!$B$2:$B$236,"Gestión"))</f>
        <v/>
      </c>
      <c r="D74" s="46" t="str">
        <f>+IF(C74="","",COUNTIFS('01_Riesgos'!$A$2:$A$236,Priorización!$B74,'01_Riesgos'!$E$2:$E$236,Priorización!D$7,'01_Riesgos'!$B$2:$B$236,"Gestión"))</f>
        <v/>
      </c>
      <c r="E74" s="46" t="str">
        <f>+IF(D74="","",COUNTIFS('01_Riesgos'!$A$2:$A$236,Priorización!$B74,'01_Riesgos'!$E$2:$E$236,Priorización!E$7,'01_Riesgos'!$B$2:$B$236,"Gestión"))</f>
        <v/>
      </c>
      <c r="F74" s="46" t="str">
        <f>+IF(E74="","",COUNTIFS('01_Riesgos'!$A$2:$A$236,Priorización!$B74,'01_Riesgos'!$E$2:$E$236,Priorización!F$7,'01_Riesgos'!$B$2:$B$236,"Gestión"))</f>
        <v/>
      </c>
      <c r="G74" s="47" t="str">
        <f t="shared" si="24"/>
        <v/>
      </c>
      <c r="H74" s="48" t="str">
        <f t="shared" si="25"/>
        <v/>
      </c>
      <c r="I74" s="49" t="str">
        <f t="shared" si="26"/>
        <v/>
      </c>
      <c r="J74" s="46" t="str">
        <f>+IF(B74="","",COUNTIFS('01_Riesgos'!$A$2:$A$236,Priorización!$B74,'01_Riesgos'!$E$2:$E$236,Priorización!J$7,'01_Riesgos'!$B$2:$B$236,"Corrupción"))</f>
        <v/>
      </c>
      <c r="K74" s="46" t="str">
        <f>+IF(B74="","",COUNTIFS('01_Riesgos'!$A$2:$A$236,Priorización!$B74,'01_Riesgos'!$E$2:$E$236,Priorización!K$7,'01_Riesgos'!$B$2:$B$236,"Corrupción"))</f>
        <v/>
      </c>
      <c r="L74" s="46" t="str">
        <f>+IF(B74="","",COUNTIFS('01_Riesgos'!$A$2:$A$236,Priorización!$B74,'01_Riesgos'!$E$2:$E$236,Priorización!L$7,'01_Riesgos'!$B$2:$B$236,"Corrupción"))</f>
        <v/>
      </c>
      <c r="M74" s="47" t="str">
        <f t="shared" si="27"/>
        <v/>
      </c>
      <c r="N74" s="48" t="str">
        <f t="shared" si="28"/>
        <v/>
      </c>
      <c r="O74" s="49" t="str">
        <f t="shared" si="29"/>
        <v/>
      </c>
      <c r="P74" s="50" t="str">
        <f>+IF(B74="","",VLOOKUP(B74,'02_TiempoAI'!$A$1:$D$66,4,0))</f>
        <v/>
      </c>
      <c r="Q74" s="51" t="str">
        <f t="shared" si="30"/>
        <v/>
      </c>
      <c r="R74" s="52" t="str">
        <f>+IF(B74="","",COUNTIF('03_PlanEstrategico'!$D$2:$D$304,Priorización!B74)/COUNT('03_PlanEstrategico'!$C$2:$C$304))</f>
        <v/>
      </c>
      <c r="S74" s="49" t="str">
        <f>+IF(R74="","",IF(R74&lt;=Listas!$N$2,Listas!$O$2,IF(Priorización!R74&lt;=Listas!$N$3,Listas!$O$3,IF(Priorización!R74&lt;=Listas!$N$4,Listas!$O$4,IF(Priorización!R74&lt;=Listas!$N$5,Listas!$O$5,Listas!$O$6)))))</f>
        <v/>
      </c>
      <c r="T74" s="53" t="str">
        <f>+IF(B74="","",COUNTIF('04_ResultadosA'!$D$2:$D$246,Priorización!B74))</f>
        <v/>
      </c>
      <c r="U74" s="54" t="str">
        <f>+IF(T74="","",IF(T74&lt;=Listas!$Q$2,Listas!$R$2,IF(Priorización!T74&lt;=Listas!$Q$3,Listas!$R$3,IF(Priorización!T74&lt;=Listas!$Q$4,Listas!$R$4,IF(Priorización!T74&lt;=Listas!$Q$5,Listas!$R$5,Listas!$R$6)))))</f>
        <v/>
      </c>
      <c r="V74" s="52" t="str">
        <f>+IF(B74="","",(SUMIF('05_PptoAsociado'!$B$2:$B$350,Priorización!B74,'05_PptoAsociado'!$C$2:$C$350))/'05_PptoAsociado'!$D$1)</f>
        <v/>
      </c>
      <c r="W74" s="54" t="str">
        <f>+IF(V74="","",IF(V74&lt;=Listas!$T$2,Listas!$U$2,IF(Priorización!V74&lt;=Listas!$T$3,Listas!$U$3,IF(Priorización!V74&lt;=Listas!$T$4,Listas!$U$4,IF(Priorización!V74&lt;=Listas!$T$5,Listas!$U$5,Listas!$U$6)))))</f>
        <v/>
      </c>
      <c r="X74" s="55" t="str">
        <f t="shared" si="31"/>
        <v/>
      </c>
      <c r="Y74" s="55" t="str">
        <f>+IF(X74="","",IF(X74&lt;Listas!$W$2,Listas!$X$2,IF(Priorización!X74&lt;=Listas!$W$3,Listas!$X$3,IF(Priorización!X74&lt;=Listas!$W$4,Listas!$X$4,IF(Priorización!X74&lt;Listas!$W$5,Listas!$X$5,Listas!$X$6)))))</f>
        <v/>
      </c>
      <c r="Z74" s="54" t="str">
        <f>+IF(Y74="","",VLOOKUP(Y74,Listas!$X$1:$Y$6,2,0))</f>
        <v/>
      </c>
      <c r="AA74" s="56" t="str">
        <f t="shared" si="32"/>
        <v/>
      </c>
      <c r="AB74" s="56" t="str">
        <f t="shared" si="33"/>
        <v/>
      </c>
      <c r="AC74" s="56" t="str">
        <f t="shared" si="34"/>
        <v/>
      </c>
      <c r="AD74" s="56" t="str">
        <f t="shared" si="35"/>
        <v/>
      </c>
      <c r="AE74" s="52"/>
      <c r="AF74" s="52"/>
    </row>
    <row r="75" spans="2:32" s="44" customFormat="1" x14ac:dyDescent="0.25">
      <c r="B75" s="57"/>
      <c r="C75" s="46" t="str">
        <f>+IF(B75="","",COUNTIFS('01_Riesgos'!$A$2:$A$236,Priorización!$B75,'01_Riesgos'!$E$2:$E$236,Priorización!C$7,'01_Riesgos'!$B$2:$B$236,"Gestión"))</f>
        <v/>
      </c>
      <c r="D75" s="46" t="str">
        <f>+IF(C75="","",COUNTIFS('01_Riesgos'!$A$2:$A$236,Priorización!$B75,'01_Riesgos'!$E$2:$E$236,Priorización!D$7,'01_Riesgos'!$B$2:$B$236,"Gestión"))</f>
        <v/>
      </c>
      <c r="E75" s="46" t="str">
        <f>+IF(D75="","",COUNTIFS('01_Riesgos'!$A$2:$A$236,Priorización!$B75,'01_Riesgos'!$E$2:$E$236,Priorización!E$7,'01_Riesgos'!$B$2:$B$236,"Gestión"))</f>
        <v/>
      </c>
      <c r="F75" s="46" t="str">
        <f>+IF(E75="","",COUNTIFS('01_Riesgos'!$A$2:$A$236,Priorización!$B75,'01_Riesgos'!$E$2:$E$236,Priorización!F$7,'01_Riesgos'!$B$2:$B$236,"Gestión"))</f>
        <v/>
      </c>
      <c r="G75" s="47" t="str">
        <f t="shared" si="24"/>
        <v/>
      </c>
      <c r="H75" s="48" t="str">
        <f t="shared" si="25"/>
        <v/>
      </c>
      <c r="I75" s="49" t="str">
        <f t="shared" si="26"/>
        <v/>
      </c>
      <c r="J75" s="46" t="str">
        <f>+IF(B75="","",COUNTIFS('01_Riesgos'!$A$2:$A$236,Priorización!$B75,'01_Riesgos'!$E$2:$E$236,Priorización!J$7,'01_Riesgos'!$B$2:$B$236,"Corrupción"))</f>
        <v/>
      </c>
      <c r="K75" s="46" t="str">
        <f>+IF(B75="","",COUNTIFS('01_Riesgos'!$A$2:$A$236,Priorización!$B75,'01_Riesgos'!$E$2:$E$236,Priorización!K$7,'01_Riesgos'!$B$2:$B$236,"Corrupción"))</f>
        <v/>
      </c>
      <c r="L75" s="46" t="str">
        <f>+IF(B75="","",COUNTIFS('01_Riesgos'!$A$2:$A$236,Priorización!$B75,'01_Riesgos'!$E$2:$E$236,Priorización!L$7,'01_Riesgos'!$B$2:$B$236,"Corrupción"))</f>
        <v/>
      </c>
      <c r="M75" s="47" t="str">
        <f t="shared" si="27"/>
        <v/>
      </c>
      <c r="N75" s="48" t="str">
        <f t="shared" si="28"/>
        <v/>
      </c>
      <c r="O75" s="49" t="str">
        <f t="shared" si="29"/>
        <v/>
      </c>
      <c r="P75" s="50" t="str">
        <f>+IF(B75="","",VLOOKUP(B75,'02_TiempoAI'!$A$1:$D$66,4,0))</f>
        <v/>
      </c>
      <c r="Q75" s="51" t="str">
        <f t="shared" si="30"/>
        <v/>
      </c>
      <c r="R75" s="52" t="str">
        <f>+IF(B75="","",COUNTIF('03_PlanEstrategico'!$D$2:$D$304,Priorización!B75)/COUNT('03_PlanEstrategico'!$C$2:$C$304))</f>
        <v/>
      </c>
      <c r="S75" s="49" t="str">
        <f>+IF(R75="","",IF(R75&lt;=Listas!$N$2,Listas!$O$2,IF(Priorización!R75&lt;=Listas!$N$3,Listas!$O$3,IF(Priorización!R75&lt;=Listas!$N$4,Listas!$O$4,IF(Priorización!R75&lt;=Listas!$N$5,Listas!$O$5,Listas!$O$6)))))</f>
        <v/>
      </c>
      <c r="T75" s="53" t="str">
        <f>+IF(B75="","",COUNTIF('04_ResultadosA'!$D$2:$D$246,Priorización!B75))</f>
        <v/>
      </c>
      <c r="U75" s="54" t="str">
        <f>+IF(T75="","",IF(T75&lt;=Listas!$Q$2,Listas!$R$2,IF(Priorización!T75&lt;=Listas!$Q$3,Listas!$R$3,IF(Priorización!T75&lt;=Listas!$Q$4,Listas!$R$4,IF(Priorización!T75&lt;=Listas!$Q$5,Listas!$R$5,Listas!$R$6)))))</f>
        <v/>
      </c>
      <c r="V75" s="52" t="str">
        <f>+IF(B75="","",(SUMIF('05_PptoAsociado'!$B$2:$B$350,Priorización!B75,'05_PptoAsociado'!$C$2:$C$350))/'05_PptoAsociado'!$D$1)</f>
        <v/>
      </c>
      <c r="W75" s="54" t="str">
        <f>+IF(V75="","",IF(V75&lt;=Listas!$T$2,Listas!$U$2,IF(Priorización!V75&lt;=Listas!$T$3,Listas!$U$3,IF(Priorización!V75&lt;=Listas!$T$4,Listas!$U$4,IF(Priorización!V75&lt;=Listas!$T$5,Listas!$U$5,Listas!$U$6)))))</f>
        <v/>
      </c>
      <c r="X75" s="55" t="str">
        <f t="shared" si="31"/>
        <v/>
      </c>
      <c r="Y75" s="55" t="str">
        <f>+IF(X75="","",IF(X75&lt;Listas!$W$2,Listas!$X$2,IF(Priorización!X75&lt;=Listas!$W$3,Listas!$X$3,IF(Priorización!X75&lt;=Listas!$W$4,Listas!$X$4,IF(Priorización!X75&lt;Listas!$W$5,Listas!$X$5,Listas!$X$6)))))</f>
        <v/>
      </c>
      <c r="Z75" s="54" t="str">
        <f>+IF(Y75="","",VLOOKUP(Y75,Listas!$X$1:$Y$6,2,0))</f>
        <v/>
      </c>
      <c r="AA75" s="56" t="str">
        <f t="shared" si="32"/>
        <v/>
      </c>
      <c r="AB75" s="56" t="str">
        <f t="shared" si="33"/>
        <v/>
      </c>
      <c r="AC75" s="56" t="str">
        <f t="shared" si="34"/>
        <v/>
      </c>
      <c r="AD75" s="56" t="str">
        <f t="shared" si="35"/>
        <v/>
      </c>
      <c r="AE75" s="52"/>
      <c r="AF75" s="52"/>
    </row>
    <row r="76" spans="2:32" s="58" customFormat="1" x14ac:dyDescent="0.25">
      <c r="B76" s="57"/>
      <c r="C76" s="46" t="str">
        <f>+IF(B76="","",COUNTIFS('01_Riesgos'!$A$2:$A$236,Priorización!$B76,'01_Riesgos'!$E$2:$E$236,Priorización!C$7,'01_Riesgos'!$B$2:$B$236,"Gestión"))</f>
        <v/>
      </c>
      <c r="D76" s="46" t="str">
        <f>+IF(C76="","",COUNTIFS('01_Riesgos'!$A$2:$A$236,Priorización!$B76,'01_Riesgos'!$E$2:$E$236,Priorización!D$7,'01_Riesgos'!$B$2:$B$236,"Gestión"))</f>
        <v/>
      </c>
      <c r="E76" s="46" t="str">
        <f>+IF(D76="","",COUNTIFS('01_Riesgos'!$A$2:$A$236,Priorización!$B76,'01_Riesgos'!$E$2:$E$236,Priorización!E$7,'01_Riesgos'!$B$2:$B$236,"Gestión"))</f>
        <v/>
      </c>
      <c r="F76" s="46" t="str">
        <f>+IF(E76="","",COUNTIFS('01_Riesgos'!$A$2:$A$236,Priorización!$B76,'01_Riesgos'!$E$2:$E$236,Priorización!F$7,'01_Riesgos'!$B$2:$B$236,"Gestión"))</f>
        <v/>
      </c>
      <c r="G76" s="47" t="str">
        <f t="shared" si="24"/>
        <v/>
      </c>
      <c r="H76" s="48" t="str">
        <f t="shared" si="25"/>
        <v/>
      </c>
      <c r="I76" s="49" t="str">
        <f t="shared" si="26"/>
        <v/>
      </c>
      <c r="J76" s="46" t="str">
        <f>+IF(B76="","",COUNTIFS('01_Riesgos'!$A$2:$A$236,Priorización!$B76,'01_Riesgos'!$E$2:$E$236,Priorización!J$7,'01_Riesgos'!$B$2:$B$236,"Corrupción"))</f>
        <v/>
      </c>
      <c r="K76" s="46" t="str">
        <f>+IF(B76="","",COUNTIFS('01_Riesgos'!$A$2:$A$236,Priorización!$B76,'01_Riesgos'!$E$2:$E$236,Priorización!K$7,'01_Riesgos'!$B$2:$B$236,"Corrupción"))</f>
        <v/>
      </c>
      <c r="L76" s="46" t="str">
        <f>+IF(B76="","",COUNTIFS('01_Riesgos'!$A$2:$A$236,Priorización!$B76,'01_Riesgos'!$E$2:$E$236,Priorización!L$7,'01_Riesgos'!$B$2:$B$236,"Corrupción"))</f>
        <v/>
      </c>
      <c r="M76" s="47" t="str">
        <f t="shared" si="27"/>
        <v/>
      </c>
      <c r="N76" s="48" t="str">
        <f t="shared" si="28"/>
        <v/>
      </c>
      <c r="O76" s="49" t="str">
        <f t="shared" si="29"/>
        <v/>
      </c>
      <c r="P76" s="50" t="str">
        <f>+IF(B76="","",VLOOKUP(B76,'02_TiempoAI'!$A$1:$D$66,4,0))</f>
        <v/>
      </c>
      <c r="Q76" s="51" t="str">
        <f t="shared" si="30"/>
        <v/>
      </c>
      <c r="R76" s="52" t="str">
        <f>+IF(B76="","",COUNTIF('03_PlanEstrategico'!$D$2:$D$304,Priorización!B76)/COUNT('03_PlanEstrategico'!$C$2:$C$304))</f>
        <v/>
      </c>
      <c r="S76" s="49" t="str">
        <f>+IF(R76="","",IF(R76&lt;=Listas!$N$2,Listas!$O$2,IF(Priorización!R76&lt;=Listas!$N$3,Listas!$O$3,IF(Priorización!R76&lt;=Listas!$N$4,Listas!$O$4,IF(Priorización!R76&lt;=Listas!$N$5,Listas!$O$5,Listas!$O$6)))))</f>
        <v/>
      </c>
      <c r="T76" s="53" t="str">
        <f>+IF(B76="","",COUNTIF('04_ResultadosA'!$D$2:$D$246,Priorización!B76))</f>
        <v/>
      </c>
      <c r="U76" s="54" t="str">
        <f>+IF(T76="","",IF(T76&lt;=Listas!$Q$2,Listas!$R$2,IF(Priorización!T76&lt;=Listas!$Q$3,Listas!$R$3,IF(Priorización!T76&lt;=Listas!$Q$4,Listas!$R$4,IF(Priorización!T76&lt;=Listas!$Q$5,Listas!$R$5,Listas!$R$6)))))</f>
        <v/>
      </c>
      <c r="V76" s="52" t="str">
        <f>+IF(B76="","",(SUMIF('05_PptoAsociado'!$B$2:$B$350,Priorización!B76,'05_PptoAsociado'!$C$2:$C$350))/'05_PptoAsociado'!$D$1)</f>
        <v/>
      </c>
      <c r="W76" s="54" t="str">
        <f>+IF(V76="","",IF(V76&lt;=Listas!$T$2,Listas!$U$2,IF(Priorización!V76&lt;=Listas!$T$3,Listas!$U$3,IF(Priorización!V76&lt;=Listas!$T$4,Listas!$U$4,IF(Priorización!V76&lt;=Listas!$T$5,Listas!$U$5,Listas!$U$6)))))</f>
        <v/>
      </c>
      <c r="X76" s="55" t="str">
        <f t="shared" si="31"/>
        <v/>
      </c>
      <c r="Y76" s="55" t="str">
        <f>+IF(X76="","",IF(X76&lt;Listas!$W$2,Listas!$X$2,IF(Priorización!X76&lt;=Listas!$W$3,Listas!$X$3,IF(Priorización!X76&lt;=Listas!$W$4,Listas!$X$4,IF(Priorización!X76&lt;Listas!$W$5,Listas!$X$5,Listas!$X$6)))))</f>
        <v/>
      </c>
      <c r="Z76" s="54" t="str">
        <f>+IF(Y76="","",VLOOKUP(Y76,Listas!$X$1:$Y$6,2,0))</f>
        <v/>
      </c>
      <c r="AA76" s="56" t="str">
        <f t="shared" si="32"/>
        <v/>
      </c>
      <c r="AB76" s="56" t="str">
        <f t="shared" si="33"/>
        <v/>
      </c>
      <c r="AC76" s="56" t="str">
        <f t="shared" si="34"/>
        <v/>
      </c>
      <c r="AD76" s="56" t="str">
        <f t="shared" si="35"/>
        <v/>
      </c>
      <c r="AE76" s="52"/>
      <c r="AF76" s="52"/>
    </row>
    <row r="77" spans="2:32" s="58" customFormat="1" x14ac:dyDescent="0.25">
      <c r="B77" s="59"/>
      <c r="C77" s="46" t="str">
        <f>+IF(B77="","",COUNTIFS('01_Riesgos'!$A$2:$A$236,Priorización!$B77,'01_Riesgos'!$E$2:$E$236,Priorización!C$7,'01_Riesgos'!$B$2:$B$236,"Gestión"))</f>
        <v/>
      </c>
      <c r="D77" s="46" t="str">
        <f>+IF(C77="","",COUNTIFS('01_Riesgos'!$A$2:$A$236,Priorización!$B77,'01_Riesgos'!$E$2:$E$236,Priorización!D$7,'01_Riesgos'!$B$2:$B$236,"Gestión"))</f>
        <v/>
      </c>
      <c r="E77" s="46" t="str">
        <f>+IF(D77="","",COUNTIFS('01_Riesgos'!$A$2:$A$236,Priorización!$B77,'01_Riesgos'!$E$2:$E$236,Priorización!E$7,'01_Riesgos'!$B$2:$B$236,"Gestión"))</f>
        <v/>
      </c>
      <c r="F77" s="46" t="str">
        <f>+IF(E77="","",COUNTIFS('01_Riesgos'!$A$2:$A$236,Priorización!$B77,'01_Riesgos'!$E$2:$E$236,Priorización!F$7,'01_Riesgos'!$B$2:$B$236,"Gestión"))</f>
        <v/>
      </c>
      <c r="G77" s="47" t="str">
        <f t="shared" si="24"/>
        <v/>
      </c>
      <c r="H77" s="48" t="str">
        <f t="shared" si="25"/>
        <v/>
      </c>
      <c r="I77" s="49" t="str">
        <f t="shared" si="26"/>
        <v/>
      </c>
      <c r="J77" s="46" t="str">
        <f>+IF(B77="","",COUNTIFS('01_Riesgos'!$A$2:$A$236,Priorización!$B77,'01_Riesgos'!$E$2:$E$236,Priorización!J$7,'01_Riesgos'!$B$2:$B$236,"Corrupción"))</f>
        <v/>
      </c>
      <c r="K77" s="46" t="str">
        <f>+IF(B77="","",COUNTIFS('01_Riesgos'!$A$2:$A$236,Priorización!$B77,'01_Riesgos'!$E$2:$E$236,Priorización!K$7,'01_Riesgos'!$B$2:$B$236,"Corrupción"))</f>
        <v/>
      </c>
      <c r="L77" s="46" t="str">
        <f>+IF(B77="","",COUNTIFS('01_Riesgos'!$A$2:$A$236,Priorización!$B77,'01_Riesgos'!$E$2:$E$236,Priorización!L$7,'01_Riesgos'!$B$2:$B$236,"Corrupción"))</f>
        <v/>
      </c>
      <c r="M77" s="47" t="str">
        <f t="shared" si="27"/>
        <v/>
      </c>
      <c r="N77" s="48" t="str">
        <f t="shared" si="28"/>
        <v/>
      </c>
      <c r="O77" s="49" t="str">
        <f t="shared" si="29"/>
        <v/>
      </c>
      <c r="P77" s="50" t="str">
        <f>+IF(B77="","",VLOOKUP(B77,'02_TiempoAI'!$A$1:$D$66,4,0))</f>
        <v/>
      </c>
      <c r="Q77" s="51" t="str">
        <f t="shared" si="30"/>
        <v/>
      </c>
      <c r="R77" s="52" t="str">
        <f>+IF(B77="","",COUNTIF('03_PlanEstrategico'!$D$2:$D$304,Priorización!B77)/COUNT('03_PlanEstrategico'!$C$2:$C$304))</f>
        <v/>
      </c>
      <c r="S77" s="49" t="str">
        <f>+IF(R77="","",IF(R77&lt;=Listas!$N$2,Listas!$O$2,IF(Priorización!R77&lt;=Listas!$N$3,Listas!$O$3,IF(Priorización!R77&lt;=Listas!$N$4,Listas!$O$4,IF(Priorización!R77&lt;=Listas!$N$5,Listas!$O$5,Listas!$O$6)))))</f>
        <v/>
      </c>
      <c r="T77" s="53" t="str">
        <f>+IF(B77="","",COUNTIF('04_ResultadosA'!$D$2:$D$246,Priorización!B77))</f>
        <v/>
      </c>
      <c r="U77" s="54" t="str">
        <f>+IF(T77="","",IF(T77&lt;=Listas!$Q$2,Listas!$R$2,IF(Priorización!T77&lt;=Listas!$Q$3,Listas!$R$3,IF(Priorización!T77&lt;=Listas!$Q$4,Listas!$R$4,IF(Priorización!T77&lt;=Listas!$Q$5,Listas!$R$5,Listas!$R$6)))))</f>
        <v/>
      </c>
      <c r="V77" s="52" t="str">
        <f>+IF(B77="","",(SUMIF('05_PptoAsociado'!$B$2:$B$350,Priorización!B77,'05_PptoAsociado'!$C$2:$C$350))/'05_PptoAsociado'!$D$1)</f>
        <v/>
      </c>
      <c r="W77" s="54" t="str">
        <f>+IF(V77="","",IF(V77&lt;=Listas!$T$2,Listas!$U$2,IF(Priorización!V77&lt;=Listas!$T$3,Listas!$U$3,IF(Priorización!V77&lt;=Listas!$T$4,Listas!$U$4,IF(Priorización!V77&lt;=Listas!$T$5,Listas!$U$5,Listas!$U$6)))))</f>
        <v/>
      </c>
      <c r="X77" s="55" t="str">
        <f t="shared" si="31"/>
        <v/>
      </c>
      <c r="Y77" s="55" t="str">
        <f>+IF(X77="","",IF(X77&lt;Listas!$W$2,Listas!$X$2,IF(Priorización!X77&lt;=Listas!$W$3,Listas!$X$3,IF(Priorización!X77&lt;=Listas!$W$4,Listas!$X$4,IF(Priorización!X77&lt;Listas!$W$5,Listas!$X$5,Listas!$X$6)))))</f>
        <v/>
      </c>
      <c r="Z77" s="54" t="str">
        <f>+IF(Y77="","",VLOOKUP(Y77,Listas!$X$1:$Y$6,2,0))</f>
        <v/>
      </c>
      <c r="AA77" s="56" t="str">
        <f t="shared" si="32"/>
        <v/>
      </c>
      <c r="AB77" s="56" t="str">
        <f t="shared" si="33"/>
        <v/>
      </c>
      <c r="AC77" s="56" t="str">
        <f t="shared" si="34"/>
        <v/>
      </c>
      <c r="AD77" s="56" t="str">
        <f t="shared" si="35"/>
        <v/>
      </c>
      <c r="AE77" s="52"/>
      <c r="AF77" s="52"/>
    </row>
    <row r="78" spans="2:32" s="58" customFormat="1" x14ac:dyDescent="0.25">
      <c r="B78" s="59"/>
      <c r="C78" s="46" t="str">
        <f>+IF(B78="","",COUNTIFS('01_Riesgos'!$A$2:$A$236,Priorización!$B78,'01_Riesgos'!$E$2:$E$236,Priorización!C$7,'01_Riesgos'!$B$2:$B$236,"Gestión"))</f>
        <v/>
      </c>
      <c r="D78" s="46" t="str">
        <f>+IF(C78="","",COUNTIFS('01_Riesgos'!$A$2:$A$236,Priorización!$B78,'01_Riesgos'!$E$2:$E$236,Priorización!D$7,'01_Riesgos'!$B$2:$B$236,"Gestión"))</f>
        <v/>
      </c>
      <c r="E78" s="46" t="str">
        <f>+IF(D78="","",COUNTIFS('01_Riesgos'!$A$2:$A$236,Priorización!$B78,'01_Riesgos'!$E$2:$E$236,Priorización!E$7,'01_Riesgos'!$B$2:$B$236,"Gestión"))</f>
        <v/>
      </c>
      <c r="F78" s="46" t="str">
        <f>+IF(E78="","",COUNTIFS('01_Riesgos'!$A$2:$A$236,Priorización!$B78,'01_Riesgos'!$E$2:$E$236,Priorización!F$7,'01_Riesgos'!$B$2:$B$236,"Gestión"))</f>
        <v/>
      </c>
      <c r="G78" s="47" t="str">
        <f t="shared" si="24"/>
        <v/>
      </c>
      <c r="H78" s="48" t="str">
        <f t="shared" si="25"/>
        <v/>
      </c>
      <c r="I78" s="49" t="str">
        <f t="shared" si="26"/>
        <v/>
      </c>
      <c r="J78" s="46" t="str">
        <f>+IF(B78="","",COUNTIFS('01_Riesgos'!$A$2:$A$236,Priorización!$B78,'01_Riesgos'!$E$2:$E$236,Priorización!J$7,'01_Riesgos'!$B$2:$B$236,"Corrupción"))</f>
        <v/>
      </c>
      <c r="K78" s="46" t="str">
        <f>+IF(B78="","",COUNTIFS('01_Riesgos'!$A$2:$A$236,Priorización!$B78,'01_Riesgos'!$E$2:$E$236,Priorización!K$7,'01_Riesgos'!$B$2:$B$236,"Corrupción"))</f>
        <v/>
      </c>
      <c r="L78" s="46" t="str">
        <f>+IF(B78="","",COUNTIFS('01_Riesgos'!$A$2:$A$236,Priorización!$B78,'01_Riesgos'!$E$2:$E$236,Priorización!L$7,'01_Riesgos'!$B$2:$B$236,"Corrupción"))</f>
        <v/>
      </c>
      <c r="M78" s="47" t="str">
        <f t="shared" si="27"/>
        <v/>
      </c>
      <c r="N78" s="48" t="str">
        <f t="shared" si="28"/>
        <v/>
      </c>
      <c r="O78" s="49" t="str">
        <f t="shared" si="29"/>
        <v/>
      </c>
      <c r="P78" s="50" t="str">
        <f>+IF(B78="","",VLOOKUP(B78,'02_TiempoAI'!$A$1:$D$66,4,0))</f>
        <v/>
      </c>
      <c r="Q78" s="51" t="str">
        <f t="shared" si="30"/>
        <v/>
      </c>
      <c r="R78" s="52" t="str">
        <f>+IF(B78="","",COUNTIF('03_PlanEstrategico'!$D$2:$D$304,Priorización!B78)/COUNT('03_PlanEstrategico'!$C$2:$C$304))</f>
        <v/>
      </c>
      <c r="S78" s="49" t="str">
        <f>+IF(R78="","",IF(R78&lt;=Listas!$N$2,Listas!$O$2,IF(Priorización!R78&lt;=Listas!$N$3,Listas!$O$3,IF(Priorización!R78&lt;=Listas!$N$4,Listas!$O$4,IF(Priorización!R78&lt;=Listas!$N$5,Listas!$O$5,Listas!$O$6)))))</f>
        <v/>
      </c>
      <c r="T78" s="53" t="str">
        <f>+IF(B78="","",COUNTIF('04_ResultadosA'!$D$2:$D$246,Priorización!B78))</f>
        <v/>
      </c>
      <c r="U78" s="54" t="str">
        <f>+IF(T78="","",IF(T78&lt;=Listas!$Q$2,Listas!$R$2,IF(Priorización!T78&lt;=Listas!$Q$3,Listas!$R$3,IF(Priorización!T78&lt;=Listas!$Q$4,Listas!$R$4,IF(Priorización!T78&lt;=Listas!$Q$5,Listas!$R$5,Listas!$R$6)))))</f>
        <v/>
      </c>
      <c r="V78" s="52" t="str">
        <f>+IF(B78="","",(SUMIF('05_PptoAsociado'!$B$2:$B$350,Priorización!B78,'05_PptoAsociado'!$C$2:$C$350))/'05_PptoAsociado'!$D$1)</f>
        <v/>
      </c>
      <c r="W78" s="54" t="str">
        <f>+IF(V78="","",IF(V78&lt;=Listas!$T$2,Listas!$U$2,IF(Priorización!V78&lt;=Listas!$T$3,Listas!$U$3,IF(Priorización!V78&lt;=Listas!$T$4,Listas!$U$4,IF(Priorización!V78&lt;=Listas!$T$5,Listas!$U$5,Listas!$U$6)))))</f>
        <v/>
      </c>
      <c r="X78" s="55" t="str">
        <f t="shared" si="31"/>
        <v/>
      </c>
      <c r="Y78" s="55" t="str">
        <f>+IF(X78="","",IF(X78&lt;Listas!$W$2,Listas!$X$2,IF(Priorización!X78&lt;=Listas!$W$3,Listas!$X$3,IF(Priorización!X78&lt;=Listas!$W$4,Listas!$X$4,IF(Priorización!X78&lt;Listas!$W$5,Listas!$X$5,Listas!$X$6)))))</f>
        <v/>
      </c>
      <c r="Z78" s="54" t="str">
        <f>+IF(Y78="","",VLOOKUP(Y78,Listas!$X$1:$Y$6,2,0))</f>
        <v/>
      </c>
      <c r="AA78" s="56" t="str">
        <f t="shared" si="32"/>
        <v/>
      </c>
      <c r="AB78" s="56" t="str">
        <f t="shared" si="33"/>
        <v/>
      </c>
      <c r="AC78" s="56" t="str">
        <f t="shared" si="34"/>
        <v/>
      </c>
      <c r="AD78" s="56" t="str">
        <f t="shared" si="35"/>
        <v/>
      </c>
      <c r="AE78" s="52"/>
      <c r="AF78" s="52"/>
    </row>
    <row r="79" spans="2:32" s="58" customFormat="1" x14ac:dyDescent="0.25">
      <c r="B79" s="59"/>
      <c r="C79" s="46" t="str">
        <f>+IF(B79="","",COUNTIFS('01_Riesgos'!$A$2:$A$236,Priorización!$B79,'01_Riesgos'!$E$2:$E$236,Priorización!C$7,'01_Riesgos'!$B$2:$B$236,"Gestión"))</f>
        <v/>
      </c>
      <c r="D79" s="46" t="str">
        <f>+IF(C79="","",COUNTIFS('01_Riesgos'!$A$2:$A$236,Priorización!$B79,'01_Riesgos'!$E$2:$E$236,Priorización!D$7,'01_Riesgos'!$B$2:$B$236,"Gestión"))</f>
        <v/>
      </c>
      <c r="E79" s="46" t="str">
        <f>+IF(D79="","",COUNTIFS('01_Riesgos'!$A$2:$A$236,Priorización!$B79,'01_Riesgos'!$E$2:$E$236,Priorización!E$7,'01_Riesgos'!$B$2:$B$236,"Gestión"))</f>
        <v/>
      </c>
      <c r="F79" s="46" t="str">
        <f>+IF(E79="","",COUNTIFS('01_Riesgos'!$A$2:$A$236,Priorización!$B79,'01_Riesgos'!$E$2:$E$236,Priorización!F$7,'01_Riesgos'!$B$2:$B$236,"Gestión"))</f>
        <v/>
      </c>
      <c r="G79" s="47" t="str">
        <f t="shared" si="24"/>
        <v/>
      </c>
      <c r="H79" s="48" t="str">
        <f t="shared" si="25"/>
        <v/>
      </c>
      <c r="I79" s="49" t="str">
        <f t="shared" si="26"/>
        <v/>
      </c>
      <c r="J79" s="46" t="str">
        <f>+IF(B79="","",COUNTIFS('01_Riesgos'!$A$2:$A$236,Priorización!$B79,'01_Riesgos'!$E$2:$E$236,Priorización!J$7,'01_Riesgos'!$B$2:$B$236,"Corrupción"))</f>
        <v/>
      </c>
      <c r="K79" s="46" t="str">
        <f>+IF(B79="","",COUNTIFS('01_Riesgos'!$A$2:$A$236,Priorización!$B79,'01_Riesgos'!$E$2:$E$236,Priorización!K$7,'01_Riesgos'!$B$2:$B$236,"Corrupción"))</f>
        <v/>
      </c>
      <c r="L79" s="46" t="str">
        <f>+IF(B79="","",COUNTIFS('01_Riesgos'!$A$2:$A$236,Priorización!$B79,'01_Riesgos'!$E$2:$E$236,Priorización!L$7,'01_Riesgos'!$B$2:$B$236,"Corrupción"))</f>
        <v/>
      </c>
      <c r="M79" s="47" t="str">
        <f t="shared" si="27"/>
        <v/>
      </c>
      <c r="N79" s="48" t="str">
        <f t="shared" si="28"/>
        <v/>
      </c>
      <c r="O79" s="49" t="str">
        <f t="shared" si="29"/>
        <v/>
      </c>
      <c r="P79" s="50" t="str">
        <f>+IF(B79="","",VLOOKUP(B79,'02_TiempoAI'!$A$1:$D$66,4,0))</f>
        <v/>
      </c>
      <c r="Q79" s="51" t="str">
        <f t="shared" si="30"/>
        <v/>
      </c>
      <c r="R79" s="52" t="str">
        <f>+IF(B79="","",COUNTIF('03_PlanEstrategico'!$D$2:$D$304,Priorización!B79)/COUNT('03_PlanEstrategico'!$C$2:$C$304))</f>
        <v/>
      </c>
      <c r="S79" s="49" t="str">
        <f>+IF(R79="","",IF(R79&lt;=Listas!$N$2,Listas!$O$2,IF(Priorización!R79&lt;=Listas!$N$3,Listas!$O$3,IF(Priorización!R79&lt;=Listas!$N$4,Listas!$O$4,IF(Priorización!R79&lt;=Listas!$N$5,Listas!$O$5,Listas!$O$6)))))</f>
        <v/>
      </c>
      <c r="T79" s="53" t="str">
        <f>+IF(B79="","",COUNTIF('04_ResultadosA'!$D$2:$D$246,Priorización!B79))</f>
        <v/>
      </c>
      <c r="U79" s="54" t="str">
        <f>+IF(T79="","",IF(T79&lt;=Listas!$Q$2,Listas!$R$2,IF(Priorización!T79&lt;=Listas!$Q$3,Listas!$R$3,IF(Priorización!T79&lt;=Listas!$Q$4,Listas!$R$4,IF(Priorización!T79&lt;=Listas!$Q$5,Listas!$R$5,Listas!$R$6)))))</f>
        <v/>
      </c>
      <c r="V79" s="52" t="str">
        <f>+IF(B79="","",(SUMIF('05_PptoAsociado'!$B$2:$B$350,Priorización!B79,'05_PptoAsociado'!$C$2:$C$350))/'05_PptoAsociado'!$D$1)</f>
        <v/>
      </c>
      <c r="W79" s="54" t="str">
        <f>+IF(V79="","",IF(V79&lt;=Listas!$T$2,Listas!$U$2,IF(Priorización!V79&lt;=Listas!$T$3,Listas!$U$3,IF(Priorización!V79&lt;=Listas!$T$4,Listas!$U$4,IF(Priorización!V79&lt;=Listas!$T$5,Listas!$U$5,Listas!$U$6)))))</f>
        <v/>
      </c>
      <c r="X79" s="55" t="str">
        <f t="shared" si="31"/>
        <v/>
      </c>
      <c r="Y79" s="55" t="str">
        <f>+IF(X79="","",IF(X79&lt;Listas!$W$2,Listas!$X$2,IF(Priorización!X79&lt;=Listas!$W$3,Listas!$X$3,IF(Priorización!X79&lt;=Listas!$W$4,Listas!$X$4,IF(Priorización!X79&lt;Listas!$W$5,Listas!$X$5,Listas!$X$6)))))</f>
        <v/>
      </c>
      <c r="Z79" s="54" t="str">
        <f>+IF(Y79="","",VLOOKUP(Y79,Listas!$X$1:$Y$6,2,0))</f>
        <v/>
      </c>
      <c r="AA79" s="56" t="str">
        <f t="shared" si="32"/>
        <v/>
      </c>
      <c r="AB79" s="56" t="str">
        <f t="shared" si="33"/>
        <v/>
      </c>
      <c r="AC79" s="56" t="str">
        <f t="shared" si="34"/>
        <v/>
      </c>
      <c r="AD79" s="56" t="str">
        <f t="shared" si="35"/>
        <v/>
      </c>
      <c r="AE79" s="52"/>
      <c r="AF79" s="52"/>
    </row>
    <row r="80" spans="2:32" s="58" customFormat="1" x14ac:dyDescent="0.25">
      <c r="B80" s="59"/>
      <c r="C80" s="46" t="str">
        <f>+IF(B80="","",COUNTIFS('01_Riesgos'!$A$2:$A$236,Priorización!$B80,'01_Riesgos'!$E$2:$E$236,Priorización!C$7,'01_Riesgos'!$B$2:$B$236,"Gestión"))</f>
        <v/>
      </c>
      <c r="D80" s="46" t="str">
        <f>+IF(C80="","",COUNTIFS('01_Riesgos'!$A$2:$A$236,Priorización!$B80,'01_Riesgos'!$E$2:$E$236,Priorización!D$7,'01_Riesgos'!$B$2:$B$236,"Gestión"))</f>
        <v/>
      </c>
      <c r="E80" s="46" t="str">
        <f>+IF(D80="","",COUNTIFS('01_Riesgos'!$A$2:$A$236,Priorización!$B80,'01_Riesgos'!$E$2:$E$236,Priorización!E$7,'01_Riesgos'!$B$2:$B$236,"Gestión"))</f>
        <v/>
      </c>
      <c r="F80" s="46" t="str">
        <f>+IF(E80="","",COUNTIFS('01_Riesgos'!$A$2:$A$236,Priorización!$B80,'01_Riesgos'!$E$2:$E$236,Priorización!F$7,'01_Riesgos'!$B$2:$B$236,"Gestión"))</f>
        <v/>
      </c>
      <c r="G80" s="47" t="str">
        <f t="shared" si="24"/>
        <v/>
      </c>
      <c r="H80" s="48" t="str">
        <f t="shared" si="25"/>
        <v/>
      </c>
      <c r="I80" s="49" t="str">
        <f t="shared" si="26"/>
        <v/>
      </c>
      <c r="J80" s="46" t="str">
        <f>+IF(B80="","",COUNTIFS('01_Riesgos'!$A$2:$A$236,Priorización!$B80,'01_Riesgos'!$E$2:$E$236,Priorización!J$7,'01_Riesgos'!$B$2:$B$236,"Corrupción"))</f>
        <v/>
      </c>
      <c r="K80" s="46" t="str">
        <f>+IF(B80="","",COUNTIFS('01_Riesgos'!$A$2:$A$236,Priorización!$B80,'01_Riesgos'!$E$2:$E$236,Priorización!K$7,'01_Riesgos'!$B$2:$B$236,"Corrupción"))</f>
        <v/>
      </c>
      <c r="L80" s="46" t="str">
        <f>+IF(B80="","",COUNTIFS('01_Riesgos'!$A$2:$A$236,Priorización!$B80,'01_Riesgos'!$E$2:$E$236,Priorización!L$7,'01_Riesgos'!$B$2:$B$236,"Corrupción"))</f>
        <v/>
      </c>
      <c r="M80" s="47" t="str">
        <f t="shared" si="27"/>
        <v/>
      </c>
      <c r="N80" s="48" t="str">
        <f t="shared" si="28"/>
        <v/>
      </c>
      <c r="O80" s="49" t="str">
        <f t="shared" si="29"/>
        <v/>
      </c>
      <c r="P80" s="50" t="str">
        <f>+IF(B80="","",VLOOKUP(B80,'02_TiempoAI'!$A$1:$D$66,4,0))</f>
        <v/>
      </c>
      <c r="Q80" s="51" t="str">
        <f t="shared" si="30"/>
        <v/>
      </c>
      <c r="R80" s="52" t="str">
        <f>+IF(B80="","",COUNTIF('03_PlanEstrategico'!$D$2:$D$304,Priorización!B80)/COUNT('03_PlanEstrategico'!$C$2:$C$304))</f>
        <v/>
      </c>
      <c r="S80" s="49" t="str">
        <f>+IF(R80="","",IF(R80&lt;=Listas!$N$2,Listas!$O$2,IF(Priorización!R80&lt;=Listas!$N$3,Listas!$O$3,IF(Priorización!R80&lt;=Listas!$N$4,Listas!$O$4,IF(Priorización!R80&lt;=Listas!$N$5,Listas!$O$5,Listas!$O$6)))))</f>
        <v/>
      </c>
      <c r="T80" s="53" t="str">
        <f>+IF(B80="","",COUNTIF('04_ResultadosA'!$D$2:$D$246,Priorización!B80))</f>
        <v/>
      </c>
      <c r="U80" s="54" t="str">
        <f>+IF(T80="","",IF(T80&lt;=Listas!$Q$2,Listas!$R$2,IF(Priorización!T80&lt;=Listas!$Q$3,Listas!$R$3,IF(Priorización!T80&lt;=Listas!$Q$4,Listas!$R$4,IF(Priorización!T80&lt;=Listas!$Q$5,Listas!$R$5,Listas!$R$6)))))</f>
        <v/>
      </c>
      <c r="V80" s="52" t="str">
        <f>+IF(B80="","",(SUMIF('05_PptoAsociado'!$B$2:$B$350,Priorización!B80,'05_PptoAsociado'!$C$2:$C$350))/'05_PptoAsociado'!$D$1)</f>
        <v/>
      </c>
      <c r="W80" s="54" t="str">
        <f>+IF(V80="","",IF(V80&lt;=Listas!$T$2,Listas!$U$2,IF(Priorización!V80&lt;=Listas!$T$3,Listas!$U$3,IF(Priorización!V80&lt;=Listas!$T$4,Listas!$U$4,IF(Priorización!V80&lt;=Listas!$T$5,Listas!$U$5,Listas!$U$6)))))</f>
        <v/>
      </c>
      <c r="X80" s="55" t="str">
        <f t="shared" si="31"/>
        <v/>
      </c>
      <c r="Y80" s="55" t="str">
        <f>+IF(X80="","",IF(X80&lt;Listas!$W$2,Listas!$X$2,IF(Priorización!X80&lt;=Listas!$W$3,Listas!$X$3,IF(Priorización!X80&lt;=Listas!$W$4,Listas!$X$4,IF(Priorización!X80&lt;Listas!$W$5,Listas!$X$5,Listas!$X$6)))))</f>
        <v/>
      </c>
      <c r="Z80" s="54" t="str">
        <f>+IF(Y80="","",VLOOKUP(Y80,Listas!$X$1:$Y$6,2,0))</f>
        <v/>
      </c>
      <c r="AA80" s="56" t="str">
        <f t="shared" si="32"/>
        <v/>
      </c>
      <c r="AB80" s="56" t="str">
        <f t="shared" si="33"/>
        <v/>
      </c>
      <c r="AC80" s="56" t="str">
        <f t="shared" si="34"/>
        <v/>
      </c>
      <c r="AD80" s="56" t="str">
        <f t="shared" si="35"/>
        <v/>
      </c>
      <c r="AE80" s="52"/>
      <c r="AF80" s="52"/>
    </row>
    <row r="81" spans="2:32" s="58" customFormat="1" x14ac:dyDescent="0.25">
      <c r="B81" s="59"/>
      <c r="C81" s="46" t="str">
        <f>+IF(B81="","",COUNTIFS('01_Riesgos'!$A$2:$A$236,Priorización!$B81,'01_Riesgos'!$E$2:$E$236,Priorización!C$7,'01_Riesgos'!$B$2:$B$236,"Gestión"))</f>
        <v/>
      </c>
      <c r="D81" s="46" t="str">
        <f>+IF(C81="","",COUNTIFS('01_Riesgos'!$A$2:$A$236,Priorización!$B81,'01_Riesgos'!$E$2:$E$236,Priorización!D$7,'01_Riesgos'!$B$2:$B$236,"Gestión"))</f>
        <v/>
      </c>
      <c r="E81" s="46" t="str">
        <f>+IF(D81="","",COUNTIFS('01_Riesgos'!$A$2:$A$236,Priorización!$B81,'01_Riesgos'!$E$2:$E$236,Priorización!E$7,'01_Riesgos'!$B$2:$B$236,"Gestión"))</f>
        <v/>
      </c>
      <c r="F81" s="46" t="str">
        <f>+IF(E81="","",COUNTIFS('01_Riesgos'!$A$2:$A$236,Priorización!$B81,'01_Riesgos'!$E$2:$E$236,Priorización!F$7,'01_Riesgos'!$B$2:$B$236,"Gestión"))</f>
        <v/>
      </c>
      <c r="G81" s="47" t="str">
        <f t="shared" si="24"/>
        <v/>
      </c>
      <c r="H81" s="48" t="str">
        <f t="shared" si="25"/>
        <v/>
      </c>
      <c r="I81" s="49" t="str">
        <f t="shared" si="26"/>
        <v/>
      </c>
      <c r="J81" s="46" t="str">
        <f>+IF(B81="","",COUNTIFS('01_Riesgos'!$A$2:$A$236,Priorización!$B81,'01_Riesgos'!$E$2:$E$236,Priorización!J$7,'01_Riesgos'!$B$2:$B$236,"Corrupción"))</f>
        <v/>
      </c>
      <c r="K81" s="46" t="str">
        <f>+IF(B81="","",COUNTIFS('01_Riesgos'!$A$2:$A$236,Priorización!$B81,'01_Riesgos'!$E$2:$E$236,Priorización!K$7,'01_Riesgos'!$B$2:$B$236,"Corrupción"))</f>
        <v/>
      </c>
      <c r="L81" s="46" t="str">
        <f>+IF(B81="","",COUNTIFS('01_Riesgos'!$A$2:$A$236,Priorización!$B81,'01_Riesgos'!$E$2:$E$236,Priorización!L$7,'01_Riesgos'!$B$2:$B$236,"Corrupción"))</f>
        <v/>
      </c>
      <c r="M81" s="47" t="str">
        <f t="shared" si="27"/>
        <v/>
      </c>
      <c r="N81" s="48" t="str">
        <f t="shared" si="28"/>
        <v/>
      </c>
      <c r="O81" s="49" t="str">
        <f t="shared" si="29"/>
        <v/>
      </c>
      <c r="P81" s="50" t="str">
        <f>+IF(B81="","",VLOOKUP(B81,'02_TiempoAI'!$A$1:$D$66,4,0))</f>
        <v/>
      </c>
      <c r="Q81" s="51" t="str">
        <f t="shared" si="30"/>
        <v/>
      </c>
      <c r="R81" s="52" t="str">
        <f>+IF(B81="","",COUNTIF('03_PlanEstrategico'!$D$2:$D$304,Priorización!B81)/COUNT('03_PlanEstrategico'!$C$2:$C$304))</f>
        <v/>
      </c>
      <c r="S81" s="49" t="str">
        <f>+IF(R81="","",IF(R81&lt;=Listas!$N$2,Listas!$O$2,IF(Priorización!R81&lt;=Listas!$N$3,Listas!$O$3,IF(Priorización!R81&lt;=Listas!$N$4,Listas!$O$4,IF(Priorización!R81&lt;=Listas!$N$5,Listas!$O$5,Listas!$O$6)))))</f>
        <v/>
      </c>
      <c r="T81" s="53" t="str">
        <f>+IF(B81="","",COUNTIF('04_ResultadosA'!$D$2:$D$246,Priorización!B81))</f>
        <v/>
      </c>
      <c r="U81" s="54" t="str">
        <f>+IF(T81="","",IF(T81&lt;=Listas!$Q$2,Listas!$R$2,IF(Priorización!T81&lt;=Listas!$Q$3,Listas!$R$3,IF(Priorización!T81&lt;=Listas!$Q$4,Listas!$R$4,IF(Priorización!T81&lt;=Listas!$Q$5,Listas!$R$5,Listas!$R$6)))))</f>
        <v/>
      </c>
      <c r="V81" s="52" t="str">
        <f>+IF(B81="","",(SUMIF('05_PptoAsociado'!$B$2:$B$350,Priorización!B81,'05_PptoAsociado'!$C$2:$C$350))/'05_PptoAsociado'!$D$1)</f>
        <v/>
      </c>
      <c r="W81" s="54" t="str">
        <f>+IF(V81="","",IF(V81&lt;=Listas!$T$2,Listas!$U$2,IF(Priorización!V81&lt;=Listas!$T$3,Listas!$U$3,IF(Priorización!V81&lt;=Listas!$T$4,Listas!$U$4,IF(Priorización!V81&lt;=Listas!$T$5,Listas!$U$5,Listas!$U$6)))))</f>
        <v/>
      </c>
      <c r="X81" s="55" t="str">
        <f t="shared" si="31"/>
        <v/>
      </c>
      <c r="Y81" s="55" t="str">
        <f>+IF(X81="","",IF(X81&lt;Listas!$W$2,Listas!$X$2,IF(Priorización!X81&lt;=Listas!$W$3,Listas!$X$3,IF(Priorización!X81&lt;=Listas!$W$4,Listas!$X$4,IF(Priorización!X81&lt;Listas!$W$5,Listas!$X$5,Listas!$X$6)))))</f>
        <v/>
      </c>
      <c r="Z81" s="54" t="str">
        <f>+IF(Y81="","",VLOOKUP(Y81,Listas!$X$1:$Y$6,2,0))</f>
        <v/>
      </c>
      <c r="AA81" s="56" t="str">
        <f t="shared" si="32"/>
        <v/>
      </c>
      <c r="AB81" s="56" t="str">
        <f t="shared" si="33"/>
        <v/>
      </c>
      <c r="AC81" s="56" t="str">
        <f t="shared" si="34"/>
        <v/>
      </c>
      <c r="AD81" s="56" t="str">
        <f t="shared" si="35"/>
        <v/>
      </c>
      <c r="AE81" s="52"/>
      <c r="AF81" s="52"/>
    </row>
    <row r="82" spans="2:32" s="58" customFormat="1" x14ac:dyDescent="0.25">
      <c r="B82" s="59"/>
      <c r="C82" s="46" t="str">
        <f>+IF(B82="","",COUNTIFS('01_Riesgos'!$A$2:$A$236,Priorización!$B82,'01_Riesgos'!$E$2:$E$236,Priorización!C$7,'01_Riesgos'!$B$2:$B$236,"Gestión"))</f>
        <v/>
      </c>
      <c r="D82" s="46" t="str">
        <f>+IF(C82="","",COUNTIFS('01_Riesgos'!$A$2:$A$236,Priorización!$B82,'01_Riesgos'!$E$2:$E$236,Priorización!D$7,'01_Riesgos'!$B$2:$B$236,"Gestión"))</f>
        <v/>
      </c>
      <c r="E82" s="46" t="str">
        <f>+IF(D82="","",COUNTIFS('01_Riesgos'!$A$2:$A$236,Priorización!$B82,'01_Riesgos'!$E$2:$E$236,Priorización!E$7,'01_Riesgos'!$B$2:$B$236,"Gestión"))</f>
        <v/>
      </c>
      <c r="F82" s="46" t="str">
        <f>+IF(E82="","",COUNTIFS('01_Riesgos'!$A$2:$A$236,Priorización!$B82,'01_Riesgos'!$E$2:$E$236,Priorización!F$7,'01_Riesgos'!$B$2:$B$236,"Gestión"))</f>
        <v/>
      </c>
      <c r="G82" s="47" t="str">
        <f t="shared" si="24"/>
        <v/>
      </c>
      <c r="H82" s="48" t="str">
        <f t="shared" si="25"/>
        <v/>
      </c>
      <c r="I82" s="49" t="str">
        <f t="shared" si="26"/>
        <v/>
      </c>
      <c r="J82" s="46" t="str">
        <f>+IF(B82="","",COUNTIFS('01_Riesgos'!$A$2:$A$236,Priorización!$B82,'01_Riesgos'!$E$2:$E$236,Priorización!J$7,'01_Riesgos'!$B$2:$B$236,"Corrupción"))</f>
        <v/>
      </c>
      <c r="K82" s="46" t="str">
        <f>+IF(B82="","",COUNTIFS('01_Riesgos'!$A$2:$A$236,Priorización!$B82,'01_Riesgos'!$E$2:$E$236,Priorización!K$7,'01_Riesgos'!$B$2:$B$236,"Corrupción"))</f>
        <v/>
      </c>
      <c r="L82" s="46" t="str">
        <f>+IF(B82="","",COUNTIFS('01_Riesgos'!$A$2:$A$236,Priorización!$B82,'01_Riesgos'!$E$2:$E$236,Priorización!L$7,'01_Riesgos'!$B$2:$B$236,"Corrupción"))</f>
        <v/>
      </c>
      <c r="M82" s="47" t="str">
        <f t="shared" si="27"/>
        <v/>
      </c>
      <c r="N82" s="48" t="str">
        <f t="shared" si="28"/>
        <v/>
      </c>
      <c r="O82" s="49" t="str">
        <f t="shared" si="29"/>
        <v/>
      </c>
      <c r="P82" s="50" t="str">
        <f>+IF(B82="","",VLOOKUP(B82,'02_TiempoAI'!$A$1:$D$66,4,0))</f>
        <v/>
      </c>
      <c r="Q82" s="51" t="str">
        <f t="shared" si="30"/>
        <v/>
      </c>
      <c r="R82" s="52" t="str">
        <f>+IF(B82="","",COUNTIF('03_PlanEstrategico'!$D$2:$D$304,Priorización!B82)/COUNT('03_PlanEstrategico'!$C$2:$C$304))</f>
        <v/>
      </c>
      <c r="S82" s="49" t="str">
        <f>+IF(R82="","",IF(R82&lt;=Listas!$N$2,Listas!$O$2,IF(Priorización!R82&lt;=Listas!$N$3,Listas!$O$3,IF(Priorización!R82&lt;=Listas!$N$4,Listas!$O$4,IF(Priorización!R82&lt;=Listas!$N$5,Listas!$O$5,Listas!$O$6)))))</f>
        <v/>
      </c>
      <c r="T82" s="53" t="str">
        <f>+IF(B82="","",COUNTIF('04_ResultadosA'!$D$2:$D$246,Priorización!B82))</f>
        <v/>
      </c>
      <c r="U82" s="54" t="str">
        <f>+IF(T82="","",IF(T82&lt;=Listas!$Q$2,Listas!$R$2,IF(Priorización!T82&lt;=Listas!$Q$3,Listas!$R$3,IF(Priorización!T82&lt;=Listas!$Q$4,Listas!$R$4,IF(Priorización!T82&lt;=Listas!$Q$5,Listas!$R$5,Listas!$R$6)))))</f>
        <v/>
      </c>
      <c r="V82" s="52" t="str">
        <f>+IF(B82="","",(SUMIF('05_PptoAsociado'!$B$2:$B$350,Priorización!B82,'05_PptoAsociado'!$C$2:$C$350))/'05_PptoAsociado'!$D$1)</f>
        <v/>
      </c>
      <c r="W82" s="54" t="str">
        <f>+IF(V82="","",IF(V82&lt;=Listas!$T$2,Listas!$U$2,IF(Priorización!V82&lt;=Listas!$T$3,Listas!$U$3,IF(Priorización!V82&lt;=Listas!$T$4,Listas!$U$4,IF(Priorización!V82&lt;=Listas!$T$5,Listas!$U$5,Listas!$U$6)))))</f>
        <v/>
      </c>
      <c r="X82" s="55" t="str">
        <f t="shared" si="31"/>
        <v/>
      </c>
      <c r="Y82" s="55" t="str">
        <f>+IF(X82="","",IF(X82&lt;Listas!$W$2,Listas!$X$2,IF(Priorización!X82&lt;=Listas!$W$3,Listas!$X$3,IF(Priorización!X82&lt;=Listas!$W$4,Listas!$X$4,IF(Priorización!X82&lt;Listas!$W$5,Listas!$X$5,Listas!$X$6)))))</f>
        <v/>
      </c>
      <c r="Z82" s="54" t="str">
        <f>+IF(Y82="","",VLOOKUP(Y82,Listas!$X$1:$Y$6,2,0))</f>
        <v/>
      </c>
      <c r="AA82" s="56" t="str">
        <f t="shared" si="32"/>
        <v/>
      </c>
      <c r="AB82" s="56" t="str">
        <f t="shared" si="33"/>
        <v/>
      </c>
      <c r="AC82" s="56" t="str">
        <f t="shared" si="34"/>
        <v/>
      </c>
      <c r="AD82" s="56" t="str">
        <f t="shared" si="35"/>
        <v/>
      </c>
      <c r="AE82" s="52"/>
      <c r="AF82" s="52"/>
    </row>
    <row r="83" spans="2:32" s="58" customFormat="1" x14ac:dyDescent="0.25">
      <c r="B83" s="59"/>
      <c r="C83" s="46" t="str">
        <f>+IF(B83="","",COUNTIFS('01_Riesgos'!$A$2:$A$236,Priorización!$B83,'01_Riesgos'!$E$2:$E$236,Priorización!C$7,'01_Riesgos'!$B$2:$B$236,"Gestión"))</f>
        <v/>
      </c>
      <c r="D83" s="46" t="str">
        <f>+IF(C83="","",COUNTIFS('01_Riesgos'!$A$2:$A$236,Priorización!$B83,'01_Riesgos'!$E$2:$E$236,Priorización!D$7,'01_Riesgos'!$B$2:$B$236,"Gestión"))</f>
        <v/>
      </c>
      <c r="E83" s="46" t="str">
        <f>+IF(D83="","",COUNTIFS('01_Riesgos'!$A$2:$A$236,Priorización!$B83,'01_Riesgos'!$E$2:$E$236,Priorización!E$7,'01_Riesgos'!$B$2:$B$236,"Gestión"))</f>
        <v/>
      </c>
      <c r="F83" s="46" t="str">
        <f>+IF(E83="","",COUNTIFS('01_Riesgos'!$A$2:$A$236,Priorización!$B83,'01_Riesgos'!$E$2:$E$236,Priorización!F$7,'01_Riesgos'!$B$2:$B$236,"Gestión"))</f>
        <v/>
      </c>
      <c r="G83" s="47" t="str">
        <f t="shared" si="24"/>
        <v/>
      </c>
      <c r="H83" s="48" t="str">
        <f t="shared" si="25"/>
        <v/>
      </c>
      <c r="I83" s="49" t="str">
        <f t="shared" si="26"/>
        <v/>
      </c>
      <c r="J83" s="46" t="str">
        <f>+IF(B83="","",COUNTIFS('01_Riesgos'!$A$2:$A$236,Priorización!$B83,'01_Riesgos'!$E$2:$E$236,Priorización!J$7,'01_Riesgos'!$B$2:$B$236,"Corrupción"))</f>
        <v/>
      </c>
      <c r="K83" s="46" t="str">
        <f>+IF(B83="","",COUNTIFS('01_Riesgos'!$A$2:$A$236,Priorización!$B83,'01_Riesgos'!$E$2:$E$236,Priorización!K$7,'01_Riesgos'!$B$2:$B$236,"Corrupción"))</f>
        <v/>
      </c>
      <c r="L83" s="46" t="str">
        <f>+IF(B83="","",COUNTIFS('01_Riesgos'!$A$2:$A$236,Priorización!$B83,'01_Riesgos'!$E$2:$E$236,Priorización!L$7,'01_Riesgos'!$B$2:$B$236,"Corrupción"))</f>
        <v/>
      </c>
      <c r="M83" s="47" t="str">
        <f t="shared" si="27"/>
        <v/>
      </c>
      <c r="N83" s="48" t="str">
        <f t="shared" si="28"/>
        <v/>
      </c>
      <c r="O83" s="49" t="str">
        <f t="shared" si="29"/>
        <v/>
      </c>
      <c r="P83" s="50" t="str">
        <f>+IF(B83="","",VLOOKUP(B83,'02_TiempoAI'!$A$1:$D$66,4,0))</f>
        <v/>
      </c>
      <c r="Q83" s="51" t="str">
        <f t="shared" si="30"/>
        <v/>
      </c>
      <c r="R83" s="52" t="str">
        <f>+IF(B83="","",COUNTIF('03_PlanEstrategico'!$D$2:$D$304,Priorización!B83)/COUNT('03_PlanEstrategico'!$C$2:$C$304))</f>
        <v/>
      </c>
      <c r="S83" s="49" t="str">
        <f>+IF(R83="","",IF(R83&lt;=Listas!$N$2,Listas!$O$2,IF(Priorización!R83&lt;=Listas!$N$3,Listas!$O$3,IF(Priorización!R83&lt;=Listas!$N$4,Listas!$O$4,IF(Priorización!R83&lt;=Listas!$N$5,Listas!$O$5,Listas!$O$6)))))</f>
        <v/>
      </c>
      <c r="T83" s="53" t="str">
        <f>+IF(B83="","",COUNTIF('04_ResultadosA'!$D$2:$D$246,Priorización!B83))</f>
        <v/>
      </c>
      <c r="U83" s="54" t="str">
        <f>+IF(T83="","",IF(T83&lt;=Listas!$Q$2,Listas!$R$2,IF(Priorización!T83&lt;=Listas!$Q$3,Listas!$R$3,IF(Priorización!T83&lt;=Listas!$Q$4,Listas!$R$4,IF(Priorización!T83&lt;=Listas!$Q$5,Listas!$R$5,Listas!$R$6)))))</f>
        <v/>
      </c>
      <c r="V83" s="52" t="str">
        <f>+IF(B83="","",(SUMIF('05_PptoAsociado'!$B$2:$B$350,Priorización!B83,'05_PptoAsociado'!$C$2:$C$350))/'05_PptoAsociado'!$D$1)</f>
        <v/>
      </c>
      <c r="W83" s="54" t="str">
        <f>+IF(V83="","",IF(V83&lt;=Listas!$T$2,Listas!$U$2,IF(Priorización!V83&lt;=Listas!$T$3,Listas!$U$3,IF(Priorización!V83&lt;=Listas!$T$4,Listas!$U$4,IF(Priorización!V83&lt;=Listas!$T$5,Listas!$U$5,Listas!$U$6)))))</f>
        <v/>
      </c>
      <c r="X83" s="55" t="str">
        <f t="shared" si="31"/>
        <v/>
      </c>
      <c r="Y83" s="55" t="str">
        <f>+IF(X83="","",IF(X83&lt;Listas!$W$2,Listas!$X$2,IF(Priorización!X83&lt;=Listas!$W$3,Listas!$X$3,IF(Priorización!X83&lt;=Listas!$W$4,Listas!$X$4,IF(Priorización!X83&lt;Listas!$W$5,Listas!$X$5,Listas!$X$6)))))</f>
        <v/>
      </c>
      <c r="Z83" s="54" t="str">
        <f>+IF(Y83="","",VLOOKUP(Y83,Listas!$X$1:$Y$6,2,0))</f>
        <v/>
      </c>
      <c r="AA83" s="56" t="str">
        <f t="shared" si="32"/>
        <v/>
      </c>
      <c r="AB83" s="56" t="str">
        <f t="shared" si="33"/>
        <v/>
      </c>
      <c r="AC83" s="56" t="str">
        <f t="shared" si="34"/>
        <v/>
      </c>
      <c r="AD83" s="56" t="str">
        <f t="shared" si="35"/>
        <v/>
      </c>
      <c r="AE83" s="52"/>
      <c r="AF83" s="52"/>
    </row>
    <row r="84" spans="2:32" s="58" customFormat="1" x14ac:dyDescent="0.25">
      <c r="B84" s="59"/>
      <c r="C84" s="46" t="str">
        <f>+IF(B84="","",COUNTIFS('01_Riesgos'!$A$2:$A$236,Priorización!$B84,'01_Riesgos'!$E$2:$E$236,Priorización!C$7,'01_Riesgos'!$B$2:$B$236,"Gestión"))</f>
        <v/>
      </c>
      <c r="D84" s="46" t="str">
        <f>+IF(C84="","",COUNTIFS('01_Riesgos'!$A$2:$A$236,Priorización!$B84,'01_Riesgos'!$E$2:$E$236,Priorización!D$7,'01_Riesgos'!$B$2:$B$236,"Gestión"))</f>
        <v/>
      </c>
      <c r="E84" s="46" t="str">
        <f>+IF(D84="","",COUNTIFS('01_Riesgos'!$A$2:$A$236,Priorización!$B84,'01_Riesgos'!$E$2:$E$236,Priorización!E$7,'01_Riesgos'!$B$2:$B$236,"Gestión"))</f>
        <v/>
      </c>
      <c r="F84" s="46" t="str">
        <f>+IF(E84="","",COUNTIFS('01_Riesgos'!$A$2:$A$236,Priorización!$B84,'01_Riesgos'!$E$2:$E$236,Priorización!F$7,'01_Riesgos'!$B$2:$B$236,"Gestión"))</f>
        <v/>
      </c>
      <c r="G84" s="47" t="str">
        <f t="shared" si="24"/>
        <v/>
      </c>
      <c r="H84" s="48" t="str">
        <f t="shared" si="25"/>
        <v/>
      </c>
      <c r="I84" s="49" t="str">
        <f t="shared" si="26"/>
        <v/>
      </c>
      <c r="J84" s="46" t="str">
        <f>+IF(B84="","",COUNTIFS('01_Riesgos'!$A$2:$A$236,Priorización!$B84,'01_Riesgos'!$E$2:$E$236,Priorización!J$7,'01_Riesgos'!$B$2:$B$236,"Corrupción"))</f>
        <v/>
      </c>
      <c r="K84" s="46" t="str">
        <f>+IF(B84="","",COUNTIFS('01_Riesgos'!$A$2:$A$236,Priorización!$B84,'01_Riesgos'!$E$2:$E$236,Priorización!K$7,'01_Riesgos'!$B$2:$B$236,"Corrupción"))</f>
        <v/>
      </c>
      <c r="L84" s="46" t="str">
        <f>+IF(B84="","",COUNTIFS('01_Riesgos'!$A$2:$A$236,Priorización!$B84,'01_Riesgos'!$E$2:$E$236,Priorización!L$7,'01_Riesgos'!$B$2:$B$236,"Corrupción"))</f>
        <v/>
      </c>
      <c r="M84" s="47" t="str">
        <f t="shared" si="27"/>
        <v/>
      </c>
      <c r="N84" s="48" t="str">
        <f t="shared" si="28"/>
        <v/>
      </c>
      <c r="O84" s="49" t="str">
        <f t="shared" si="29"/>
        <v/>
      </c>
      <c r="P84" s="50" t="str">
        <f>+IF(B84="","",VLOOKUP(B84,'02_TiempoAI'!$A$1:$D$66,4,0))</f>
        <v/>
      </c>
      <c r="Q84" s="51" t="str">
        <f t="shared" si="30"/>
        <v/>
      </c>
      <c r="R84" s="52" t="str">
        <f>+IF(B84="","",COUNTIF('03_PlanEstrategico'!$D$2:$D$304,Priorización!B84)/COUNT('03_PlanEstrategico'!$C$2:$C$304))</f>
        <v/>
      </c>
      <c r="S84" s="49" t="str">
        <f>+IF(R84="","",IF(R84&lt;=Listas!$N$2,Listas!$O$2,IF(Priorización!R84&lt;=Listas!$N$3,Listas!$O$3,IF(Priorización!R84&lt;=Listas!$N$4,Listas!$O$4,IF(Priorización!R84&lt;=Listas!$N$5,Listas!$O$5,Listas!$O$6)))))</f>
        <v/>
      </c>
      <c r="T84" s="53" t="str">
        <f>+IF(B84="","",COUNTIF('04_ResultadosA'!$D$2:$D$246,Priorización!B84))</f>
        <v/>
      </c>
      <c r="U84" s="54" t="str">
        <f>+IF(T84="","",IF(T84&lt;=Listas!$Q$2,Listas!$R$2,IF(Priorización!T84&lt;=Listas!$Q$3,Listas!$R$3,IF(Priorización!T84&lt;=Listas!$Q$4,Listas!$R$4,IF(Priorización!T84&lt;=Listas!$Q$5,Listas!$R$5,Listas!$R$6)))))</f>
        <v/>
      </c>
      <c r="V84" s="52" t="str">
        <f>+IF(B84="","",(SUMIF('05_PptoAsociado'!$B$2:$B$350,Priorización!B84,'05_PptoAsociado'!$C$2:$C$350))/'05_PptoAsociado'!$D$1)</f>
        <v/>
      </c>
      <c r="W84" s="54" t="str">
        <f>+IF(V84="","",IF(V84&lt;=Listas!$T$2,Listas!$U$2,IF(Priorización!V84&lt;=Listas!$T$3,Listas!$U$3,IF(Priorización!V84&lt;=Listas!$T$4,Listas!$U$4,IF(Priorización!V84&lt;=Listas!$T$5,Listas!$U$5,Listas!$U$6)))))</f>
        <v/>
      </c>
      <c r="X84" s="55" t="str">
        <f t="shared" si="31"/>
        <v/>
      </c>
      <c r="Y84" s="55" t="str">
        <f>+IF(X84="","",IF(X84&lt;Listas!$W$2,Listas!$X$2,IF(Priorización!X84&lt;=Listas!$W$3,Listas!$X$3,IF(Priorización!X84&lt;=Listas!$W$4,Listas!$X$4,IF(Priorización!X84&lt;Listas!$W$5,Listas!$X$5,Listas!$X$6)))))</f>
        <v/>
      </c>
      <c r="Z84" s="54" t="str">
        <f>+IF(Y84="","",VLOOKUP(Y84,Listas!$X$1:$Y$6,2,0))</f>
        <v/>
      </c>
      <c r="AA84" s="56" t="str">
        <f t="shared" si="32"/>
        <v/>
      </c>
      <c r="AB84" s="56" t="str">
        <f t="shared" si="33"/>
        <v/>
      </c>
      <c r="AC84" s="56" t="str">
        <f t="shared" si="34"/>
        <v/>
      </c>
      <c r="AD84" s="56" t="str">
        <f t="shared" si="35"/>
        <v/>
      </c>
      <c r="AE84" s="52"/>
      <c r="AF84" s="52"/>
    </row>
    <row r="85" spans="2:32" s="58" customFormat="1" x14ac:dyDescent="0.25">
      <c r="B85" s="59"/>
      <c r="C85" s="46" t="str">
        <f>+IF(B85="","",COUNTIFS('01_Riesgos'!$A$2:$A$236,Priorización!$B85,'01_Riesgos'!$E$2:$E$236,Priorización!C$7,'01_Riesgos'!$B$2:$B$236,"Gestión"))</f>
        <v/>
      </c>
      <c r="D85" s="46" t="str">
        <f>+IF(C85="","",COUNTIFS('01_Riesgos'!$A$2:$A$236,Priorización!$B85,'01_Riesgos'!$E$2:$E$236,Priorización!D$7,'01_Riesgos'!$B$2:$B$236,"Gestión"))</f>
        <v/>
      </c>
      <c r="E85" s="46" t="str">
        <f>+IF(D85="","",COUNTIFS('01_Riesgos'!$A$2:$A$236,Priorización!$B85,'01_Riesgos'!$E$2:$E$236,Priorización!E$7,'01_Riesgos'!$B$2:$B$236,"Gestión"))</f>
        <v/>
      </c>
      <c r="F85" s="46" t="str">
        <f>+IF(E85="","",COUNTIFS('01_Riesgos'!$A$2:$A$236,Priorización!$B85,'01_Riesgos'!$E$2:$E$236,Priorización!F$7,'01_Riesgos'!$B$2:$B$236,"Gestión"))</f>
        <v/>
      </c>
      <c r="G85" s="47" t="str">
        <f t="shared" si="24"/>
        <v/>
      </c>
      <c r="H85" s="48" t="str">
        <f t="shared" si="25"/>
        <v/>
      </c>
      <c r="I85" s="49" t="str">
        <f t="shared" si="26"/>
        <v/>
      </c>
      <c r="J85" s="46" t="str">
        <f>+IF(B85="","",COUNTIFS('01_Riesgos'!$A$2:$A$236,Priorización!$B85,'01_Riesgos'!$E$2:$E$236,Priorización!J$7,'01_Riesgos'!$B$2:$B$236,"Corrupción"))</f>
        <v/>
      </c>
      <c r="K85" s="46" t="str">
        <f>+IF(B85="","",COUNTIFS('01_Riesgos'!$A$2:$A$236,Priorización!$B85,'01_Riesgos'!$E$2:$E$236,Priorización!K$7,'01_Riesgos'!$B$2:$B$236,"Corrupción"))</f>
        <v/>
      </c>
      <c r="L85" s="46" t="str">
        <f>+IF(B85="","",COUNTIFS('01_Riesgos'!$A$2:$A$236,Priorización!$B85,'01_Riesgos'!$E$2:$E$236,Priorización!L$7,'01_Riesgos'!$B$2:$B$236,"Corrupción"))</f>
        <v/>
      </c>
      <c r="M85" s="47" t="str">
        <f t="shared" si="27"/>
        <v/>
      </c>
      <c r="N85" s="48" t="str">
        <f t="shared" si="28"/>
        <v/>
      </c>
      <c r="O85" s="49" t="str">
        <f t="shared" si="29"/>
        <v/>
      </c>
      <c r="P85" s="50" t="str">
        <f>+IF(B85="","",VLOOKUP(B85,'02_TiempoAI'!$A$1:$D$66,4,0))</f>
        <v/>
      </c>
      <c r="Q85" s="51" t="str">
        <f t="shared" si="30"/>
        <v/>
      </c>
      <c r="R85" s="52" t="str">
        <f>+IF(B85="","",COUNTIF('03_PlanEstrategico'!$D$2:$D$304,Priorización!B85)/COUNT('03_PlanEstrategico'!$C$2:$C$304))</f>
        <v/>
      </c>
      <c r="S85" s="49" t="str">
        <f>+IF(R85="","",IF(R85&lt;=Listas!$N$2,Listas!$O$2,IF(Priorización!R85&lt;=Listas!$N$3,Listas!$O$3,IF(Priorización!R85&lt;=Listas!$N$4,Listas!$O$4,IF(Priorización!R85&lt;=Listas!$N$5,Listas!$O$5,Listas!$O$6)))))</f>
        <v/>
      </c>
      <c r="T85" s="53" t="str">
        <f>+IF(B85="","",COUNTIF('04_ResultadosA'!$D$2:$D$246,Priorización!B85))</f>
        <v/>
      </c>
      <c r="U85" s="54" t="str">
        <f>+IF(T85="","",IF(T85&lt;=Listas!$Q$2,Listas!$R$2,IF(Priorización!T85&lt;=Listas!$Q$3,Listas!$R$3,IF(Priorización!T85&lt;=Listas!$Q$4,Listas!$R$4,IF(Priorización!T85&lt;=Listas!$Q$5,Listas!$R$5,Listas!$R$6)))))</f>
        <v/>
      </c>
      <c r="V85" s="52" t="str">
        <f>+IF(B85="","",(SUMIF('05_PptoAsociado'!$B$2:$B$350,Priorización!B85,'05_PptoAsociado'!$C$2:$C$350))/'05_PptoAsociado'!$D$1)</f>
        <v/>
      </c>
      <c r="W85" s="54" t="str">
        <f>+IF(V85="","",IF(V85&lt;=Listas!$T$2,Listas!$U$2,IF(Priorización!V85&lt;=Listas!$T$3,Listas!$U$3,IF(Priorización!V85&lt;=Listas!$T$4,Listas!$U$4,IF(Priorización!V85&lt;=Listas!$T$5,Listas!$U$5,Listas!$U$6)))))</f>
        <v/>
      </c>
      <c r="X85" s="55" t="str">
        <f t="shared" si="31"/>
        <v/>
      </c>
      <c r="Y85" s="55" t="str">
        <f>+IF(X85="","",IF(X85&lt;Listas!$W$2,Listas!$X$2,IF(Priorización!X85&lt;=Listas!$W$3,Listas!$X$3,IF(Priorización!X85&lt;=Listas!$W$4,Listas!$X$4,IF(Priorización!X85&lt;Listas!$W$5,Listas!$X$5,Listas!$X$6)))))</f>
        <v/>
      </c>
      <c r="Z85" s="54" t="str">
        <f>+IF(Y85="","",VLOOKUP(Y85,Listas!$X$1:$Y$6,2,0))</f>
        <v/>
      </c>
      <c r="AA85" s="56" t="str">
        <f t="shared" si="32"/>
        <v/>
      </c>
      <c r="AB85" s="56" t="str">
        <f t="shared" si="33"/>
        <v/>
      </c>
      <c r="AC85" s="56" t="str">
        <f t="shared" si="34"/>
        <v/>
      </c>
      <c r="AD85" s="56" t="str">
        <f t="shared" si="35"/>
        <v/>
      </c>
      <c r="AE85" s="52"/>
      <c r="AF85" s="52"/>
    </row>
    <row r="86" spans="2:32" s="58" customFormat="1" x14ac:dyDescent="0.25">
      <c r="B86" s="59"/>
      <c r="C86" s="46" t="str">
        <f>+IF(B86="","",COUNTIFS('01_Riesgos'!$A$2:$A$236,Priorización!$B86,'01_Riesgos'!$E$2:$E$236,Priorización!C$7,'01_Riesgos'!$B$2:$B$236,"Gestión"))</f>
        <v/>
      </c>
      <c r="D86" s="46" t="str">
        <f>+IF(C86="","",COUNTIFS('01_Riesgos'!$A$2:$A$236,Priorización!$B86,'01_Riesgos'!$E$2:$E$236,Priorización!D$7,'01_Riesgos'!$B$2:$B$236,"Gestión"))</f>
        <v/>
      </c>
      <c r="E86" s="46" t="str">
        <f>+IF(D86="","",COUNTIFS('01_Riesgos'!$A$2:$A$236,Priorización!$B86,'01_Riesgos'!$E$2:$E$236,Priorización!E$7,'01_Riesgos'!$B$2:$B$236,"Gestión"))</f>
        <v/>
      </c>
      <c r="F86" s="46" t="str">
        <f>+IF(E86="","",COUNTIFS('01_Riesgos'!$A$2:$A$236,Priorización!$B86,'01_Riesgos'!$E$2:$E$236,Priorización!F$7,'01_Riesgos'!$B$2:$B$236,"Gestión"))</f>
        <v/>
      </c>
      <c r="G86" s="47" t="str">
        <f t="shared" si="24"/>
        <v/>
      </c>
      <c r="H86" s="48" t="str">
        <f t="shared" si="25"/>
        <v/>
      </c>
      <c r="I86" s="49" t="str">
        <f t="shared" si="26"/>
        <v/>
      </c>
      <c r="J86" s="46" t="str">
        <f>+IF(B86="","",COUNTIFS('01_Riesgos'!$A$2:$A$236,Priorización!$B86,'01_Riesgos'!$E$2:$E$236,Priorización!J$7,'01_Riesgos'!$B$2:$B$236,"Corrupción"))</f>
        <v/>
      </c>
      <c r="K86" s="46" t="str">
        <f>+IF(B86="","",COUNTIFS('01_Riesgos'!$A$2:$A$236,Priorización!$B86,'01_Riesgos'!$E$2:$E$236,Priorización!K$7,'01_Riesgos'!$B$2:$B$236,"Corrupción"))</f>
        <v/>
      </c>
      <c r="L86" s="46" t="str">
        <f>+IF(B86="","",COUNTIFS('01_Riesgos'!$A$2:$A$236,Priorización!$B86,'01_Riesgos'!$E$2:$E$236,Priorización!L$7,'01_Riesgos'!$B$2:$B$236,"Corrupción"))</f>
        <v/>
      </c>
      <c r="M86" s="47" t="str">
        <f t="shared" si="27"/>
        <v/>
      </c>
      <c r="N86" s="48" t="str">
        <f t="shared" si="28"/>
        <v/>
      </c>
      <c r="O86" s="49" t="str">
        <f t="shared" si="29"/>
        <v/>
      </c>
      <c r="P86" s="50" t="str">
        <f>+IF(B86="","",VLOOKUP(B86,'02_TiempoAI'!$A$1:$D$66,4,0))</f>
        <v/>
      </c>
      <c r="Q86" s="51" t="str">
        <f t="shared" si="30"/>
        <v/>
      </c>
      <c r="R86" s="52" t="str">
        <f>+IF(B86="","",COUNTIF('03_PlanEstrategico'!$D$2:$D$304,Priorización!B86)/COUNT('03_PlanEstrategico'!$C$2:$C$304))</f>
        <v/>
      </c>
      <c r="S86" s="49" t="str">
        <f>+IF(R86="","",IF(R86&lt;=Listas!$N$2,Listas!$O$2,IF(Priorización!R86&lt;=Listas!$N$3,Listas!$O$3,IF(Priorización!R86&lt;=Listas!$N$4,Listas!$O$4,IF(Priorización!R86&lt;=Listas!$N$5,Listas!$O$5,Listas!$O$6)))))</f>
        <v/>
      </c>
      <c r="T86" s="53" t="str">
        <f>+IF(B86="","",COUNTIF('04_ResultadosA'!$D$2:$D$246,Priorización!B86))</f>
        <v/>
      </c>
      <c r="U86" s="54" t="str">
        <f>+IF(T86="","",IF(T86&lt;=Listas!$Q$2,Listas!$R$2,IF(Priorización!T86&lt;=Listas!$Q$3,Listas!$R$3,IF(Priorización!T86&lt;=Listas!$Q$4,Listas!$R$4,IF(Priorización!T86&lt;=Listas!$Q$5,Listas!$R$5,Listas!$R$6)))))</f>
        <v/>
      </c>
      <c r="V86" s="52" t="str">
        <f>+IF(B86="","",(SUMIF('05_PptoAsociado'!$B$2:$B$350,Priorización!B86,'05_PptoAsociado'!$C$2:$C$350))/'05_PptoAsociado'!$D$1)</f>
        <v/>
      </c>
      <c r="W86" s="54" t="str">
        <f>+IF(V86="","",IF(V86&lt;=Listas!$T$2,Listas!$U$2,IF(Priorización!V86&lt;=Listas!$T$3,Listas!$U$3,IF(Priorización!V86&lt;=Listas!$T$4,Listas!$U$4,IF(Priorización!V86&lt;=Listas!$T$5,Listas!$U$5,Listas!$U$6)))))</f>
        <v/>
      </c>
      <c r="X86" s="55" t="str">
        <f t="shared" si="31"/>
        <v/>
      </c>
      <c r="Y86" s="55" t="str">
        <f>+IF(X86="","",IF(X86&lt;Listas!$W$2,Listas!$X$2,IF(Priorización!X86&lt;=Listas!$W$3,Listas!$X$3,IF(Priorización!X86&lt;=Listas!$W$4,Listas!$X$4,IF(Priorización!X86&lt;Listas!$W$5,Listas!$X$5,Listas!$X$6)))))</f>
        <v/>
      </c>
      <c r="Z86" s="54" t="str">
        <f>+IF(Y86="","",VLOOKUP(Y86,Listas!$X$1:$Y$6,2,0))</f>
        <v/>
      </c>
      <c r="AA86" s="56" t="str">
        <f t="shared" si="32"/>
        <v/>
      </c>
      <c r="AB86" s="56" t="str">
        <f t="shared" si="33"/>
        <v/>
      </c>
      <c r="AC86" s="56" t="str">
        <f t="shared" si="34"/>
        <v/>
      </c>
      <c r="AD86" s="56" t="str">
        <f t="shared" si="35"/>
        <v/>
      </c>
      <c r="AE86" s="52"/>
      <c r="AF86" s="52"/>
    </row>
    <row r="87" spans="2:32" s="58" customFormat="1" x14ac:dyDescent="0.25">
      <c r="B87" s="59"/>
      <c r="C87" s="46" t="str">
        <f>+IF(B87="","",COUNTIFS('01_Riesgos'!$A$2:$A$236,Priorización!$B87,'01_Riesgos'!$E$2:$E$236,Priorización!C$7,'01_Riesgos'!$B$2:$B$236,"Gestión"))</f>
        <v/>
      </c>
      <c r="D87" s="46" t="str">
        <f>+IF(C87="","",COUNTIFS('01_Riesgos'!$A$2:$A$236,Priorización!$B87,'01_Riesgos'!$E$2:$E$236,Priorización!D$7,'01_Riesgos'!$B$2:$B$236,"Gestión"))</f>
        <v/>
      </c>
      <c r="E87" s="46" t="str">
        <f>+IF(D87="","",COUNTIFS('01_Riesgos'!$A$2:$A$236,Priorización!$B87,'01_Riesgos'!$E$2:$E$236,Priorización!E$7,'01_Riesgos'!$B$2:$B$236,"Gestión"))</f>
        <v/>
      </c>
      <c r="F87" s="46" t="str">
        <f>+IF(E87="","",COUNTIFS('01_Riesgos'!$A$2:$A$236,Priorización!$B87,'01_Riesgos'!$E$2:$E$236,Priorización!F$7,'01_Riesgos'!$B$2:$B$236,"Gestión"))</f>
        <v/>
      </c>
      <c r="G87" s="47" t="str">
        <f t="shared" si="24"/>
        <v/>
      </c>
      <c r="H87" s="48" t="str">
        <f t="shared" si="25"/>
        <v/>
      </c>
      <c r="I87" s="49" t="str">
        <f t="shared" si="26"/>
        <v/>
      </c>
      <c r="J87" s="46" t="str">
        <f>+IF(B87="","",COUNTIFS('01_Riesgos'!$A$2:$A$236,Priorización!$B87,'01_Riesgos'!$E$2:$E$236,Priorización!J$7,'01_Riesgos'!$B$2:$B$236,"Corrupción"))</f>
        <v/>
      </c>
      <c r="K87" s="46" t="str">
        <f>+IF(B87="","",COUNTIFS('01_Riesgos'!$A$2:$A$236,Priorización!$B87,'01_Riesgos'!$E$2:$E$236,Priorización!K$7,'01_Riesgos'!$B$2:$B$236,"Corrupción"))</f>
        <v/>
      </c>
      <c r="L87" s="46" t="str">
        <f>+IF(B87="","",COUNTIFS('01_Riesgos'!$A$2:$A$236,Priorización!$B87,'01_Riesgos'!$E$2:$E$236,Priorización!L$7,'01_Riesgos'!$B$2:$B$236,"Corrupción"))</f>
        <v/>
      </c>
      <c r="M87" s="47" t="str">
        <f t="shared" si="27"/>
        <v/>
      </c>
      <c r="N87" s="48" t="str">
        <f t="shared" si="28"/>
        <v/>
      </c>
      <c r="O87" s="49" t="str">
        <f t="shared" si="29"/>
        <v/>
      </c>
      <c r="P87" s="50" t="str">
        <f>+IF(B87="","",VLOOKUP(B87,'02_TiempoAI'!$A$1:$D$66,4,0))</f>
        <v/>
      </c>
      <c r="Q87" s="51" t="str">
        <f t="shared" si="30"/>
        <v/>
      </c>
      <c r="R87" s="52" t="str">
        <f>+IF(B87="","",COUNTIF('03_PlanEstrategico'!$D$2:$D$304,Priorización!B87)/COUNT('03_PlanEstrategico'!$C$2:$C$304))</f>
        <v/>
      </c>
      <c r="S87" s="49" t="str">
        <f>+IF(R87="","",IF(R87&lt;=Listas!$N$2,Listas!$O$2,IF(Priorización!R87&lt;=Listas!$N$3,Listas!$O$3,IF(Priorización!R87&lt;=Listas!$N$4,Listas!$O$4,IF(Priorización!R87&lt;=Listas!$N$5,Listas!$O$5,Listas!$O$6)))))</f>
        <v/>
      </c>
      <c r="T87" s="53" t="str">
        <f>+IF(B87="","",COUNTIF('04_ResultadosA'!$D$2:$D$246,Priorización!B87))</f>
        <v/>
      </c>
      <c r="U87" s="54" t="str">
        <f>+IF(T87="","",IF(T87&lt;=Listas!$Q$2,Listas!$R$2,IF(Priorización!T87&lt;=Listas!$Q$3,Listas!$R$3,IF(Priorización!T87&lt;=Listas!$Q$4,Listas!$R$4,IF(Priorización!T87&lt;=Listas!$Q$5,Listas!$R$5,Listas!$R$6)))))</f>
        <v/>
      </c>
      <c r="V87" s="52" t="str">
        <f>+IF(B87="","",(SUMIF('05_PptoAsociado'!$B$2:$B$350,Priorización!B87,'05_PptoAsociado'!$C$2:$C$350))/'05_PptoAsociado'!$D$1)</f>
        <v/>
      </c>
      <c r="W87" s="54" t="str">
        <f>+IF(V87="","",IF(V87&lt;=Listas!$T$2,Listas!$U$2,IF(Priorización!V87&lt;=Listas!$T$3,Listas!$U$3,IF(Priorización!V87&lt;=Listas!$T$4,Listas!$U$4,IF(Priorización!V87&lt;=Listas!$T$5,Listas!$U$5,Listas!$U$6)))))</f>
        <v/>
      </c>
      <c r="X87" s="55" t="str">
        <f t="shared" si="31"/>
        <v/>
      </c>
      <c r="Y87" s="55" t="str">
        <f>+IF(X87="","",IF(X87&lt;Listas!$W$2,Listas!$X$2,IF(Priorización!X87&lt;=Listas!$W$3,Listas!$X$3,IF(Priorización!X87&lt;=Listas!$W$4,Listas!$X$4,IF(Priorización!X87&lt;Listas!$W$5,Listas!$X$5,Listas!$X$6)))))</f>
        <v/>
      </c>
      <c r="Z87" s="54" t="str">
        <f>+IF(Y87="","",VLOOKUP(Y87,Listas!$X$1:$Y$6,2,0))</f>
        <v/>
      </c>
      <c r="AA87" s="56" t="str">
        <f t="shared" si="32"/>
        <v/>
      </c>
      <c r="AB87" s="56" t="str">
        <f t="shared" si="33"/>
        <v/>
      </c>
      <c r="AC87" s="56" t="str">
        <f t="shared" si="34"/>
        <v/>
      </c>
      <c r="AD87" s="56" t="str">
        <f t="shared" si="35"/>
        <v/>
      </c>
      <c r="AE87" s="52"/>
      <c r="AF87" s="52"/>
    </row>
    <row r="88" spans="2:32" s="58" customFormat="1" x14ac:dyDescent="0.25">
      <c r="B88" s="59"/>
      <c r="C88" s="46" t="str">
        <f>+IF(B88="","",COUNTIFS('01_Riesgos'!$A$2:$A$236,Priorización!$B88,'01_Riesgos'!$E$2:$E$236,Priorización!C$7,'01_Riesgos'!$B$2:$B$236,"Gestión"))</f>
        <v/>
      </c>
      <c r="D88" s="46" t="str">
        <f>+IF(C88="","",COUNTIFS('01_Riesgos'!$A$2:$A$236,Priorización!$B88,'01_Riesgos'!$E$2:$E$236,Priorización!D$7,'01_Riesgos'!$B$2:$B$236,"Gestión"))</f>
        <v/>
      </c>
      <c r="E88" s="46" t="str">
        <f>+IF(D88="","",COUNTIFS('01_Riesgos'!$A$2:$A$236,Priorización!$B88,'01_Riesgos'!$E$2:$E$236,Priorización!E$7,'01_Riesgos'!$B$2:$B$236,"Gestión"))</f>
        <v/>
      </c>
      <c r="F88" s="46" t="str">
        <f>+IF(E88="","",COUNTIFS('01_Riesgos'!$A$2:$A$236,Priorización!$B88,'01_Riesgos'!$E$2:$E$236,Priorización!F$7,'01_Riesgos'!$B$2:$B$236,"Gestión"))</f>
        <v/>
      </c>
      <c r="G88" s="47" t="str">
        <f t="shared" si="24"/>
        <v/>
      </c>
      <c r="H88" s="48" t="str">
        <f t="shared" si="25"/>
        <v/>
      </c>
      <c r="I88" s="49" t="str">
        <f t="shared" si="26"/>
        <v/>
      </c>
      <c r="J88" s="46" t="str">
        <f>+IF(B88="","",COUNTIFS('01_Riesgos'!$A$2:$A$236,Priorización!$B88,'01_Riesgos'!$E$2:$E$236,Priorización!J$7,'01_Riesgos'!$B$2:$B$236,"Corrupción"))</f>
        <v/>
      </c>
      <c r="K88" s="46" t="str">
        <f>+IF(B88="","",COUNTIFS('01_Riesgos'!$A$2:$A$236,Priorización!$B88,'01_Riesgos'!$E$2:$E$236,Priorización!K$7,'01_Riesgos'!$B$2:$B$236,"Corrupción"))</f>
        <v/>
      </c>
      <c r="L88" s="46" t="str">
        <f>+IF(B88="","",COUNTIFS('01_Riesgos'!$A$2:$A$236,Priorización!$B88,'01_Riesgos'!$E$2:$E$236,Priorización!L$7,'01_Riesgos'!$B$2:$B$236,"Corrupción"))</f>
        <v/>
      </c>
      <c r="M88" s="47" t="str">
        <f t="shared" si="27"/>
        <v/>
      </c>
      <c r="N88" s="48" t="str">
        <f t="shared" si="28"/>
        <v/>
      </c>
      <c r="O88" s="49" t="str">
        <f t="shared" si="29"/>
        <v/>
      </c>
      <c r="P88" s="50" t="str">
        <f>+IF(B88="","",VLOOKUP(B88,'02_TiempoAI'!$A$1:$D$66,4,0))</f>
        <v/>
      </c>
      <c r="Q88" s="51" t="str">
        <f t="shared" si="30"/>
        <v/>
      </c>
      <c r="R88" s="52" t="str">
        <f>+IF(B88="","",COUNTIF('03_PlanEstrategico'!$D$2:$D$304,Priorización!B88)/COUNT('03_PlanEstrategico'!$C$2:$C$304))</f>
        <v/>
      </c>
      <c r="S88" s="49" t="str">
        <f>+IF(R88="","",IF(R88&lt;=Listas!$N$2,Listas!$O$2,IF(Priorización!R88&lt;=Listas!$N$3,Listas!$O$3,IF(Priorización!R88&lt;=Listas!$N$4,Listas!$O$4,IF(Priorización!R88&lt;=Listas!$N$5,Listas!$O$5,Listas!$O$6)))))</f>
        <v/>
      </c>
      <c r="T88" s="53" t="str">
        <f>+IF(B88="","",COUNTIF('04_ResultadosA'!$D$2:$D$246,Priorización!B88))</f>
        <v/>
      </c>
      <c r="U88" s="54" t="str">
        <f>+IF(T88="","",IF(T88&lt;=Listas!$Q$2,Listas!$R$2,IF(Priorización!T88&lt;=Listas!$Q$3,Listas!$R$3,IF(Priorización!T88&lt;=Listas!$Q$4,Listas!$R$4,IF(Priorización!T88&lt;=Listas!$Q$5,Listas!$R$5,Listas!$R$6)))))</f>
        <v/>
      </c>
      <c r="V88" s="52" t="str">
        <f>+IF(B88="","",(SUMIF('05_PptoAsociado'!$B$2:$B$350,Priorización!B88,'05_PptoAsociado'!$C$2:$C$350))/'05_PptoAsociado'!$D$1)</f>
        <v/>
      </c>
      <c r="W88" s="54" t="str">
        <f>+IF(V88="","",IF(V88&lt;=Listas!$T$2,Listas!$U$2,IF(Priorización!V88&lt;=Listas!$T$3,Listas!$U$3,IF(Priorización!V88&lt;=Listas!$T$4,Listas!$U$4,IF(Priorización!V88&lt;=Listas!$T$5,Listas!$U$5,Listas!$U$6)))))</f>
        <v/>
      </c>
      <c r="X88" s="55" t="str">
        <f t="shared" si="31"/>
        <v/>
      </c>
      <c r="Y88" s="55" t="str">
        <f>+IF(X88="","",IF(X88&lt;Listas!$W$2,Listas!$X$2,IF(Priorización!X88&lt;=Listas!$W$3,Listas!$X$3,IF(Priorización!X88&lt;=Listas!$W$4,Listas!$X$4,IF(Priorización!X88&lt;Listas!$W$5,Listas!$X$5,Listas!$X$6)))))</f>
        <v/>
      </c>
      <c r="Z88" s="54" t="str">
        <f>+IF(Y88="","",VLOOKUP(Y88,Listas!$X$1:$Y$6,2,0))</f>
        <v/>
      </c>
      <c r="AA88" s="56" t="str">
        <f t="shared" si="32"/>
        <v/>
      </c>
      <c r="AB88" s="56" t="str">
        <f t="shared" si="33"/>
        <v/>
      </c>
      <c r="AC88" s="56" t="str">
        <f t="shared" si="34"/>
        <v/>
      </c>
      <c r="AD88" s="56" t="str">
        <f t="shared" si="35"/>
        <v/>
      </c>
      <c r="AE88" s="52"/>
      <c r="AF88" s="52"/>
    </row>
    <row r="89" spans="2:32" s="58" customFormat="1" x14ac:dyDescent="0.25">
      <c r="B89" s="59"/>
      <c r="C89" s="46" t="str">
        <f>+IF(B89="","",COUNTIFS('01_Riesgos'!$A$2:$A$236,Priorización!$B89,'01_Riesgos'!$E$2:$E$236,Priorización!C$7,'01_Riesgos'!$B$2:$B$236,"Gestión"))</f>
        <v/>
      </c>
      <c r="D89" s="46" t="str">
        <f>+IF(C89="","",COUNTIFS('01_Riesgos'!$A$2:$A$236,Priorización!$B89,'01_Riesgos'!$E$2:$E$236,Priorización!D$7,'01_Riesgos'!$B$2:$B$236,"Gestión"))</f>
        <v/>
      </c>
      <c r="E89" s="46" t="str">
        <f>+IF(D89="","",COUNTIFS('01_Riesgos'!$A$2:$A$236,Priorización!$B89,'01_Riesgos'!$E$2:$E$236,Priorización!E$7,'01_Riesgos'!$B$2:$B$236,"Gestión"))</f>
        <v/>
      </c>
      <c r="F89" s="46" t="str">
        <f>+IF(E89="","",COUNTIFS('01_Riesgos'!$A$2:$A$236,Priorización!$B89,'01_Riesgos'!$E$2:$E$236,Priorización!F$7,'01_Riesgos'!$B$2:$B$236,"Gestión"))</f>
        <v/>
      </c>
      <c r="G89" s="47" t="str">
        <f t="shared" si="24"/>
        <v/>
      </c>
      <c r="H89" s="48" t="str">
        <f t="shared" si="25"/>
        <v/>
      </c>
      <c r="I89" s="49" t="str">
        <f t="shared" si="26"/>
        <v/>
      </c>
      <c r="J89" s="46" t="str">
        <f>+IF(B89="","",COUNTIFS('01_Riesgos'!$A$2:$A$236,Priorización!$B89,'01_Riesgos'!$E$2:$E$236,Priorización!J$7,'01_Riesgos'!$B$2:$B$236,"Corrupción"))</f>
        <v/>
      </c>
      <c r="K89" s="46" t="str">
        <f>+IF(B89="","",COUNTIFS('01_Riesgos'!$A$2:$A$236,Priorización!$B89,'01_Riesgos'!$E$2:$E$236,Priorización!K$7,'01_Riesgos'!$B$2:$B$236,"Corrupción"))</f>
        <v/>
      </c>
      <c r="L89" s="46" t="str">
        <f>+IF(B89="","",COUNTIFS('01_Riesgos'!$A$2:$A$236,Priorización!$B89,'01_Riesgos'!$E$2:$E$236,Priorización!L$7,'01_Riesgos'!$B$2:$B$236,"Corrupción"))</f>
        <v/>
      </c>
      <c r="M89" s="47" t="str">
        <f t="shared" si="27"/>
        <v/>
      </c>
      <c r="N89" s="48" t="str">
        <f t="shared" si="28"/>
        <v/>
      </c>
      <c r="O89" s="49" t="str">
        <f t="shared" si="29"/>
        <v/>
      </c>
      <c r="P89" s="50" t="str">
        <f>+IF(B89="","",VLOOKUP(B89,'02_TiempoAI'!$A$1:$D$66,4,0))</f>
        <v/>
      </c>
      <c r="Q89" s="51" t="str">
        <f t="shared" si="30"/>
        <v/>
      </c>
      <c r="R89" s="52" t="str">
        <f>+IF(B89="","",COUNTIF('03_PlanEstrategico'!$D$2:$D$304,Priorización!B89)/COUNT('03_PlanEstrategico'!$C$2:$C$304))</f>
        <v/>
      </c>
      <c r="S89" s="49" t="str">
        <f>+IF(R89="","",IF(R89&lt;=Listas!$N$2,Listas!$O$2,IF(Priorización!R89&lt;=Listas!$N$3,Listas!$O$3,IF(Priorización!R89&lt;=Listas!$N$4,Listas!$O$4,IF(Priorización!R89&lt;=Listas!$N$5,Listas!$O$5,Listas!$O$6)))))</f>
        <v/>
      </c>
      <c r="T89" s="53" t="str">
        <f>+IF(B89="","",COUNTIF('04_ResultadosA'!$D$2:$D$246,Priorización!B89))</f>
        <v/>
      </c>
      <c r="U89" s="54" t="str">
        <f>+IF(T89="","",IF(T89&lt;=Listas!$Q$2,Listas!$R$2,IF(Priorización!T89&lt;=Listas!$Q$3,Listas!$R$3,IF(Priorización!T89&lt;=Listas!$Q$4,Listas!$R$4,IF(Priorización!T89&lt;=Listas!$Q$5,Listas!$R$5,Listas!$R$6)))))</f>
        <v/>
      </c>
      <c r="V89" s="52" t="str">
        <f>+IF(B89="","",(SUMIF('05_PptoAsociado'!$B$2:$B$350,Priorización!B89,'05_PptoAsociado'!$C$2:$C$350))/'05_PptoAsociado'!$D$1)</f>
        <v/>
      </c>
      <c r="W89" s="54" t="str">
        <f>+IF(V89="","",IF(V89&lt;=Listas!$T$2,Listas!$U$2,IF(Priorización!V89&lt;=Listas!$T$3,Listas!$U$3,IF(Priorización!V89&lt;=Listas!$T$4,Listas!$U$4,IF(Priorización!V89&lt;=Listas!$T$5,Listas!$U$5,Listas!$U$6)))))</f>
        <v/>
      </c>
      <c r="X89" s="55" t="str">
        <f t="shared" si="31"/>
        <v/>
      </c>
      <c r="Y89" s="55" t="str">
        <f>+IF(X89="","",IF(X89&lt;Listas!$W$2,Listas!$X$2,IF(Priorización!X89&lt;=Listas!$W$3,Listas!$X$3,IF(Priorización!X89&lt;=Listas!$W$4,Listas!$X$4,IF(Priorización!X89&lt;Listas!$W$5,Listas!$X$5,Listas!$X$6)))))</f>
        <v/>
      </c>
      <c r="Z89" s="54" t="str">
        <f>+IF(Y89="","",VLOOKUP(Y89,Listas!$X$1:$Y$6,2,0))</f>
        <v/>
      </c>
      <c r="AA89" s="56" t="str">
        <f t="shared" si="32"/>
        <v/>
      </c>
      <c r="AB89" s="56" t="str">
        <f t="shared" si="33"/>
        <v/>
      </c>
      <c r="AC89" s="56" t="str">
        <f t="shared" si="34"/>
        <v/>
      </c>
      <c r="AD89" s="56" t="str">
        <f t="shared" si="35"/>
        <v/>
      </c>
      <c r="AE89" s="52"/>
      <c r="AF89" s="52"/>
    </row>
    <row r="90" spans="2:32" s="58" customFormat="1" x14ac:dyDescent="0.25">
      <c r="B90" s="59"/>
      <c r="C90" s="46" t="str">
        <f>+IF(B90="","",COUNTIFS('01_Riesgos'!$A$2:$A$236,Priorización!$B90,'01_Riesgos'!$E$2:$E$236,Priorización!C$7,'01_Riesgos'!$B$2:$B$236,"Gestión"))</f>
        <v/>
      </c>
      <c r="D90" s="46" t="str">
        <f>+IF(C90="","",COUNTIFS('01_Riesgos'!$A$2:$A$236,Priorización!$B90,'01_Riesgos'!$E$2:$E$236,Priorización!D$7,'01_Riesgos'!$B$2:$B$236,"Gestión"))</f>
        <v/>
      </c>
      <c r="E90" s="46" t="str">
        <f>+IF(D90="","",COUNTIFS('01_Riesgos'!$A$2:$A$236,Priorización!$B90,'01_Riesgos'!$E$2:$E$236,Priorización!E$7,'01_Riesgos'!$B$2:$B$236,"Gestión"))</f>
        <v/>
      </c>
      <c r="F90" s="46" t="str">
        <f>+IF(E90="","",COUNTIFS('01_Riesgos'!$A$2:$A$236,Priorización!$B90,'01_Riesgos'!$E$2:$E$236,Priorización!F$7,'01_Riesgos'!$B$2:$B$236,"Gestión"))</f>
        <v/>
      </c>
      <c r="G90" s="47" t="str">
        <f t="shared" si="24"/>
        <v/>
      </c>
      <c r="H90" s="48" t="str">
        <f t="shared" si="25"/>
        <v/>
      </c>
      <c r="I90" s="49" t="str">
        <f t="shared" si="26"/>
        <v/>
      </c>
      <c r="J90" s="46" t="str">
        <f>+IF(B90="","",COUNTIFS('01_Riesgos'!$A$2:$A$236,Priorización!$B90,'01_Riesgos'!$E$2:$E$236,Priorización!J$7,'01_Riesgos'!$B$2:$B$236,"Corrupción"))</f>
        <v/>
      </c>
      <c r="K90" s="46" t="str">
        <f>+IF(B90="","",COUNTIFS('01_Riesgos'!$A$2:$A$236,Priorización!$B90,'01_Riesgos'!$E$2:$E$236,Priorización!K$7,'01_Riesgos'!$B$2:$B$236,"Corrupción"))</f>
        <v/>
      </c>
      <c r="L90" s="46" t="str">
        <f>+IF(B90="","",COUNTIFS('01_Riesgos'!$A$2:$A$236,Priorización!$B90,'01_Riesgos'!$E$2:$E$236,Priorización!L$7,'01_Riesgos'!$B$2:$B$236,"Corrupción"))</f>
        <v/>
      </c>
      <c r="M90" s="47" t="str">
        <f t="shared" si="27"/>
        <v/>
      </c>
      <c r="N90" s="48" t="str">
        <f t="shared" si="28"/>
        <v/>
      </c>
      <c r="O90" s="49" t="str">
        <f t="shared" si="29"/>
        <v/>
      </c>
      <c r="P90" s="50" t="str">
        <f>+IF(B90="","",VLOOKUP(B90,'02_TiempoAI'!$A$1:$D$66,4,0))</f>
        <v/>
      </c>
      <c r="Q90" s="51" t="str">
        <f t="shared" si="30"/>
        <v/>
      </c>
      <c r="R90" s="52" t="str">
        <f>+IF(B90="","",COUNTIF('03_PlanEstrategico'!$D$2:$D$304,Priorización!B90)/COUNT('03_PlanEstrategico'!$C$2:$C$304))</f>
        <v/>
      </c>
      <c r="S90" s="49" t="str">
        <f>+IF(R90="","",IF(R90&lt;=Listas!$N$2,Listas!$O$2,IF(Priorización!R90&lt;=Listas!$N$3,Listas!$O$3,IF(Priorización!R90&lt;=Listas!$N$4,Listas!$O$4,IF(Priorización!R90&lt;=Listas!$N$5,Listas!$O$5,Listas!$O$6)))))</f>
        <v/>
      </c>
      <c r="T90" s="53" t="str">
        <f>+IF(B90="","",COUNTIF('04_ResultadosA'!$D$2:$D$246,Priorización!B90))</f>
        <v/>
      </c>
      <c r="U90" s="54" t="str">
        <f>+IF(T90="","",IF(T90&lt;=Listas!$Q$2,Listas!$R$2,IF(Priorización!T90&lt;=Listas!$Q$3,Listas!$R$3,IF(Priorización!T90&lt;=Listas!$Q$4,Listas!$R$4,IF(Priorización!T90&lt;=Listas!$Q$5,Listas!$R$5,Listas!$R$6)))))</f>
        <v/>
      </c>
      <c r="V90" s="52" t="str">
        <f>+IF(B90="","",(SUMIF('05_PptoAsociado'!$B$2:$B$350,Priorización!B90,'05_PptoAsociado'!$C$2:$C$350))/'05_PptoAsociado'!$D$1)</f>
        <v/>
      </c>
      <c r="W90" s="54" t="str">
        <f>+IF(V90="","",IF(V90&lt;=Listas!$T$2,Listas!$U$2,IF(Priorización!V90&lt;=Listas!$T$3,Listas!$U$3,IF(Priorización!V90&lt;=Listas!$T$4,Listas!$U$4,IF(Priorización!V90&lt;=Listas!$T$5,Listas!$U$5,Listas!$U$6)))))</f>
        <v/>
      </c>
      <c r="X90" s="55" t="str">
        <f t="shared" si="31"/>
        <v/>
      </c>
      <c r="Y90" s="55" t="str">
        <f>+IF(X90="","",IF(X90&lt;Listas!$W$2,Listas!$X$2,IF(Priorización!X90&lt;=Listas!$W$3,Listas!$X$3,IF(Priorización!X90&lt;=Listas!$W$4,Listas!$X$4,IF(Priorización!X90&lt;Listas!$W$5,Listas!$X$5,Listas!$X$6)))))</f>
        <v/>
      </c>
      <c r="Z90" s="54" t="str">
        <f>+IF(Y90="","",VLOOKUP(Y90,Listas!$X$1:$Y$6,2,0))</f>
        <v/>
      </c>
      <c r="AA90" s="56" t="str">
        <f t="shared" si="32"/>
        <v/>
      </c>
      <c r="AB90" s="56" t="str">
        <f t="shared" si="33"/>
        <v/>
      </c>
      <c r="AC90" s="56" t="str">
        <f t="shared" si="34"/>
        <v/>
      </c>
      <c r="AD90" s="56" t="str">
        <f t="shared" si="35"/>
        <v/>
      </c>
      <c r="AE90" s="52"/>
      <c r="AF90" s="52"/>
    </row>
    <row r="91" spans="2:32" s="58" customFormat="1" x14ac:dyDescent="0.25">
      <c r="B91" s="59"/>
      <c r="C91" s="46" t="str">
        <f>+IF(B91="","",COUNTIFS('01_Riesgos'!$A$2:$A$236,Priorización!$B91,'01_Riesgos'!$E$2:$E$236,Priorización!C$7,'01_Riesgos'!$B$2:$B$236,"Gestión"))</f>
        <v/>
      </c>
      <c r="D91" s="46" t="str">
        <f>+IF(C91="","",COUNTIFS('01_Riesgos'!$A$2:$A$236,Priorización!$B91,'01_Riesgos'!$E$2:$E$236,Priorización!D$7,'01_Riesgos'!$B$2:$B$236,"Gestión"))</f>
        <v/>
      </c>
      <c r="E91" s="46" t="str">
        <f>+IF(D91="","",COUNTIFS('01_Riesgos'!$A$2:$A$236,Priorización!$B91,'01_Riesgos'!$E$2:$E$236,Priorización!E$7,'01_Riesgos'!$B$2:$B$236,"Gestión"))</f>
        <v/>
      </c>
      <c r="F91" s="46" t="str">
        <f>+IF(E91="","",COUNTIFS('01_Riesgos'!$A$2:$A$236,Priorización!$B91,'01_Riesgos'!$E$2:$E$236,Priorización!F$7,'01_Riesgos'!$B$2:$B$236,"Gestión"))</f>
        <v/>
      </c>
      <c r="G91" s="47" t="str">
        <f t="shared" si="24"/>
        <v/>
      </c>
      <c r="H91" s="48" t="str">
        <f t="shared" si="25"/>
        <v/>
      </c>
      <c r="I91" s="49" t="str">
        <f t="shared" si="26"/>
        <v/>
      </c>
      <c r="J91" s="46" t="str">
        <f>+IF(B91="","",COUNTIFS('01_Riesgos'!$A$2:$A$236,Priorización!$B91,'01_Riesgos'!$E$2:$E$236,Priorización!J$7,'01_Riesgos'!$B$2:$B$236,"Corrupción"))</f>
        <v/>
      </c>
      <c r="K91" s="46" t="str">
        <f>+IF(B91="","",COUNTIFS('01_Riesgos'!$A$2:$A$236,Priorización!$B91,'01_Riesgos'!$E$2:$E$236,Priorización!K$7,'01_Riesgos'!$B$2:$B$236,"Corrupción"))</f>
        <v/>
      </c>
      <c r="L91" s="46" t="str">
        <f>+IF(B91="","",COUNTIFS('01_Riesgos'!$A$2:$A$236,Priorización!$B91,'01_Riesgos'!$E$2:$E$236,Priorización!L$7,'01_Riesgos'!$B$2:$B$236,"Corrupción"))</f>
        <v/>
      </c>
      <c r="M91" s="47" t="str">
        <f t="shared" si="27"/>
        <v/>
      </c>
      <c r="N91" s="48" t="str">
        <f t="shared" si="28"/>
        <v/>
      </c>
      <c r="O91" s="49" t="str">
        <f t="shared" si="29"/>
        <v/>
      </c>
      <c r="P91" s="50" t="str">
        <f>+IF(B91="","",VLOOKUP(B91,'02_TiempoAI'!$A$1:$D$66,4,0))</f>
        <v/>
      </c>
      <c r="Q91" s="51" t="str">
        <f t="shared" si="30"/>
        <v/>
      </c>
      <c r="R91" s="52" t="str">
        <f>+IF(B91="","",COUNTIF('03_PlanEstrategico'!$D$2:$D$304,Priorización!B91)/COUNT('03_PlanEstrategico'!$C$2:$C$304))</f>
        <v/>
      </c>
      <c r="S91" s="49" t="str">
        <f>+IF(R91="","",IF(R91&lt;=Listas!$N$2,Listas!$O$2,IF(Priorización!R91&lt;=Listas!$N$3,Listas!$O$3,IF(Priorización!R91&lt;=Listas!$N$4,Listas!$O$4,IF(Priorización!R91&lt;=Listas!$N$5,Listas!$O$5,Listas!$O$6)))))</f>
        <v/>
      </c>
      <c r="T91" s="53" t="str">
        <f>+IF(B91="","",COUNTIF('04_ResultadosA'!$D$2:$D$246,Priorización!B91))</f>
        <v/>
      </c>
      <c r="U91" s="54" t="str">
        <f>+IF(T91="","",IF(T91&lt;=Listas!$Q$2,Listas!$R$2,IF(Priorización!T91&lt;=Listas!$Q$3,Listas!$R$3,IF(Priorización!T91&lt;=Listas!$Q$4,Listas!$R$4,IF(Priorización!T91&lt;=Listas!$Q$5,Listas!$R$5,Listas!$R$6)))))</f>
        <v/>
      </c>
      <c r="V91" s="52" t="str">
        <f>+IF(B91="","",(SUMIF('05_PptoAsociado'!$B$2:$B$350,Priorización!B91,'05_PptoAsociado'!$C$2:$C$350))/'05_PptoAsociado'!$D$1)</f>
        <v/>
      </c>
      <c r="W91" s="54" t="str">
        <f>+IF(V91="","",IF(V91&lt;=Listas!$T$2,Listas!$U$2,IF(Priorización!V91&lt;=Listas!$T$3,Listas!$U$3,IF(Priorización!V91&lt;=Listas!$T$4,Listas!$U$4,IF(Priorización!V91&lt;=Listas!$T$5,Listas!$U$5,Listas!$U$6)))))</f>
        <v/>
      </c>
      <c r="X91" s="55" t="str">
        <f t="shared" si="31"/>
        <v/>
      </c>
      <c r="Y91" s="55" t="str">
        <f>+IF(X91="","",IF(X91&lt;Listas!$W$2,Listas!$X$2,IF(Priorización!X91&lt;=Listas!$W$3,Listas!$X$3,IF(Priorización!X91&lt;=Listas!$W$4,Listas!$X$4,IF(Priorización!X91&lt;Listas!$W$5,Listas!$X$5,Listas!$X$6)))))</f>
        <v/>
      </c>
      <c r="Z91" s="54" t="str">
        <f>+IF(Y91="","",VLOOKUP(Y91,Listas!$X$1:$Y$6,2,0))</f>
        <v/>
      </c>
      <c r="AA91" s="56" t="str">
        <f t="shared" si="32"/>
        <v/>
      </c>
      <c r="AB91" s="56" t="str">
        <f t="shared" si="33"/>
        <v/>
      </c>
      <c r="AC91" s="56" t="str">
        <f t="shared" si="34"/>
        <v/>
      </c>
      <c r="AD91" s="56" t="str">
        <f t="shared" si="35"/>
        <v/>
      </c>
      <c r="AE91" s="52"/>
      <c r="AF91" s="52"/>
    </row>
    <row r="92" spans="2:32" s="58" customFormat="1" x14ac:dyDescent="0.25">
      <c r="B92" s="59"/>
      <c r="C92" s="46" t="str">
        <f>+IF(B92="","",COUNTIFS('01_Riesgos'!$A$2:$A$236,Priorización!$B92,'01_Riesgos'!$E$2:$E$236,Priorización!C$7,'01_Riesgos'!$B$2:$B$236,"Gestión"))</f>
        <v/>
      </c>
      <c r="D92" s="46" t="str">
        <f>+IF(C92="","",COUNTIFS('01_Riesgos'!$A$2:$A$236,Priorización!$B92,'01_Riesgos'!$E$2:$E$236,Priorización!D$7,'01_Riesgos'!$B$2:$B$236,"Gestión"))</f>
        <v/>
      </c>
      <c r="E92" s="46" t="str">
        <f>+IF(D92="","",COUNTIFS('01_Riesgos'!$A$2:$A$236,Priorización!$B92,'01_Riesgos'!$E$2:$E$236,Priorización!E$7,'01_Riesgos'!$B$2:$B$236,"Gestión"))</f>
        <v/>
      </c>
      <c r="F92" s="46" t="str">
        <f>+IF(E92="","",COUNTIFS('01_Riesgos'!$A$2:$A$236,Priorización!$B92,'01_Riesgos'!$E$2:$E$236,Priorización!F$7,'01_Riesgos'!$B$2:$B$236,"Gestión"))</f>
        <v/>
      </c>
      <c r="G92" s="47" t="str">
        <f t="shared" si="24"/>
        <v/>
      </c>
      <c r="H92" s="48" t="str">
        <f t="shared" si="25"/>
        <v/>
      </c>
      <c r="I92" s="49" t="str">
        <f t="shared" si="26"/>
        <v/>
      </c>
      <c r="J92" s="46" t="str">
        <f>+IF(B92="","",COUNTIFS('01_Riesgos'!$A$2:$A$236,Priorización!$B92,'01_Riesgos'!$E$2:$E$236,Priorización!J$7,'01_Riesgos'!$B$2:$B$236,"Corrupción"))</f>
        <v/>
      </c>
      <c r="K92" s="46" t="str">
        <f>+IF(B92="","",COUNTIFS('01_Riesgos'!$A$2:$A$236,Priorización!$B92,'01_Riesgos'!$E$2:$E$236,Priorización!K$7,'01_Riesgos'!$B$2:$B$236,"Corrupción"))</f>
        <v/>
      </c>
      <c r="L92" s="46" t="str">
        <f>+IF(B92="","",COUNTIFS('01_Riesgos'!$A$2:$A$236,Priorización!$B92,'01_Riesgos'!$E$2:$E$236,Priorización!L$7,'01_Riesgos'!$B$2:$B$236,"Corrupción"))</f>
        <v/>
      </c>
      <c r="M92" s="47" t="str">
        <f t="shared" si="27"/>
        <v/>
      </c>
      <c r="N92" s="48" t="str">
        <f t="shared" si="28"/>
        <v/>
      </c>
      <c r="O92" s="49" t="str">
        <f t="shared" si="29"/>
        <v/>
      </c>
      <c r="P92" s="50" t="str">
        <f>+IF(B92="","",VLOOKUP(B92,'02_TiempoAI'!$A$1:$D$66,4,0))</f>
        <v/>
      </c>
      <c r="Q92" s="51" t="str">
        <f t="shared" si="30"/>
        <v/>
      </c>
      <c r="R92" s="52" t="str">
        <f>+IF(B92="","",COUNTIF('03_PlanEstrategico'!$D$2:$D$304,Priorización!B92)/COUNT('03_PlanEstrategico'!$C$2:$C$304))</f>
        <v/>
      </c>
      <c r="S92" s="49" t="str">
        <f>+IF(R92="","",IF(R92&lt;=Listas!$N$2,Listas!$O$2,IF(Priorización!R92&lt;=Listas!$N$3,Listas!$O$3,IF(Priorización!R92&lt;=Listas!$N$4,Listas!$O$4,IF(Priorización!R92&lt;=Listas!$N$5,Listas!$O$5,Listas!$O$6)))))</f>
        <v/>
      </c>
      <c r="T92" s="53" t="str">
        <f>+IF(B92="","",COUNTIF('04_ResultadosA'!$D$2:$D$246,Priorización!B92))</f>
        <v/>
      </c>
      <c r="U92" s="54" t="str">
        <f>+IF(T92="","",IF(T92&lt;=Listas!$Q$2,Listas!$R$2,IF(Priorización!T92&lt;=Listas!$Q$3,Listas!$R$3,IF(Priorización!T92&lt;=Listas!$Q$4,Listas!$R$4,IF(Priorización!T92&lt;=Listas!$Q$5,Listas!$R$5,Listas!$R$6)))))</f>
        <v/>
      </c>
      <c r="V92" s="52" t="str">
        <f>+IF(B92="","",(SUMIF('05_PptoAsociado'!$B$2:$B$350,Priorización!B92,'05_PptoAsociado'!$C$2:$C$350))/'05_PptoAsociado'!$D$1)</f>
        <v/>
      </c>
      <c r="W92" s="54" t="str">
        <f>+IF(V92="","",IF(V92&lt;=Listas!$T$2,Listas!$U$2,IF(Priorización!V92&lt;=Listas!$T$3,Listas!$U$3,IF(Priorización!V92&lt;=Listas!$T$4,Listas!$U$4,IF(Priorización!V92&lt;=Listas!$T$5,Listas!$U$5,Listas!$U$6)))))</f>
        <v/>
      </c>
      <c r="X92" s="55" t="str">
        <f t="shared" si="31"/>
        <v/>
      </c>
      <c r="Y92" s="55" t="str">
        <f>+IF(X92="","",IF(X92&lt;Listas!$W$2,Listas!$X$2,IF(Priorización!X92&lt;=Listas!$W$3,Listas!$X$3,IF(Priorización!X92&lt;=Listas!$W$4,Listas!$X$4,IF(Priorización!X92&lt;Listas!$W$5,Listas!$X$5,Listas!$X$6)))))</f>
        <v/>
      </c>
      <c r="Z92" s="54" t="str">
        <f>+IF(Y92="","",VLOOKUP(Y92,Listas!$X$1:$Y$6,2,0))</f>
        <v/>
      </c>
      <c r="AA92" s="56" t="str">
        <f t="shared" si="32"/>
        <v/>
      </c>
      <c r="AB92" s="56" t="str">
        <f t="shared" si="33"/>
        <v/>
      </c>
      <c r="AC92" s="56" t="str">
        <f t="shared" si="34"/>
        <v/>
      </c>
      <c r="AD92" s="56" t="str">
        <f t="shared" si="35"/>
        <v/>
      </c>
      <c r="AE92" s="52"/>
      <c r="AF92" s="52"/>
    </row>
    <row r="93" spans="2:32" s="58" customFormat="1" x14ac:dyDescent="0.25">
      <c r="B93" s="59"/>
      <c r="C93" s="46" t="str">
        <f>+IF(B93="","",COUNTIFS('01_Riesgos'!$A$2:$A$236,Priorización!$B93,'01_Riesgos'!$E$2:$E$236,Priorización!C$7,'01_Riesgos'!$B$2:$B$236,"Gestión"))</f>
        <v/>
      </c>
      <c r="D93" s="46" t="str">
        <f>+IF(C93="","",COUNTIFS('01_Riesgos'!$A$2:$A$236,Priorización!$B93,'01_Riesgos'!$E$2:$E$236,Priorización!D$7,'01_Riesgos'!$B$2:$B$236,"Gestión"))</f>
        <v/>
      </c>
      <c r="E93" s="46" t="str">
        <f>+IF(D93="","",COUNTIFS('01_Riesgos'!$A$2:$A$236,Priorización!$B93,'01_Riesgos'!$E$2:$E$236,Priorización!E$7,'01_Riesgos'!$B$2:$B$236,"Gestión"))</f>
        <v/>
      </c>
      <c r="F93" s="46" t="str">
        <f>+IF(E93="","",COUNTIFS('01_Riesgos'!$A$2:$A$236,Priorización!$B93,'01_Riesgos'!$E$2:$E$236,Priorización!F$7,'01_Riesgos'!$B$2:$B$236,"Gestión"))</f>
        <v/>
      </c>
      <c r="G93" s="47" t="str">
        <f t="shared" si="24"/>
        <v/>
      </c>
      <c r="H93" s="48" t="str">
        <f t="shared" si="25"/>
        <v/>
      </c>
      <c r="I93" s="49" t="str">
        <f t="shared" si="26"/>
        <v/>
      </c>
      <c r="J93" s="46" t="str">
        <f>+IF(B93="","",COUNTIFS('01_Riesgos'!$A$2:$A$236,Priorización!$B93,'01_Riesgos'!$E$2:$E$236,Priorización!J$7,'01_Riesgos'!$B$2:$B$236,"Corrupción"))</f>
        <v/>
      </c>
      <c r="K93" s="46" t="str">
        <f>+IF(B93="","",COUNTIFS('01_Riesgos'!$A$2:$A$236,Priorización!$B93,'01_Riesgos'!$E$2:$E$236,Priorización!K$7,'01_Riesgos'!$B$2:$B$236,"Corrupción"))</f>
        <v/>
      </c>
      <c r="L93" s="46" t="str">
        <f>+IF(B93="","",COUNTIFS('01_Riesgos'!$A$2:$A$236,Priorización!$B93,'01_Riesgos'!$E$2:$E$236,Priorización!L$7,'01_Riesgos'!$B$2:$B$236,"Corrupción"))</f>
        <v/>
      </c>
      <c r="M93" s="47" t="str">
        <f t="shared" si="27"/>
        <v/>
      </c>
      <c r="N93" s="48" t="str">
        <f t="shared" si="28"/>
        <v/>
      </c>
      <c r="O93" s="49" t="str">
        <f t="shared" si="29"/>
        <v/>
      </c>
      <c r="P93" s="50" t="str">
        <f>+IF(B93="","",VLOOKUP(B93,'02_TiempoAI'!$A$1:$D$66,4,0))</f>
        <v/>
      </c>
      <c r="Q93" s="51" t="str">
        <f t="shared" si="30"/>
        <v/>
      </c>
      <c r="R93" s="52" t="str">
        <f>+IF(B93="","",COUNTIF('03_PlanEstrategico'!$D$2:$D$304,Priorización!B93)/COUNT('03_PlanEstrategico'!$C$2:$C$304))</f>
        <v/>
      </c>
      <c r="S93" s="49" t="str">
        <f>+IF(R93="","",IF(R93&lt;=Listas!$N$2,Listas!$O$2,IF(Priorización!R93&lt;=Listas!$N$3,Listas!$O$3,IF(Priorización!R93&lt;=Listas!$N$4,Listas!$O$4,IF(Priorización!R93&lt;=Listas!$N$5,Listas!$O$5,Listas!$O$6)))))</f>
        <v/>
      </c>
      <c r="T93" s="53" t="str">
        <f>+IF(B93="","",COUNTIF('04_ResultadosA'!$D$2:$D$246,Priorización!B93))</f>
        <v/>
      </c>
      <c r="U93" s="54" t="str">
        <f>+IF(T93="","",IF(T93&lt;=Listas!$Q$2,Listas!$R$2,IF(Priorización!T93&lt;=Listas!$Q$3,Listas!$R$3,IF(Priorización!T93&lt;=Listas!$Q$4,Listas!$R$4,IF(Priorización!T93&lt;=Listas!$Q$5,Listas!$R$5,Listas!$R$6)))))</f>
        <v/>
      </c>
      <c r="V93" s="52" t="str">
        <f>+IF(B93="","",(SUMIF('05_PptoAsociado'!$B$2:$B$350,Priorización!B93,'05_PptoAsociado'!$C$2:$C$350))/'05_PptoAsociado'!$D$1)</f>
        <v/>
      </c>
      <c r="W93" s="54" t="str">
        <f>+IF(V93="","",IF(V93&lt;=Listas!$T$2,Listas!$U$2,IF(Priorización!V93&lt;=Listas!$T$3,Listas!$U$3,IF(Priorización!V93&lt;=Listas!$T$4,Listas!$U$4,IF(Priorización!V93&lt;=Listas!$T$5,Listas!$U$5,Listas!$U$6)))))</f>
        <v/>
      </c>
      <c r="X93" s="55" t="str">
        <f t="shared" si="31"/>
        <v/>
      </c>
      <c r="Y93" s="55" t="str">
        <f>+IF(X93="","",IF(X93&lt;Listas!$W$2,Listas!$X$2,IF(Priorización!X93&lt;=Listas!$W$3,Listas!$X$3,IF(Priorización!X93&lt;=Listas!$W$4,Listas!$X$4,IF(Priorización!X93&lt;Listas!$W$5,Listas!$X$5,Listas!$X$6)))))</f>
        <v/>
      </c>
      <c r="Z93" s="54" t="str">
        <f>+IF(Y93="","",VLOOKUP(Y93,Listas!$X$1:$Y$6,2,0))</f>
        <v/>
      </c>
      <c r="AA93" s="56" t="str">
        <f t="shared" si="32"/>
        <v/>
      </c>
      <c r="AB93" s="56" t="str">
        <f t="shared" si="33"/>
        <v/>
      </c>
      <c r="AC93" s="56" t="str">
        <f t="shared" si="34"/>
        <v/>
      </c>
      <c r="AD93" s="56" t="str">
        <f t="shared" si="35"/>
        <v/>
      </c>
      <c r="AE93" s="52"/>
      <c r="AF93" s="52"/>
    </row>
    <row r="94" spans="2:32" s="58" customFormat="1" x14ac:dyDescent="0.25">
      <c r="B94" s="59"/>
      <c r="C94" s="46" t="str">
        <f>+IF(B94="","",COUNTIFS('01_Riesgos'!$A$2:$A$236,Priorización!$B94,'01_Riesgos'!$E$2:$E$236,Priorización!C$7,'01_Riesgos'!$B$2:$B$236,"Gestión"))</f>
        <v/>
      </c>
      <c r="D94" s="46" t="str">
        <f>+IF(C94="","",COUNTIFS('01_Riesgos'!$A$2:$A$236,Priorización!$B94,'01_Riesgos'!$E$2:$E$236,Priorización!D$7,'01_Riesgos'!$B$2:$B$236,"Gestión"))</f>
        <v/>
      </c>
      <c r="E94" s="46" t="str">
        <f>+IF(D94="","",COUNTIFS('01_Riesgos'!$A$2:$A$236,Priorización!$B94,'01_Riesgos'!$E$2:$E$236,Priorización!E$7,'01_Riesgos'!$B$2:$B$236,"Gestión"))</f>
        <v/>
      </c>
      <c r="F94" s="46" t="str">
        <f>+IF(E94="","",COUNTIFS('01_Riesgos'!$A$2:$A$236,Priorización!$B94,'01_Riesgos'!$E$2:$E$236,Priorización!F$7,'01_Riesgos'!$B$2:$B$236,"Gestión"))</f>
        <v/>
      </c>
      <c r="G94" s="47" t="str">
        <f t="shared" si="24"/>
        <v/>
      </c>
      <c r="H94" s="48" t="str">
        <f t="shared" si="25"/>
        <v/>
      </c>
      <c r="I94" s="49" t="str">
        <f t="shared" si="26"/>
        <v/>
      </c>
      <c r="J94" s="46" t="str">
        <f>+IF(B94="","",COUNTIFS('01_Riesgos'!$A$2:$A$236,Priorización!$B94,'01_Riesgos'!$E$2:$E$236,Priorización!J$7,'01_Riesgos'!$B$2:$B$236,"Corrupción"))</f>
        <v/>
      </c>
      <c r="K94" s="46" t="str">
        <f>+IF(B94="","",COUNTIFS('01_Riesgos'!$A$2:$A$236,Priorización!$B94,'01_Riesgos'!$E$2:$E$236,Priorización!K$7,'01_Riesgos'!$B$2:$B$236,"Corrupción"))</f>
        <v/>
      </c>
      <c r="L94" s="46" t="str">
        <f>+IF(B94="","",COUNTIFS('01_Riesgos'!$A$2:$A$236,Priorización!$B94,'01_Riesgos'!$E$2:$E$236,Priorización!L$7,'01_Riesgos'!$B$2:$B$236,"Corrupción"))</f>
        <v/>
      </c>
      <c r="M94" s="47" t="str">
        <f t="shared" si="27"/>
        <v/>
      </c>
      <c r="N94" s="48" t="str">
        <f t="shared" si="28"/>
        <v/>
      </c>
      <c r="O94" s="49" t="str">
        <f t="shared" si="29"/>
        <v/>
      </c>
      <c r="P94" s="50" t="str">
        <f>+IF(B94="","",VLOOKUP(B94,'02_TiempoAI'!$A$1:$D$66,4,0))</f>
        <v/>
      </c>
      <c r="Q94" s="51" t="str">
        <f t="shared" si="30"/>
        <v/>
      </c>
      <c r="R94" s="52" t="str">
        <f>+IF(B94="","",COUNTIF('03_PlanEstrategico'!$D$2:$D$304,Priorización!B94)/COUNT('03_PlanEstrategico'!$C$2:$C$304))</f>
        <v/>
      </c>
      <c r="S94" s="49" t="str">
        <f>+IF(R94="","",IF(R94&lt;=Listas!$N$2,Listas!$O$2,IF(Priorización!R94&lt;=Listas!$N$3,Listas!$O$3,IF(Priorización!R94&lt;=Listas!$N$4,Listas!$O$4,IF(Priorización!R94&lt;=Listas!$N$5,Listas!$O$5,Listas!$O$6)))))</f>
        <v/>
      </c>
      <c r="T94" s="53" t="str">
        <f>+IF(B94="","",COUNTIF('04_ResultadosA'!$D$2:$D$246,Priorización!B94))</f>
        <v/>
      </c>
      <c r="U94" s="54" t="str">
        <f>+IF(T94="","",IF(T94&lt;=Listas!$Q$2,Listas!$R$2,IF(Priorización!T94&lt;=Listas!$Q$3,Listas!$R$3,IF(Priorización!T94&lt;=Listas!$Q$4,Listas!$R$4,IF(Priorización!T94&lt;=Listas!$Q$5,Listas!$R$5,Listas!$R$6)))))</f>
        <v/>
      </c>
      <c r="V94" s="52" t="str">
        <f>+IF(B94="","",(SUMIF('05_PptoAsociado'!$B$2:$B$350,Priorización!B94,'05_PptoAsociado'!$C$2:$C$350))/'05_PptoAsociado'!$D$1)</f>
        <v/>
      </c>
      <c r="W94" s="54" t="str">
        <f>+IF(V94="","",IF(V94&lt;=Listas!$T$2,Listas!$U$2,IF(Priorización!V94&lt;=Listas!$T$3,Listas!$U$3,IF(Priorización!V94&lt;=Listas!$T$4,Listas!$U$4,IF(Priorización!V94&lt;=Listas!$T$5,Listas!$U$5,Listas!$U$6)))))</f>
        <v/>
      </c>
      <c r="X94" s="55" t="str">
        <f t="shared" si="31"/>
        <v/>
      </c>
      <c r="Y94" s="55" t="str">
        <f>+IF(X94="","",IF(X94&lt;Listas!$W$2,Listas!$X$2,IF(Priorización!X94&lt;=Listas!$W$3,Listas!$X$3,IF(Priorización!X94&lt;=Listas!$W$4,Listas!$X$4,IF(Priorización!X94&lt;Listas!$W$5,Listas!$X$5,Listas!$X$6)))))</f>
        <v/>
      </c>
      <c r="Z94" s="54" t="str">
        <f>+IF(Y94="","",VLOOKUP(Y94,Listas!$X$1:$Y$6,2,0))</f>
        <v/>
      </c>
      <c r="AA94" s="56" t="str">
        <f t="shared" si="32"/>
        <v/>
      </c>
      <c r="AB94" s="56" t="str">
        <f t="shared" si="33"/>
        <v/>
      </c>
      <c r="AC94" s="56" t="str">
        <f t="shared" si="34"/>
        <v/>
      </c>
      <c r="AD94" s="56" t="str">
        <f t="shared" si="35"/>
        <v/>
      </c>
      <c r="AE94" s="52"/>
      <c r="AF94" s="52"/>
    </row>
    <row r="95" spans="2:32" s="58" customFormat="1" x14ac:dyDescent="0.25">
      <c r="B95" s="59"/>
      <c r="C95" s="46" t="str">
        <f>+IF(B95="","",COUNTIFS('01_Riesgos'!$A$2:$A$236,Priorización!$B95,'01_Riesgos'!$E$2:$E$236,Priorización!C$7,'01_Riesgos'!$B$2:$B$236,"Gestión"))</f>
        <v/>
      </c>
      <c r="D95" s="46" t="str">
        <f>+IF(C95="","",COUNTIFS('01_Riesgos'!$A$2:$A$236,Priorización!$B95,'01_Riesgos'!$E$2:$E$236,Priorización!D$7,'01_Riesgos'!$B$2:$B$236,"Gestión"))</f>
        <v/>
      </c>
      <c r="E95" s="46" t="str">
        <f>+IF(D95="","",COUNTIFS('01_Riesgos'!$A$2:$A$236,Priorización!$B95,'01_Riesgos'!$E$2:$E$236,Priorización!E$7,'01_Riesgos'!$B$2:$B$236,"Gestión"))</f>
        <v/>
      </c>
      <c r="F95" s="46" t="str">
        <f>+IF(E95="","",COUNTIFS('01_Riesgos'!$A$2:$A$236,Priorización!$B95,'01_Riesgos'!$E$2:$E$236,Priorización!F$7,'01_Riesgos'!$B$2:$B$236,"Gestión"))</f>
        <v/>
      </c>
      <c r="G95" s="47" t="str">
        <f t="shared" si="24"/>
        <v/>
      </c>
      <c r="H95" s="48" t="str">
        <f t="shared" si="25"/>
        <v/>
      </c>
      <c r="I95" s="49" t="str">
        <f t="shared" si="26"/>
        <v/>
      </c>
      <c r="J95" s="46" t="str">
        <f>+IF(B95="","",COUNTIFS('01_Riesgos'!$A$2:$A$236,Priorización!$B95,'01_Riesgos'!$E$2:$E$236,Priorización!J$7,'01_Riesgos'!$B$2:$B$236,"Corrupción"))</f>
        <v/>
      </c>
      <c r="K95" s="46" t="str">
        <f>+IF(B95="","",COUNTIFS('01_Riesgos'!$A$2:$A$236,Priorización!$B95,'01_Riesgos'!$E$2:$E$236,Priorización!K$7,'01_Riesgos'!$B$2:$B$236,"Corrupción"))</f>
        <v/>
      </c>
      <c r="L95" s="46" t="str">
        <f>+IF(B95="","",COUNTIFS('01_Riesgos'!$A$2:$A$236,Priorización!$B95,'01_Riesgos'!$E$2:$E$236,Priorización!L$7,'01_Riesgos'!$B$2:$B$236,"Corrupción"))</f>
        <v/>
      </c>
      <c r="M95" s="47" t="str">
        <f t="shared" si="27"/>
        <v/>
      </c>
      <c r="N95" s="48" t="str">
        <f t="shared" si="28"/>
        <v/>
      </c>
      <c r="O95" s="49" t="str">
        <f t="shared" si="29"/>
        <v/>
      </c>
      <c r="P95" s="50" t="str">
        <f>+IF(B95="","",VLOOKUP(B95,'02_TiempoAI'!$A$1:$D$66,4,0))</f>
        <v/>
      </c>
      <c r="Q95" s="51" t="str">
        <f t="shared" si="30"/>
        <v/>
      </c>
      <c r="R95" s="52" t="str">
        <f>+IF(B95="","",COUNTIF('03_PlanEstrategico'!$D$2:$D$304,Priorización!B95)/COUNT('03_PlanEstrategico'!$C$2:$C$304))</f>
        <v/>
      </c>
      <c r="S95" s="49" t="str">
        <f>+IF(R95="","",IF(R95&lt;=Listas!$N$2,Listas!$O$2,IF(Priorización!R95&lt;=Listas!$N$3,Listas!$O$3,IF(Priorización!R95&lt;=Listas!$N$4,Listas!$O$4,IF(Priorización!R95&lt;=Listas!$N$5,Listas!$O$5,Listas!$O$6)))))</f>
        <v/>
      </c>
      <c r="T95" s="53" t="str">
        <f>+IF(B95="","",COUNTIF('04_ResultadosA'!$D$2:$D$246,Priorización!B95))</f>
        <v/>
      </c>
      <c r="U95" s="54" t="str">
        <f>+IF(T95="","",IF(T95&lt;=Listas!$Q$2,Listas!$R$2,IF(Priorización!T95&lt;=Listas!$Q$3,Listas!$R$3,IF(Priorización!T95&lt;=Listas!$Q$4,Listas!$R$4,IF(Priorización!T95&lt;=Listas!$Q$5,Listas!$R$5,Listas!$R$6)))))</f>
        <v/>
      </c>
      <c r="V95" s="52" t="str">
        <f>+IF(B95="","",(SUMIF('05_PptoAsociado'!$B$2:$B$350,Priorización!B95,'05_PptoAsociado'!$C$2:$C$350))/'05_PptoAsociado'!$D$1)</f>
        <v/>
      </c>
      <c r="W95" s="54" t="str">
        <f>+IF(V95="","",IF(V95&lt;=Listas!$T$2,Listas!$U$2,IF(Priorización!V95&lt;=Listas!$T$3,Listas!$U$3,IF(Priorización!V95&lt;=Listas!$T$4,Listas!$U$4,IF(Priorización!V95&lt;=Listas!$T$5,Listas!$U$5,Listas!$U$6)))))</f>
        <v/>
      </c>
      <c r="X95" s="55" t="str">
        <f t="shared" si="31"/>
        <v/>
      </c>
      <c r="Y95" s="55" t="str">
        <f>+IF(X95="","",IF(X95&lt;Listas!$W$2,Listas!$X$2,IF(Priorización!X95&lt;=Listas!$W$3,Listas!$X$3,IF(Priorización!X95&lt;=Listas!$W$4,Listas!$X$4,IF(Priorización!X95&lt;Listas!$W$5,Listas!$X$5,Listas!$X$6)))))</f>
        <v/>
      </c>
      <c r="Z95" s="54" t="str">
        <f>+IF(Y95="","",VLOOKUP(Y95,Listas!$X$1:$Y$6,2,0))</f>
        <v/>
      </c>
      <c r="AA95" s="56" t="str">
        <f t="shared" si="32"/>
        <v/>
      </c>
      <c r="AB95" s="56" t="str">
        <f t="shared" si="33"/>
        <v/>
      </c>
      <c r="AC95" s="56" t="str">
        <f t="shared" si="34"/>
        <v/>
      </c>
      <c r="AD95" s="56" t="str">
        <f t="shared" si="35"/>
        <v/>
      </c>
      <c r="AE95" s="52"/>
      <c r="AF95" s="52"/>
    </row>
    <row r="96" spans="2:32" s="58" customFormat="1" x14ac:dyDescent="0.25">
      <c r="B96" s="59"/>
      <c r="C96" s="46" t="str">
        <f>+IF(B96="","",COUNTIFS('01_Riesgos'!$A$2:$A$236,Priorización!$B96,'01_Riesgos'!$E$2:$E$236,Priorización!C$7,'01_Riesgos'!$B$2:$B$236,"Gestión"))</f>
        <v/>
      </c>
      <c r="D96" s="46" t="str">
        <f>+IF(C96="","",COUNTIFS('01_Riesgos'!$A$2:$A$236,Priorización!$B96,'01_Riesgos'!$E$2:$E$236,Priorización!D$7,'01_Riesgos'!$B$2:$B$236,"Gestión"))</f>
        <v/>
      </c>
      <c r="E96" s="46" t="str">
        <f>+IF(D96="","",COUNTIFS('01_Riesgos'!$A$2:$A$236,Priorización!$B96,'01_Riesgos'!$E$2:$E$236,Priorización!E$7,'01_Riesgos'!$B$2:$B$236,"Gestión"))</f>
        <v/>
      </c>
      <c r="F96" s="46" t="str">
        <f>+IF(E96="","",COUNTIFS('01_Riesgos'!$A$2:$A$236,Priorización!$B96,'01_Riesgos'!$E$2:$E$236,Priorización!F$7,'01_Riesgos'!$B$2:$B$236,"Gestión"))</f>
        <v/>
      </c>
      <c r="G96" s="47" t="str">
        <f t="shared" si="24"/>
        <v/>
      </c>
      <c r="H96" s="48" t="str">
        <f t="shared" si="25"/>
        <v/>
      </c>
      <c r="I96" s="49" t="str">
        <f t="shared" si="26"/>
        <v/>
      </c>
      <c r="J96" s="46" t="str">
        <f>+IF(B96="","",COUNTIFS('01_Riesgos'!$A$2:$A$236,Priorización!$B96,'01_Riesgos'!$E$2:$E$236,Priorización!J$7,'01_Riesgos'!$B$2:$B$236,"Corrupción"))</f>
        <v/>
      </c>
      <c r="K96" s="46" t="str">
        <f>+IF(B96="","",COUNTIFS('01_Riesgos'!$A$2:$A$236,Priorización!$B96,'01_Riesgos'!$E$2:$E$236,Priorización!K$7,'01_Riesgos'!$B$2:$B$236,"Corrupción"))</f>
        <v/>
      </c>
      <c r="L96" s="46" t="str">
        <f>+IF(B96="","",COUNTIFS('01_Riesgos'!$A$2:$A$236,Priorización!$B96,'01_Riesgos'!$E$2:$E$236,Priorización!L$7,'01_Riesgos'!$B$2:$B$236,"Corrupción"))</f>
        <v/>
      </c>
      <c r="M96" s="47" t="str">
        <f t="shared" si="27"/>
        <v/>
      </c>
      <c r="N96" s="48" t="str">
        <f t="shared" si="28"/>
        <v/>
      </c>
      <c r="O96" s="49" t="str">
        <f t="shared" si="29"/>
        <v/>
      </c>
      <c r="P96" s="50" t="str">
        <f>+IF(B96="","",VLOOKUP(B96,'02_TiempoAI'!$A$1:$D$66,4,0))</f>
        <v/>
      </c>
      <c r="Q96" s="51" t="str">
        <f t="shared" si="30"/>
        <v/>
      </c>
      <c r="R96" s="52" t="str">
        <f>+IF(B96="","",COUNTIF('03_PlanEstrategico'!$D$2:$D$304,Priorización!B96)/COUNT('03_PlanEstrategico'!$C$2:$C$304))</f>
        <v/>
      </c>
      <c r="S96" s="49" t="str">
        <f>+IF(R96="","",IF(R96&lt;=Listas!$N$2,Listas!$O$2,IF(Priorización!R96&lt;=Listas!$N$3,Listas!$O$3,IF(Priorización!R96&lt;=Listas!$N$4,Listas!$O$4,IF(Priorización!R96&lt;=Listas!$N$5,Listas!$O$5,Listas!$O$6)))))</f>
        <v/>
      </c>
      <c r="T96" s="53" t="str">
        <f>+IF(B96="","",COUNTIF('04_ResultadosA'!$D$2:$D$246,Priorización!B96))</f>
        <v/>
      </c>
      <c r="U96" s="54" t="str">
        <f>+IF(T96="","",IF(T96&lt;=Listas!$Q$2,Listas!$R$2,IF(Priorización!T96&lt;=Listas!$Q$3,Listas!$R$3,IF(Priorización!T96&lt;=Listas!$Q$4,Listas!$R$4,IF(Priorización!T96&lt;=Listas!$Q$5,Listas!$R$5,Listas!$R$6)))))</f>
        <v/>
      </c>
      <c r="V96" s="52" t="str">
        <f>+IF(B96="","",(SUMIF('05_PptoAsociado'!$B$2:$B$350,Priorización!B96,'05_PptoAsociado'!$C$2:$C$350))/'05_PptoAsociado'!$D$1)</f>
        <v/>
      </c>
      <c r="W96" s="54" t="str">
        <f>+IF(V96="","",IF(V96&lt;=Listas!$T$2,Listas!$U$2,IF(Priorización!V96&lt;=Listas!$T$3,Listas!$U$3,IF(Priorización!V96&lt;=Listas!$T$4,Listas!$U$4,IF(Priorización!V96&lt;=Listas!$T$5,Listas!$U$5,Listas!$U$6)))))</f>
        <v/>
      </c>
      <c r="X96" s="55" t="str">
        <f t="shared" si="31"/>
        <v/>
      </c>
      <c r="Y96" s="55" t="str">
        <f>+IF(X96="","",IF(X96&lt;Listas!$W$2,Listas!$X$2,IF(Priorización!X96&lt;=Listas!$W$3,Listas!$X$3,IF(Priorización!X96&lt;=Listas!$W$4,Listas!$X$4,IF(Priorización!X96&lt;Listas!$W$5,Listas!$X$5,Listas!$X$6)))))</f>
        <v/>
      </c>
      <c r="Z96" s="54" t="str">
        <f>+IF(Y96="","",VLOOKUP(Y96,Listas!$X$1:$Y$6,2,0))</f>
        <v/>
      </c>
      <c r="AA96" s="56" t="str">
        <f t="shared" si="32"/>
        <v/>
      </c>
      <c r="AB96" s="56" t="str">
        <f t="shared" si="33"/>
        <v/>
      </c>
      <c r="AC96" s="56" t="str">
        <f t="shared" si="34"/>
        <v/>
      </c>
      <c r="AD96" s="56" t="str">
        <f t="shared" si="35"/>
        <v/>
      </c>
      <c r="AE96" s="52"/>
      <c r="AF96" s="52"/>
    </row>
    <row r="97" spans="2:32" s="58" customFormat="1" x14ac:dyDescent="0.25">
      <c r="B97" s="59"/>
      <c r="C97" s="46" t="str">
        <f>+IF(B97="","",COUNTIFS('01_Riesgos'!$A$2:$A$236,Priorización!$B97,'01_Riesgos'!$E$2:$E$236,Priorización!C$7,'01_Riesgos'!$B$2:$B$236,"Gestión"))</f>
        <v/>
      </c>
      <c r="D97" s="46" t="str">
        <f>+IF(C97="","",COUNTIFS('01_Riesgos'!$A$2:$A$236,Priorización!$B97,'01_Riesgos'!$E$2:$E$236,Priorización!D$7,'01_Riesgos'!$B$2:$B$236,"Gestión"))</f>
        <v/>
      </c>
      <c r="E97" s="46" t="str">
        <f>+IF(D97="","",COUNTIFS('01_Riesgos'!$A$2:$A$236,Priorización!$B97,'01_Riesgos'!$E$2:$E$236,Priorización!E$7,'01_Riesgos'!$B$2:$B$236,"Gestión"))</f>
        <v/>
      </c>
      <c r="F97" s="46" t="str">
        <f>+IF(E97="","",COUNTIFS('01_Riesgos'!$A$2:$A$236,Priorización!$B97,'01_Riesgos'!$E$2:$E$236,Priorización!F$7,'01_Riesgos'!$B$2:$B$236,"Gestión"))</f>
        <v/>
      </c>
      <c r="G97" s="47" t="str">
        <f t="shared" si="24"/>
        <v/>
      </c>
      <c r="H97" s="48" t="str">
        <f t="shared" si="25"/>
        <v/>
      </c>
      <c r="I97" s="49" t="str">
        <f t="shared" si="26"/>
        <v/>
      </c>
      <c r="J97" s="46" t="str">
        <f>+IF(B97="","",COUNTIFS('01_Riesgos'!$A$2:$A$236,Priorización!$B97,'01_Riesgos'!$E$2:$E$236,Priorización!J$7,'01_Riesgos'!$B$2:$B$236,"Corrupción"))</f>
        <v/>
      </c>
      <c r="K97" s="46" t="str">
        <f>+IF(B97="","",COUNTIFS('01_Riesgos'!$A$2:$A$236,Priorización!$B97,'01_Riesgos'!$E$2:$E$236,Priorización!K$7,'01_Riesgos'!$B$2:$B$236,"Corrupción"))</f>
        <v/>
      </c>
      <c r="L97" s="46" t="str">
        <f>+IF(B97="","",COUNTIFS('01_Riesgos'!$A$2:$A$236,Priorización!$B97,'01_Riesgos'!$E$2:$E$236,Priorización!L$7,'01_Riesgos'!$B$2:$B$236,"Corrupción"))</f>
        <v/>
      </c>
      <c r="M97" s="47" t="str">
        <f t="shared" si="27"/>
        <v/>
      </c>
      <c r="N97" s="48" t="str">
        <f t="shared" si="28"/>
        <v/>
      </c>
      <c r="O97" s="49" t="str">
        <f t="shared" si="29"/>
        <v/>
      </c>
      <c r="P97" s="50" t="str">
        <f>+IF(B97="","",VLOOKUP(B97,'02_TiempoAI'!$A$1:$D$66,4,0))</f>
        <v/>
      </c>
      <c r="Q97" s="51" t="str">
        <f t="shared" si="30"/>
        <v/>
      </c>
      <c r="R97" s="52" t="str">
        <f>+IF(B97="","",COUNTIF('03_PlanEstrategico'!$D$2:$D$304,Priorización!B97)/COUNT('03_PlanEstrategico'!$C$2:$C$304))</f>
        <v/>
      </c>
      <c r="S97" s="49" t="str">
        <f>+IF(R97="","",IF(R97&lt;=Listas!$N$2,Listas!$O$2,IF(Priorización!R97&lt;=Listas!$N$3,Listas!$O$3,IF(Priorización!R97&lt;=Listas!$N$4,Listas!$O$4,IF(Priorización!R97&lt;=Listas!$N$5,Listas!$O$5,Listas!$O$6)))))</f>
        <v/>
      </c>
      <c r="T97" s="53" t="str">
        <f>+IF(B97="","",COUNTIF('04_ResultadosA'!$D$2:$D$246,Priorización!B97))</f>
        <v/>
      </c>
      <c r="U97" s="54" t="str">
        <f>+IF(T97="","",IF(T97&lt;=Listas!$Q$2,Listas!$R$2,IF(Priorización!T97&lt;=Listas!$Q$3,Listas!$R$3,IF(Priorización!T97&lt;=Listas!$Q$4,Listas!$R$4,IF(Priorización!T97&lt;=Listas!$Q$5,Listas!$R$5,Listas!$R$6)))))</f>
        <v/>
      </c>
      <c r="V97" s="52" t="str">
        <f>+IF(B97="","",(SUMIF('05_PptoAsociado'!$B$2:$B$350,Priorización!B97,'05_PptoAsociado'!$C$2:$C$350))/'05_PptoAsociado'!$D$1)</f>
        <v/>
      </c>
      <c r="W97" s="54" t="str">
        <f>+IF(V97="","",IF(V97&lt;=Listas!$T$2,Listas!$U$2,IF(Priorización!V97&lt;=Listas!$T$3,Listas!$U$3,IF(Priorización!V97&lt;=Listas!$T$4,Listas!$U$4,IF(Priorización!V97&lt;=Listas!$T$5,Listas!$U$5,Listas!$U$6)))))</f>
        <v/>
      </c>
      <c r="X97" s="55" t="str">
        <f t="shared" si="31"/>
        <v/>
      </c>
      <c r="Y97" s="55" t="str">
        <f>+IF(X97="","",IF(X97&lt;Listas!$W$2,Listas!$X$2,IF(Priorización!X97&lt;=Listas!$W$3,Listas!$X$3,IF(Priorización!X97&lt;=Listas!$W$4,Listas!$X$4,IF(Priorización!X97&lt;Listas!$W$5,Listas!$X$5,Listas!$X$6)))))</f>
        <v/>
      </c>
      <c r="Z97" s="54" t="str">
        <f>+IF(Y97="","",VLOOKUP(Y97,Listas!$X$1:$Y$6,2,0))</f>
        <v/>
      </c>
      <c r="AA97" s="56" t="str">
        <f t="shared" si="32"/>
        <v/>
      </c>
      <c r="AB97" s="56" t="str">
        <f t="shared" si="33"/>
        <v/>
      </c>
      <c r="AC97" s="56" t="str">
        <f t="shared" si="34"/>
        <v/>
      </c>
      <c r="AD97" s="56" t="str">
        <f t="shared" si="35"/>
        <v/>
      </c>
      <c r="AE97" s="52"/>
      <c r="AF97" s="52"/>
    </row>
    <row r="98" spans="2:32" s="58" customFormat="1" x14ac:dyDescent="0.25">
      <c r="B98" s="59"/>
      <c r="C98" s="46" t="str">
        <f>+IF(B98="","",COUNTIFS('01_Riesgos'!$A$2:$A$236,Priorización!$B98,'01_Riesgos'!$E$2:$E$236,Priorización!C$7,'01_Riesgos'!$B$2:$B$236,"Gestión"))</f>
        <v/>
      </c>
      <c r="D98" s="46" t="str">
        <f>+IF(C98="","",COUNTIFS('01_Riesgos'!$A$2:$A$236,Priorización!$B98,'01_Riesgos'!$E$2:$E$236,Priorización!D$7,'01_Riesgos'!$B$2:$B$236,"Gestión"))</f>
        <v/>
      </c>
      <c r="E98" s="46" t="str">
        <f>+IF(D98="","",COUNTIFS('01_Riesgos'!$A$2:$A$236,Priorización!$B98,'01_Riesgos'!$E$2:$E$236,Priorización!E$7,'01_Riesgos'!$B$2:$B$236,"Gestión"))</f>
        <v/>
      </c>
      <c r="F98" s="46" t="str">
        <f>+IF(E98="","",COUNTIFS('01_Riesgos'!$A$2:$A$236,Priorización!$B98,'01_Riesgos'!$E$2:$E$236,Priorización!F$7,'01_Riesgos'!$B$2:$B$236,"Gestión"))</f>
        <v/>
      </c>
      <c r="G98" s="47" t="str">
        <f t="shared" si="24"/>
        <v/>
      </c>
      <c r="H98" s="48" t="str">
        <f t="shared" si="25"/>
        <v/>
      </c>
      <c r="I98" s="49" t="str">
        <f t="shared" si="26"/>
        <v/>
      </c>
      <c r="J98" s="46" t="str">
        <f>+IF(B98="","",COUNTIFS('01_Riesgos'!$A$2:$A$236,Priorización!$B98,'01_Riesgos'!$E$2:$E$236,Priorización!J$7,'01_Riesgos'!$B$2:$B$236,"Corrupción"))</f>
        <v/>
      </c>
      <c r="K98" s="46" t="str">
        <f>+IF(B98="","",COUNTIFS('01_Riesgos'!$A$2:$A$236,Priorización!$B98,'01_Riesgos'!$E$2:$E$236,Priorización!K$7,'01_Riesgos'!$B$2:$B$236,"Corrupción"))</f>
        <v/>
      </c>
      <c r="L98" s="46" t="str">
        <f>+IF(B98="","",COUNTIFS('01_Riesgos'!$A$2:$A$236,Priorización!$B98,'01_Riesgos'!$E$2:$E$236,Priorización!L$7,'01_Riesgos'!$B$2:$B$236,"Corrupción"))</f>
        <v/>
      </c>
      <c r="M98" s="47" t="str">
        <f t="shared" si="27"/>
        <v/>
      </c>
      <c r="N98" s="48" t="str">
        <f t="shared" si="28"/>
        <v/>
      </c>
      <c r="O98" s="49" t="str">
        <f t="shared" si="29"/>
        <v/>
      </c>
      <c r="P98" s="50" t="str">
        <f>+IF(B98="","",VLOOKUP(B98,'02_TiempoAI'!$A$1:$D$66,4,0))</f>
        <v/>
      </c>
      <c r="Q98" s="51" t="str">
        <f t="shared" si="30"/>
        <v/>
      </c>
      <c r="R98" s="52" t="str">
        <f>+IF(B98="","",COUNTIF('03_PlanEstrategico'!$D$2:$D$304,Priorización!B98)/COUNT('03_PlanEstrategico'!$C$2:$C$304))</f>
        <v/>
      </c>
      <c r="S98" s="49" t="str">
        <f>+IF(R98="","",IF(R98&lt;=Listas!$N$2,Listas!$O$2,IF(Priorización!R98&lt;=Listas!$N$3,Listas!$O$3,IF(Priorización!R98&lt;=Listas!$N$4,Listas!$O$4,IF(Priorización!R98&lt;=Listas!$N$5,Listas!$O$5,Listas!$O$6)))))</f>
        <v/>
      </c>
      <c r="T98" s="53" t="str">
        <f>+IF(B98="","",COUNTIF('04_ResultadosA'!$D$2:$D$246,Priorización!B98))</f>
        <v/>
      </c>
      <c r="U98" s="54" t="str">
        <f>+IF(T98="","",IF(T98&lt;=Listas!$Q$2,Listas!$R$2,IF(Priorización!T98&lt;=Listas!$Q$3,Listas!$R$3,IF(Priorización!T98&lt;=Listas!$Q$4,Listas!$R$4,IF(Priorización!T98&lt;=Listas!$Q$5,Listas!$R$5,Listas!$R$6)))))</f>
        <v/>
      </c>
      <c r="V98" s="52" t="str">
        <f>+IF(B98="","",(SUMIF('05_PptoAsociado'!$B$2:$B$350,Priorización!B98,'05_PptoAsociado'!$C$2:$C$350))/'05_PptoAsociado'!$D$1)</f>
        <v/>
      </c>
      <c r="W98" s="54" t="str">
        <f>+IF(V98="","",IF(V98&lt;=Listas!$T$2,Listas!$U$2,IF(Priorización!V98&lt;=Listas!$T$3,Listas!$U$3,IF(Priorización!V98&lt;=Listas!$T$4,Listas!$U$4,IF(Priorización!V98&lt;=Listas!$T$5,Listas!$U$5,Listas!$U$6)))))</f>
        <v/>
      </c>
      <c r="X98" s="55" t="str">
        <f t="shared" si="31"/>
        <v/>
      </c>
      <c r="Y98" s="55" t="str">
        <f>+IF(X98="","",IF(X98&lt;Listas!$W$2,Listas!$X$2,IF(Priorización!X98&lt;=Listas!$W$3,Listas!$X$3,IF(Priorización!X98&lt;=Listas!$W$4,Listas!$X$4,IF(Priorización!X98&lt;Listas!$W$5,Listas!$X$5,Listas!$X$6)))))</f>
        <v/>
      </c>
      <c r="Z98" s="54" t="str">
        <f>+IF(Y98="","",VLOOKUP(Y98,Listas!$X$1:$Y$6,2,0))</f>
        <v/>
      </c>
      <c r="AA98" s="56" t="str">
        <f t="shared" si="32"/>
        <v/>
      </c>
      <c r="AB98" s="56" t="str">
        <f t="shared" si="33"/>
        <v/>
      </c>
      <c r="AC98" s="56" t="str">
        <f t="shared" si="34"/>
        <v/>
      </c>
      <c r="AD98" s="56" t="str">
        <f t="shared" si="35"/>
        <v/>
      </c>
      <c r="AE98" s="52"/>
      <c r="AF98" s="52"/>
    </row>
    <row r="99" spans="2:32" s="58" customFormat="1" x14ac:dyDescent="0.25">
      <c r="B99" s="59"/>
      <c r="C99" s="46" t="str">
        <f>+IF(B99="","",COUNTIFS('01_Riesgos'!$A$2:$A$236,Priorización!$B99,'01_Riesgos'!$E$2:$E$236,Priorización!C$7,'01_Riesgos'!$B$2:$B$236,"Gestión"))</f>
        <v/>
      </c>
      <c r="D99" s="46" t="str">
        <f>+IF(C99="","",COUNTIFS('01_Riesgos'!$A$2:$A$236,Priorización!$B99,'01_Riesgos'!$E$2:$E$236,Priorización!D$7,'01_Riesgos'!$B$2:$B$236,"Gestión"))</f>
        <v/>
      </c>
      <c r="E99" s="46" t="str">
        <f>+IF(D99="","",COUNTIFS('01_Riesgos'!$A$2:$A$236,Priorización!$B99,'01_Riesgos'!$E$2:$E$236,Priorización!E$7,'01_Riesgos'!$B$2:$B$236,"Gestión"))</f>
        <v/>
      </c>
      <c r="F99" s="46" t="str">
        <f>+IF(E99="","",COUNTIFS('01_Riesgos'!$A$2:$A$236,Priorización!$B99,'01_Riesgos'!$E$2:$E$236,Priorización!F$7,'01_Riesgos'!$B$2:$B$236,"Gestión"))</f>
        <v/>
      </c>
      <c r="G99" s="47" t="str">
        <f t="shared" si="24"/>
        <v/>
      </c>
      <c r="H99" s="48" t="str">
        <f t="shared" si="25"/>
        <v/>
      </c>
      <c r="I99" s="49" t="str">
        <f t="shared" si="26"/>
        <v/>
      </c>
      <c r="J99" s="46" t="str">
        <f>+IF(B99="","",COUNTIFS('01_Riesgos'!$A$2:$A$236,Priorización!$B99,'01_Riesgos'!$E$2:$E$236,Priorización!J$7,'01_Riesgos'!$B$2:$B$236,"Corrupción"))</f>
        <v/>
      </c>
      <c r="K99" s="46" t="str">
        <f>+IF(B99="","",COUNTIFS('01_Riesgos'!$A$2:$A$236,Priorización!$B99,'01_Riesgos'!$E$2:$E$236,Priorización!K$7,'01_Riesgos'!$B$2:$B$236,"Corrupción"))</f>
        <v/>
      </c>
      <c r="L99" s="46" t="str">
        <f>+IF(B99="","",COUNTIFS('01_Riesgos'!$A$2:$A$236,Priorización!$B99,'01_Riesgos'!$E$2:$E$236,Priorización!L$7,'01_Riesgos'!$B$2:$B$236,"Corrupción"))</f>
        <v/>
      </c>
      <c r="M99" s="47" t="str">
        <f t="shared" si="27"/>
        <v/>
      </c>
      <c r="N99" s="48" t="str">
        <f t="shared" si="28"/>
        <v/>
      </c>
      <c r="O99" s="49" t="str">
        <f t="shared" si="29"/>
        <v/>
      </c>
      <c r="P99" s="50" t="str">
        <f>+IF(B99="","",VLOOKUP(B99,'02_TiempoAI'!$A$1:$D$66,4,0))</f>
        <v/>
      </c>
      <c r="Q99" s="51" t="str">
        <f t="shared" si="30"/>
        <v/>
      </c>
      <c r="R99" s="52" t="str">
        <f>+IF(B99="","",COUNTIF('03_PlanEstrategico'!$D$2:$D$304,Priorización!B99)/COUNT('03_PlanEstrategico'!$C$2:$C$304))</f>
        <v/>
      </c>
      <c r="S99" s="49" t="str">
        <f>+IF(R99="","",IF(R99&lt;=Listas!$N$2,Listas!$O$2,IF(Priorización!R99&lt;=Listas!$N$3,Listas!$O$3,IF(Priorización!R99&lt;=Listas!$N$4,Listas!$O$4,IF(Priorización!R99&lt;=Listas!$N$5,Listas!$O$5,Listas!$O$6)))))</f>
        <v/>
      </c>
      <c r="T99" s="53" t="str">
        <f>+IF(B99="","",COUNTIF('04_ResultadosA'!$D$2:$D$246,Priorización!B99))</f>
        <v/>
      </c>
      <c r="U99" s="54" t="str">
        <f>+IF(T99="","",IF(T99&lt;=Listas!$Q$2,Listas!$R$2,IF(Priorización!T99&lt;=Listas!$Q$3,Listas!$R$3,IF(Priorización!T99&lt;=Listas!$Q$4,Listas!$R$4,IF(Priorización!T99&lt;=Listas!$Q$5,Listas!$R$5,Listas!$R$6)))))</f>
        <v/>
      </c>
      <c r="V99" s="52" t="str">
        <f>+IF(B99="","",(SUMIF('05_PptoAsociado'!$B$2:$B$350,Priorización!B99,'05_PptoAsociado'!$C$2:$C$350))/'05_PptoAsociado'!$D$1)</f>
        <v/>
      </c>
      <c r="W99" s="54" t="str">
        <f>+IF(V99="","",IF(V99&lt;=Listas!$T$2,Listas!$U$2,IF(Priorización!V99&lt;=Listas!$T$3,Listas!$U$3,IF(Priorización!V99&lt;=Listas!$T$4,Listas!$U$4,IF(Priorización!V99&lt;=Listas!$T$5,Listas!$U$5,Listas!$U$6)))))</f>
        <v/>
      </c>
      <c r="X99" s="55" t="str">
        <f t="shared" si="31"/>
        <v/>
      </c>
      <c r="Y99" s="55" t="str">
        <f>+IF(X99="","",IF(X99&lt;Listas!$W$2,Listas!$X$2,IF(Priorización!X99&lt;=Listas!$W$3,Listas!$X$3,IF(Priorización!X99&lt;=Listas!$W$4,Listas!$X$4,IF(Priorización!X99&lt;Listas!$W$5,Listas!$X$5,Listas!$X$6)))))</f>
        <v/>
      </c>
      <c r="Z99" s="54" t="str">
        <f>+IF(Y99="","",VLOOKUP(Y99,Listas!$X$1:$Y$6,2,0))</f>
        <v/>
      </c>
      <c r="AA99" s="56" t="str">
        <f t="shared" si="32"/>
        <v/>
      </c>
      <c r="AB99" s="56" t="str">
        <f t="shared" si="33"/>
        <v/>
      </c>
      <c r="AC99" s="56" t="str">
        <f t="shared" si="34"/>
        <v/>
      </c>
      <c r="AD99" s="56" t="str">
        <f t="shared" si="35"/>
        <v/>
      </c>
      <c r="AE99" s="52"/>
      <c r="AF99" s="52"/>
    </row>
    <row r="100" spans="2:32" s="58" customFormat="1" x14ac:dyDescent="0.25">
      <c r="B100" s="59"/>
      <c r="C100" s="46" t="str">
        <f>+IF(B100="","",COUNTIFS('01_Riesgos'!$A$2:$A$236,Priorización!$B100,'01_Riesgos'!$E$2:$E$236,Priorización!C$7,'01_Riesgos'!$B$2:$B$236,"Gestión"))</f>
        <v/>
      </c>
      <c r="D100" s="46" t="str">
        <f>+IF(C100="","",COUNTIFS('01_Riesgos'!$A$2:$A$236,Priorización!$B100,'01_Riesgos'!$E$2:$E$236,Priorización!D$7,'01_Riesgos'!$B$2:$B$236,"Gestión"))</f>
        <v/>
      </c>
      <c r="E100" s="46" t="str">
        <f>+IF(D100="","",COUNTIFS('01_Riesgos'!$A$2:$A$236,Priorización!$B100,'01_Riesgos'!$E$2:$E$236,Priorización!E$7,'01_Riesgos'!$B$2:$B$236,"Gestión"))</f>
        <v/>
      </c>
      <c r="F100" s="46" t="str">
        <f>+IF(E100="","",COUNTIFS('01_Riesgos'!$A$2:$A$236,Priorización!$B100,'01_Riesgos'!$E$2:$E$236,Priorización!F$7,'01_Riesgos'!$B$2:$B$236,"Gestión"))</f>
        <v/>
      </c>
      <c r="G100" s="47" t="str">
        <f t="shared" si="24"/>
        <v/>
      </c>
      <c r="H100" s="48" t="str">
        <f t="shared" si="25"/>
        <v/>
      </c>
      <c r="I100" s="49" t="str">
        <f t="shared" si="26"/>
        <v/>
      </c>
      <c r="J100" s="46" t="str">
        <f>+IF(B100="","",COUNTIFS('01_Riesgos'!$A$2:$A$236,Priorización!$B100,'01_Riesgos'!$E$2:$E$236,Priorización!J$7,'01_Riesgos'!$B$2:$B$236,"Corrupción"))</f>
        <v/>
      </c>
      <c r="K100" s="46" t="str">
        <f>+IF(B100="","",COUNTIFS('01_Riesgos'!$A$2:$A$236,Priorización!$B100,'01_Riesgos'!$E$2:$E$236,Priorización!K$7,'01_Riesgos'!$B$2:$B$236,"Corrupción"))</f>
        <v/>
      </c>
      <c r="L100" s="46" t="str">
        <f>+IF(B100="","",COUNTIFS('01_Riesgos'!$A$2:$A$236,Priorización!$B100,'01_Riesgos'!$E$2:$E$236,Priorización!L$7,'01_Riesgos'!$B$2:$B$236,"Corrupción"))</f>
        <v/>
      </c>
      <c r="M100" s="47" t="str">
        <f t="shared" si="27"/>
        <v/>
      </c>
      <c r="N100" s="48" t="str">
        <f t="shared" si="28"/>
        <v/>
      </c>
      <c r="O100" s="49" t="str">
        <f t="shared" si="29"/>
        <v/>
      </c>
      <c r="P100" s="50" t="str">
        <f>+IF(B100="","",VLOOKUP(B100,'02_TiempoAI'!$A$1:$D$66,4,0))</f>
        <v/>
      </c>
      <c r="Q100" s="51" t="str">
        <f t="shared" si="30"/>
        <v/>
      </c>
      <c r="R100" s="52" t="str">
        <f>+IF(B100="","",COUNTIF('03_PlanEstrategico'!$D$2:$D$304,Priorización!B100)/COUNT('03_PlanEstrategico'!$C$2:$C$304))</f>
        <v/>
      </c>
      <c r="S100" s="49" t="str">
        <f>+IF(R100="","",IF(R100&lt;=Listas!$N$2,Listas!$O$2,IF(Priorización!R100&lt;=Listas!$N$3,Listas!$O$3,IF(Priorización!R100&lt;=Listas!$N$4,Listas!$O$4,IF(Priorización!R100&lt;=Listas!$N$5,Listas!$O$5,Listas!$O$6)))))</f>
        <v/>
      </c>
      <c r="T100" s="53" t="str">
        <f>+IF(B100="","",COUNTIF('04_ResultadosA'!$D$2:$D$246,Priorización!B100))</f>
        <v/>
      </c>
      <c r="U100" s="54" t="str">
        <f>+IF(T100="","",IF(T100&lt;=Listas!$Q$2,Listas!$R$2,IF(Priorización!T100&lt;=Listas!$Q$3,Listas!$R$3,IF(Priorización!T100&lt;=Listas!$Q$4,Listas!$R$4,IF(Priorización!T100&lt;=Listas!$Q$5,Listas!$R$5,Listas!$R$6)))))</f>
        <v/>
      </c>
      <c r="V100" s="52" t="str">
        <f>+IF(B100="","",(SUMIF('05_PptoAsociado'!$B$2:$B$350,Priorización!B100,'05_PptoAsociado'!$C$2:$C$350))/'05_PptoAsociado'!$D$1)</f>
        <v/>
      </c>
      <c r="W100" s="54" t="str">
        <f>+IF(V100="","",IF(V100&lt;=Listas!$T$2,Listas!$U$2,IF(Priorización!V100&lt;=Listas!$T$3,Listas!$U$3,IF(Priorización!V100&lt;=Listas!$T$4,Listas!$U$4,IF(Priorización!V100&lt;=Listas!$T$5,Listas!$U$5,Listas!$U$6)))))</f>
        <v/>
      </c>
      <c r="X100" s="55" t="str">
        <f t="shared" si="31"/>
        <v/>
      </c>
      <c r="Y100" s="55" t="str">
        <f>+IF(X100="","",IF(X100&lt;Listas!$W$2,Listas!$X$2,IF(Priorización!X100&lt;=Listas!$W$3,Listas!$X$3,IF(Priorización!X100&lt;=Listas!$W$4,Listas!$X$4,IF(Priorización!X100&lt;Listas!$W$5,Listas!$X$5,Listas!$X$6)))))</f>
        <v/>
      </c>
      <c r="Z100" s="54" t="str">
        <f>+IF(Y100="","",VLOOKUP(Y100,Listas!$X$1:$Y$6,2,0))</f>
        <v/>
      </c>
      <c r="AA100" s="56" t="str">
        <f t="shared" si="32"/>
        <v/>
      </c>
      <c r="AB100" s="56" t="str">
        <f t="shared" si="33"/>
        <v/>
      </c>
      <c r="AC100" s="56" t="str">
        <f t="shared" si="34"/>
        <v/>
      </c>
      <c r="AD100" s="56" t="str">
        <f t="shared" si="35"/>
        <v/>
      </c>
      <c r="AE100" s="52"/>
      <c r="AF100" s="52"/>
    </row>
    <row r="101" spans="2:32" s="58" customFormat="1" x14ac:dyDescent="0.25">
      <c r="B101" s="59"/>
      <c r="C101" s="46" t="str">
        <f>+IF(B101="","",COUNTIFS('01_Riesgos'!$A$2:$A$236,Priorización!$B101,'01_Riesgos'!$E$2:$E$236,Priorización!C$7,'01_Riesgos'!$B$2:$B$236,"Gestión"))</f>
        <v/>
      </c>
      <c r="D101" s="46" t="str">
        <f>+IF(C101="","",COUNTIFS('01_Riesgos'!$A$2:$A$236,Priorización!$B101,'01_Riesgos'!$E$2:$E$236,Priorización!D$7,'01_Riesgos'!$B$2:$B$236,"Gestión"))</f>
        <v/>
      </c>
      <c r="E101" s="46" t="str">
        <f>+IF(D101="","",COUNTIFS('01_Riesgos'!$A$2:$A$236,Priorización!$B101,'01_Riesgos'!$E$2:$E$236,Priorización!E$7,'01_Riesgos'!$B$2:$B$236,"Gestión"))</f>
        <v/>
      </c>
      <c r="F101" s="46" t="str">
        <f>+IF(E101="","",COUNTIFS('01_Riesgos'!$A$2:$A$236,Priorización!$B101,'01_Riesgos'!$E$2:$E$236,Priorización!F$7,'01_Riesgos'!$B$2:$B$236,"Gestión"))</f>
        <v/>
      </c>
      <c r="G101" s="47" t="str">
        <f t="shared" si="24"/>
        <v/>
      </c>
      <c r="H101" s="48" t="str">
        <f t="shared" si="25"/>
        <v/>
      </c>
      <c r="I101" s="49" t="str">
        <f t="shared" si="26"/>
        <v/>
      </c>
      <c r="J101" s="46" t="str">
        <f>+IF(B101="","",COUNTIFS('01_Riesgos'!$A$2:$A$236,Priorización!$B101,'01_Riesgos'!$E$2:$E$236,Priorización!J$7,'01_Riesgos'!$B$2:$B$236,"Corrupción"))</f>
        <v/>
      </c>
      <c r="K101" s="46" t="str">
        <f>+IF(B101="","",COUNTIFS('01_Riesgos'!$A$2:$A$236,Priorización!$B101,'01_Riesgos'!$E$2:$E$236,Priorización!K$7,'01_Riesgos'!$B$2:$B$236,"Corrupción"))</f>
        <v/>
      </c>
      <c r="L101" s="46" t="str">
        <f>+IF(B101="","",COUNTIFS('01_Riesgos'!$A$2:$A$236,Priorización!$B101,'01_Riesgos'!$E$2:$E$236,Priorización!L$7,'01_Riesgos'!$B$2:$B$236,"Corrupción"))</f>
        <v/>
      </c>
      <c r="M101" s="47" t="str">
        <f t="shared" si="27"/>
        <v/>
      </c>
      <c r="N101" s="48" t="str">
        <f t="shared" si="28"/>
        <v/>
      </c>
      <c r="O101" s="49" t="str">
        <f t="shared" si="29"/>
        <v/>
      </c>
      <c r="P101" s="50" t="str">
        <f>+IF(B101="","",VLOOKUP(B101,'02_TiempoAI'!$A$1:$D$66,4,0))</f>
        <v/>
      </c>
      <c r="Q101" s="51" t="str">
        <f t="shared" si="30"/>
        <v/>
      </c>
      <c r="R101" s="52" t="str">
        <f>+IF(B101="","",COUNTIF('03_PlanEstrategico'!$D$2:$D$304,Priorización!B101)/COUNT('03_PlanEstrategico'!$C$2:$C$304))</f>
        <v/>
      </c>
      <c r="S101" s="49" t="str">
        <f>+IF(R101="","",IF(R101&lt;=Listas!$N$2,Listas!$O$2,IF(Priorización!R101&lt;=Listas!$N$3,Listas!$O$3,IF(Priorización!R101&lt;=Listas!$N$4,Listas!$O$4,IF(Priorización!R101&lt;=Listas!$N$5,Listas!$O$5,Listas!$O$6)))))</f>
        <v/>
      </c>
      <c r="T101" s="53" t="str">
        <f>+IF(B101="","",COUNTIF('04_ResultadosA'!$D$2:$D$246,Priorización!B101))</f>
        <v/>
      </c>
      <c r="U101" s="54" t="str">
        <f>+IF(T101="","",IF(T101&lt;=Listas!$Q$2,Listas!$R$2,IF(Priorización!T101&lt;=Listas!$Q$3,Listas!$R$3,IF(Priorización!T101&lt;=Listas!$Q$4,Listas!$R$4,IF(Priorización!T101&lt;=Listas!$Q$5,Listas!$R$5,Listas!$R$6)))))</f>
        <v/>
      </c>
      <c r="V101" s="52" t="str">
        <f>+IF(B101="","",(SUMIF('05_PptoAsociado'!$B$2:$B$350,Priorización!B101,'05_PptoAsociado'!$C$2:$C$350))/'05_PptoAsociado'!$D$1)</f>
        <v/>
      </c>
      <c r="W101" s="54" t="str">
        <f>+IF(V101="","",IF(V101&lt;=Listas!$T$2,Listas!$U$2,IF(Priorización!V101&lt;=Listas!$T$3,Listas!$U$3,IF(Priorización!V101&lt;=Listas!$T$4,Listas!$U$4,IF(Priorización!V101&lt;=Listas!$T$5,Listas!$U$5,Listas!$U$6)))))</f>
        <v/>
      </c>
      <c r="X101" s="55" t="str">
        <f t="shared" si="31"/>
        <v/>
      </c>
      <c r="Y101" s="55" t="str">
        <f>+IF(X101="","",IF(X101&lt;Listas!$W$2,Listas!$X$2,IF(Priorización!X101&lt;=Listas!$W$3,Listas!$X$3,IF(Priorización!X101&lt;=Listas!$W$4,Listas!$X$4,IF(Priorización!X101&lt;Listas!$W$5,Listas!$X$5,Listas!$X$6)))))</f>
        <v/>
      </c>
      <c r="Z101" s="54" t="str">
        <f>+IF(Y101="","",VLOOKUP(Y101,Listas!$X$1:$Y$6,2,0))</f>
        <v/>
      </c>
      <c r="AA101" s="56" t="str">
        <f t="shared" si="32"/>
        <v/>
      </c>
      <c r="AB101" s="56" t="str">
        <f t="shared" si="33"/>
        <v/>
      </c>
      <c r="AC101" s="56" t="str">
        <f t="shared" si="34"/>
        <v/>
      </c>
      <c r="AD101" s="56" t="str">
        <f t="shared" si="35"/>
        <v/>
      </c>
      <c r="AE101" s="52"/>
      <c r="AF101" s="52"/>
    </row>
    <row r="102" spans="2:32" s="58" customFormat="1" x14ac:dyDescent="0.25">
      <c r="B102" s="59"/>
      <c r="C102" s="46" t="str">
        <f>+IF(B102="","",COUNTIFS('01_Riesgos'!$A$2:$A$236,Priorización!$B102,'01_Riesgos'!$E$2:$E$236,Priorización!C$7,'01_Riesgos'!$B$2:$B$236,"Gestión"))</f>
        <v/>
      </c>
      <c r="D102" s="46" t="str">
        <f>+IF(C102="","",COUNTIFS('01_Riesgos'!$A$2:$A$236,Priorización!$B102,'01_Riesgos'!$E$2:$E$236,Priorización!D$7,'01_Riesgos'!$B$2:$B$236,"Gestión"))</f>
        <v/>
      </c>
      <c r="E102" s="46" t="str">
        <f>+IF(D102="","",COUNTIFS('01_Riesgos'!$A$2:$A$236,Priorización!$B102,'01_Riesgos'!$E$2:$E$236,Priorización!E$7,'01_Riesgos'!$B$2:$B$236,"Gestión"))</f>
        <v/>
      </c>
      <c r="F102" s="46" t="str">
        <f>+IF(E102="","",COUNTIFS('01_Riesgos'!$A$2:$A$236,Priorización!$B102,'01_Riesgos'!$E$2:$E$236,Priorización!F$7,'01_Riesgos'!$B$2:$B$236,"Gestión"))</f>
        <v/>
      </c>
      <c r="G102" s="47" t="str">
        <f t="shared" si="24"/>
        <v/>
      </c>
      <c r="H102" s="48" t="str">
        <f t="shared" si="25"/>
        <v/>
      </c>
      <c r="I102" s="49" t="str">
        <f t="shared" si="26"/>
        <v/>
      </c>
      <c r="J102" s="46" t="str">
        <f>+IF(B102="","",COUNTIFS('01_Riesgos'!$A$2:$A$236,Priorización!$B102,'01_Riesgos'!$E$2:$E$236,Priorización!J$7,'01_Riesgos'!$B$2:$B$236,"Corrupción"))</f>
        <v/>
      </c>
      <c r="K102" s="46" t="str">
        <f>+IF(B102="","",COUNTIFS('01_Riesgos'!$A$2:$A$236,Priorización!$B102,'01_Riesgos'!$E$2:$E$236,Priorización!K$7,'01_Riesgos'!$B$2:$B$236,"Corrupción"))</f>
        <v/>
      </c>
      <c r="L102" s="46" t="str">
        <f>+IF(B102="","",COUNTIFS('01_Riesgos'!$A$2:$A$236,Priorización!$B102,'01_Riesgos'!$E$2:$E$236,Priorización!L$7,'01_Riesgos'!$B$2:$B$236,"Corrupción"))</f>
        <v/>
      </c>
      <c r="M102" s="47" t="str">
        <f t="shared" si="27"/>
        <v/>
      </c>
      <c r="N102" s="48" t="str">
        <f t="shared" si="28"/>
        <v/>
      </c>
      <c r="O102" s="49" t="str">
        <f t="shared" si="29"/>
        <v/>
      </c>
      <c r="P102" s="50" t="str">
        <f>+IF(B102="","",VLOOKUP(B102,'02_TiempoAI'!$A$1:$D$66,4,0))</f>
        <v/>
      </c>
      <c r="Q102" s="51" t="str">
        <f t="shared" si="30"/>
        <v/>
      </c>
      <c r="R102" s="52" t="str">
        <f>+IF(B102="","",COUNTIF('03_PlanEstrategico'!$D$2:$D$304,Priorización!B102)/COUNT('03_PlanEstrategico'!$C$2:$C$304))</f>
        <v/>
      </c>
      <c r="S102" s="49" t="str">
        <f>+IF(R102="","",IF(R102&lt;=Listas!$N$2,Listas!$O$2,IF(Priorización!R102&lt;=Listas!$N$3,Listas!$O$3,IF(Priorización!R102&lt;=Listas!$N$4,Listas!$O$4,IF(Priorización!R102&lt;=Listas!$N$5,Listas!$O$5,Listas!$O$6)))))</f>
        <v/>
      </c>
      <c r="T102" s="53" t="str">
        <f>+IF(B102="","",COUNTIF('04_ResultadosA'!$D$2:$D$246,Priorización!B102))</f>
        <v/>
      </c>
      <c r="U102" s="54" t="str">
        <f>+IF(T102="","",IF(T102&lt;=Listas!$Q$2,Listas!$R$2,IF(Priorización!T102&lt;=Listas!$Q$3,Listas!$R$3,IF(Priorización!T102&lt;=Listas!$Q$4,Listas!$R$4,IF(Priorización!T102&lt;=Listas!$Q$5,Listas!$R$5,Listas!$R$6)))))</f>
        <v/>
      </c>
      <c r="V102" s="52" t="str">
        <f>+IF(B102="","",(SUMIF('05_PptoAsociado'!$B$2:$B$350,Priorización!B102,'05_PptoAsociado'!$C$2:$C$350))/'05_PptoAsociado'!$D$1)</f>
        <v/>
      </c>
      <c r="W102" s="54" t="str">
        <f>+IF(V102="","",IF(V102&lt;=Listas!$T$2,Listas!$U$2,IF(Priorización!V102&lt;=Listas!$T$3,Listas!$U$3,IF(Priorización!V102&lt;=Listas!$T$4,Listas!$U$4,IF(Priorización!V102&lt;=Listas!$T$5,Listas!$U$5,Listas!$U$6)))))</f>
        <v/>
      </c>
      <c r="X102" s="55" t="str">
        <f t="shared" si="31"/>
        <v/>
      </c>
      <c r="Y102" s="55" t="str">
        <f>+IF(X102="","",IF(X102&lt;Listas!$W$2,Listas!$X$2,IF(Priorización!X102&lt;=Listas!$W$3,Listas!$X$3,IF(Priorización!X102&lt;=Listas!$W$4,Listas!$X$4,IF(Priorización!X102&lt;Listas!$W$5,Listas!$X$5,Listas!$X$6)))))</f>
        <v/>
      </c>
      <c r="Z102" s="54" t="str">
        <f>+IF(Y102="","",VLOOKUP(Y102,Listas!$X$1:$Y$6,2,0))</f>
        <v/>
      </c>
      <c r="AA102" s="56" t="str">
        <f t="shared" si="32"/>
        <v/>
      </c>
      <c r="AB102" s="56" t="str">
        <f t="shared" si="33"/>
        <v/>
      </c>
      <c r="AC102" s="56" t="str">
        <f t="shared" si="34"/>
        <v/>
      </c>
      <c r="AD102" s="56" t="str">
        <f t="shared" si="35"/>
        <v/>
      </c>
      <c r="AE102" s="52"/>
      <c r="AF102" s="52"/>
    </row>
    <row r="103" spans="2:32" s="58" customFormat="1" x14ac:dyDescent="0.25">
      <c r="B103" s="59"/>
      <c r="C103" s="46" t="str">
        <f>+IF(B103="","",COUNTIFS('01_Riesgos'!$A$2:$A$236,Priorización!$B103,'01_Riesgos'!$E$2:$E$236,Priorización!C$7,'01_Riesgos'!$B$2:$B$236,"Gestión"))</f>
        <v/>
      </c>
      <c r="D103" s="46" t="str">
        <f>+IF(C103="","",COUNTIFS('01_Riesgos'!$A$2:$A$236,Priorización!$B103,'01_Riesgos'!$E$2:$E$236,Priorización!D$7,'01_Riesgos'!$B$2:$B$236,"Gestión"))</f>
        <v/>
      </c>
      <c r="E103" s="46" t="str">
        <f>+IF(D103="","",COUNTIFS('01_Riesgos'!$A$2:$A$236,Priorización!$B103,'01_Riesgos'!$E$2:$E$236,Priorización!E$7,'01_Riesgos'!$B$2:$B$236,"Gestión"))</f>
        <v/>
      </c>
      <c r="F103" s="46" t="str">
        <f>+IF(E103="","",COUNTIFS('01_Riesgos'!$A$2:$A$236,Priorización!$B103,'01_Riesgos'!$E$2:$E$236,Priorización!F$7,'01_Riesgos'!$B$2:$B$236,"Gestión"))</f>
        <v/>
      </c>
      <c r="G103" s="47" t="str">
        <f t="shared" si="24"/>
        <v/>
      </c>
      <c r="H103" s="48" t="str">
        <f t="shared" si="25"/>
        <v/>
      </c>
      <c r="I103" s="49" t="str">
        <f t="shared" si="26"/>
        <v/>
      </c>
      <c r="J103" s="46" t="str">
        <f>+IF(B103="","",COUNTIFS('01_Riesgos'!$A$2:$A$236,Priorización!$B103,'01_Riesgos'!$E$2:$E$236,Priorización!J$7,'01_Riesgos'!$B$2:$B$236,"Corrupción"))</f>
        <v/>
      </c>
      <c r="K103" s="46" t="str">
        <f>+IF(B103="","",COUNTIFS('01_Riesgos'!$A$2:$A$236,Priorización!$B103,'01_Riesgos'!$E$2:$E$236,Priorización!K$7,'01_Riesgos'!$B$2:$B$236,"Corrupción"))</f>
        <v/>
      </c>
      <c r="L103" s="46" t="str">
        <f>+IF(B103="","",COUNTIFS('01_Riesgos'!$A$2:$A$236,Priorización!$B103,'01_Riesgos'!$E$2:$E$236,Priorización!L$7,'01_Riesgos'!$B$2:$B$236,"Corrupción"))</f>
        <v/>
      </c>
      <c r="M103" s="47" t="str">
        <f t="shared" si="27"/>
        <v/>
      </c>
      <c r="N103" s="48" t="str">
        <f t="shared" si="28"/>
        <v/>
      </c>
      <c r="O103" s="49" t="str">
        <f t="shared" si="29"/>
        <v/>
      </c>
      <c r="P103" s="50" t="str">
        <f>+IF(B103="","",VLOOKUP(B103,'02_TiempoAI'!$A$1:$D$66,4,0))</f>
        <v/>
      </c>
      <c r="Q103" s="51" t="str">
        <f t="shared" si="30"/>
        <v/>
      </c>
      <c r="R103" s="52" t="str">
        <f>+IF(B103="","",COUNTIF('03_PlanEstrategico'!$D$2:$D$304,Priorización!B103)/COUNT('03_PlanEstrategico'!$C$2:$C$304))</f>
        <v/>
      </c>
      <c r="S103" s="49" t="str">
        <f>+IF(R103="","",IF(R103&lt;=Listas!$N$2,Listas!$O$2,IF(Priorización!R103&lt;=Listas!$N$3,Listas!$O$3,IF(Priorización!R103&lt;=Listas!$N$4,Listas!$O$4,IF(Priorización!R103&lt;=Listas!$N$5,Listas!$O$5,Listas!$O$6)))))</f>
        <v/>
      </c>
      <c r="T103" s="53" t="str">
        <f>+IF(B103="","",COUNTIF('04_ResultadosA'!$D$2:$D$246,Priorización!B103))</f>
        <v/>
      </c>
      <c r="U103" s="54" t="str">
        <f>+IF(T103="","",IF(T103&lt;=Listas!$Q$2,Listas!$R$2,IF(Priorización!T103&lt;=Listas!$Q$3,Listas!$R$3,IF(Priorización!T103&lt;=Listas!$Q$4,Listas!$R$4,IF(Priorización!T103&lt;=Listas!$Q$5,Listas!$R$5,Listas!$R$6)))))</f>
        <v/>
      </c>
      <c r="V103" s="52" t="str">
        <f>+IF(B103="","",(SUMIF('05_PptoAsociado'!$B$2:$B$350,Priorización!B103,'05_PptoAsociado'!$C$2:$C$350))/'05_PptoAsociado'!$D$1)</f>
        <v/>
      </c>
      <c r="W103" s="54" t="str">
        <f>+IF(V103="","",IF(V103&lt;=Listas!$T$2,Listas!$U$2,IF(Priorización!V103&lt;=Listas!$T$3,Listas!$U$3,IF(Priorización!V103&lt;=Listas!$T$4,Listas!$U$4,IF(Priorización!V103&lt;=Listas!$T$5,Listas!$U$5,Listas!$U$6)))))</f>
        <v/>
      </c>
      <c r="X103" s="55" t="str">
        <f t="shared" si="31"/>
        <v/>
      </c>
      <c r="Y103" s="55" t="str">
        <f>+IF(X103="","",IF(X103&lt;Listas!$W$2,Listas!$X$2,IF(Priorización!X103&lt;=Listas!$W$3,Listas!$X$3,IF(Priorización!X103&lt;=Listas!$W$4,Listas!$X$4,IF(Priorización!X103&lt;Listas!$W$5,Listas!$X$5,Listas!$X$6)))))</f>
        <v/>
      </c>
      <c r="Z103" s="54" t="str">
        <f>+IF(Y103="","",VLOOKUP(Y103,Listas!$X$1:$Y$6,2,0))</f>
        <v/>
      </c>
      <c r="AA103" s="56" t="str">
        <f t="shared" si="32"/>
        <v/>
      </c>
      <c r="AB103" s="56" t="str">
        <f t="shared" si="33"/>
        <v/>
      </c>
      <c r="AC103" s="56" t="str">
        <f t="shared" si="34"/>
        <v/>
      </c>
      <c r="AD103" s="56" t="str">
        <f t="shared" si="35"/>
        <v/>
      </c>
      <c r="AE103" s="52"/>
      <c r="AF103" s="52"/>
    </row>
    <row r="104" spans="2:32" s="58" customFormat="1" x14ac:dyDescent="0.25">
      <c r="B104" s="59"/>
      <c r="C104" s="46" t="str">
        <f>+IF(B104="","",COUNTIFS('01_Riesgos'!$A$2:$A$236,Priorización!$B104,'01_Riesgos'!$E$2:$E$236,Priorización!C$7,'01_Riesgos'!$B$2:$B$236,"Gestión"))</f>
        <v/>
      </c>
      <c r="D104" s="46" t="str">
        <f>+IF(C104="","",COUNTIFS('01_Riesgos'!$A$2:$A$236,Priorización!$B104,'01_Riesgos'!$E$2:$E$236,Priorización!D$7,'01_Riesgos'!$B$2:$B$236,"Gestión"))</f>
        <v/>
      </c>
      <c r="E104" s="46" t="str">
        <f>+IF(D104="","",COUNTIFS('01_Riesgos'!$A$2:$A$236,Priorización!$B104,'01_Riesgos'!$E$2:$E$236,Priorización!E$7,'01_Riesgos'!$B$2:$B$236,"Gestión"))</f>
        <v/>
      </c>
      <c r="F104" s="46" t="str">
        <f>+IF(E104="","",COUNTIFS('01_Riesgos'!$A$2:$A$236,Priorización!$B104,'01_Riesgos'!$E$2:$E$236,Priorización!F$7,'01_Riesgos'!$B$2:$B$236,"Gestión"))</f>
        <v/>
      </c>
      <c r="G104" s="47" t="str">
        <f t="shared" ref="G104:G107" si="36">IF(B104="","",SUM(C104:F104))</f>
        <v/>
      </c>
      <c r="H104" s="48" t="str">
        <f t="shared" si="25"/>
        <v/>
      </c>
      <c r="I104" s="49" t="str">
        <f t="shared" ref="I104:I107" si="37">IF(H104="","",IF(C104&gt;=1,5,IF(D104&gt;=1,4,IF(E104&gt;=1,3,IF(F104&gt;=1,2,IF(G104=0,1))))))</f>
        <v/>
      </c>
      <c r="J104" s="46" t="str">
        <f>+IF(B104="","",COUNTIFS('01_Riesgos'!$A$2:$A$236,Priorización!$B104,'01_Riesgos'!$E$2:$E$236,Priorización!J$7,'01_Riesgos'!$B$2:$B$236,"Corrupción"))</f>
        <v/>
      </c>
      <c r="K104" s="46" t="str">
        <f>+IF(B104="","",COUNTIFS('01_Riesgos'!$A$2:$A$236,Priorización!$B104,'01_Riesgos'!$E$2:$E$236,Priorización!K$7,'01_Riesgos'!$B$2:$B$236,"Corrupción"))</f>
        <v/>
      </c>
      <c r="L104" s="46" t="str">
        <f>+IF(B104="","",COUNTIFS('01_Riesgos'!$A$2:$A$236,Priorización!$B104,'01_Riesgos'!$E$2:$E$236,Priorización!L$7,'01_Riesgos'!$B$2:$B$236,"Corrupción"))</f>
        <v/>
      </c>
      <c r="M104" s="47" t="str">
        <f t="shared" ref="M104:M107" si="38">IF(B104="","",SUM(J104:L104))</f>
        <v/>
      </c>
      <c r="N104" s="48" t="str">
        <f t="shared" ref="N104:N107" si="39">IF(M104="","",IF(J104&gt;=1,"Extremo",IF(K104&gt;=1,"Alto",IF(L104&gt;=1,"Moderado","Bajo"))))</f>
        <v/>
      </c>
      <c r="O104" s="49" t="str">
        <f t="shared" ref="O104:O107" si="40">IF(N104="","",IF(J104&gt;=1,5,IF(K104&gt;=1,4,IF(L104&gt;=1,3,IF(M104=0,1)))))</f>
        <v/>
      </c>
      <c r="P104" s="50" t="str">
        <f>+IF(B104="","",VLOOKUP(B104,'02_TiempoAI'!$A$1:$D$66,4,0))</f>
        <v/>
      </c>
      <c r="Q104" s="51" t="str">
        <f t="shared" ref="Q104:Q107" si="41">+IFERROR(VLOOKUP(P104,TiempoAI,2,0),"")</f>
        <v/>
      </c>
      <c r="R104" s="52" t="str">
        <f>+IF(B104="","",COUNTIF('03_PlanEstrategico'!$D$2:$D$304,Priorización!B104)/COUNT('03_PlanEstrategico'!$C$2:$C$304))</f>
        <v/>
      </c>
      <c r="S104" s="49" t="str">
        <f>+IF(R104="","",IF(R104&lt;=Listas!$N$2,Listas!$O$2,IF(Priorización!R104&lt;=Listas!$N$3,Listas!$O$3,IF(Priorización!R104&lt;=Listas!$N$4,Listas!$O$4,IF(Priorización!R104&lt;=Listas!$N$5,Listas!$O$5,Listas!$O$6)))))</f>
        <v/>
      </c>
      <c r="T104" s="53" t="str">
        <f>+IF(B104="","",COUNTIF('04_ResultadosA'!$D$2:$D$246,Priorización!B104))</f>
        <v/>
      </c>
      <c r="U104" s="54" t="str">
        <f>+IF(T104="","",IF(T104&lt;=Listas!$Q$2,Listas!$R$2,IF(Priorización!T104&lt;=Listas!$Q$3,Listas!$R$3,IF(Priorización!T104&lt;=Listas!$Q$4,Listas!$R$4,IF(Priorización!T104&lt;=Listas!$Q$5,Listas!$R$5,Listas!$R$6)))))</f>
        <v/>
      </c>
      <c r="V104" s="52" t="str">
        <f>+IF(B104="","",(SUMIF('05_PptoAsociado'!$B$2:$B$350,Priorización!B104,'05_PptoAsociado'!$C$2:$C$350))/'05_PptoAsociado'!$D$1)</f>
        <v/>
      </c>
      <c r="W104" s="54" t="str">
        <f>+IF(V104="","",IF(V104&lt;=Listas!$T$2,Listas!$U$2,IF(Priorización!V104&lt;=Listas!$T$3,Listas!$U$3,IF(Priorización!V104&lt;=Listas!$T$4,Listas!$U$4,IF(Priorización!V104&lt;=Listas!$T$5,Listas!$U$5,Listas!$U$6)))))</f>
        <v/>
      </c>
      <c r="X104" s="55" t="str">
        <f t="shared" ref="X104:X107" si="42">+IF(B104="","",$I$6*I104+$O$6*O104+$Q$6*Q104+$S$6*S104+$U$6*U104+$W$6*W104)</f>
        <v/>
      </c>
      <c r="Y104" s="55" t="str">
        <f>+IF(X104="","",IF(X104&lt;Listas!$W$2,Listas!$X$2,IF(Priorización!X104&lt;=Listas!$W$3,Listas!$X$3,IF(Priorización!X104&lt;=Listas!$W$4,Listas!$X$4,IF(Priorización!X104&lt;Listas!$W$5,Listas!$X$5,Listas!$X$6)))))</f>
        <v/>
      </c>
      <c r="Z104" s="54" t="str">
        <f>+IF(Y104="","",VLOOKUP(Y104,Listas!$X$1:$Y$6,2,0))</f>
        <v/>
      </c>
      <c r="AA104" s="56" t="str">
        <f t="shared" ref="AA104:AA107" si="43">IF(Z104="Cada año",B104,"")</f>
        <v/>
      </c>
      <c r="AB104" s="56" t="str">
        <f t="shared" si="33"/>
        <v/>
      </c>
      <c r="AC104" s="56" t="str">
        <f t="shared" si="34"/>
        <v/>
      </c>
      <c r="AD104" s="56" t="str">
        <f t="shared" si="35"/>
        <v/>
      </c>
      <c r="AE104" s="52"/>
      <c r="AF104" s="52"/>
    </row>
    <row r="105" spans="2:32" s="58" customFormat="1" x14ac:dyDescent="0.25">
      <c r="B105" s="59"/>
      <c r="C105" s="46" t="str">
        <f>+IF(B105="","",COUNTIFS('01_Riesgos'!$A$2:$A$236,Priorización!$B105,'01_Riesgos'!$E$2:$E$236,Priorización!C$7,'01_Riesgos'!$B$2:$B$236,"Gestión"))</f>
        <v/>
      </c>
      <c r="D105" s="46" t="str">
        <f>+IF(C105="","",COUNTIFS('01_Riesgos'!$A$2:$A$236,Priorización!$B105,'01_Riesgos'!$E$2:$E$236,Priorización!D$7,'01_Riesgos'!$B$2:$B$236,"Gestión"))</f>
        <v/>
      </c>
      <c r="E105" s="46" t="str">
        <f>+IF(D105="","",COUNTIFS('01_Riesgos'!$A$2:$A$236,Priorización!$B105,'01_Riesgos'!$E$2:$E$236,Priorización!E$7,'01_Riesgos'!$B$2:$B$236,"Gestión"))</f>
        <v/>
      </c>
      <c r="F105" s="46" t="str">
        <f>+IF(E105="","",COUNTIFS('01_Riesgos'!$A$2:$A$236,Priorización!$B105,'01_Riesgos'!$E$2:$E$236,Priorización!F$7,'01_Riesgos'!$B$2:$B$236,"Gestión"))</f>
        <v/>
      </c>
      <c r="G105" s="47" t="str">
        <f t="shared" si="36"/>
        <v/>
      </c>
      <c r="H105" s="48" t="str">
        <f t="shared" si="25"/>
        <v/>
      </c>
      <c r="I105" s="49" t="str">
        <f t="shared" si="37"/>
        <v/>
      </c>
      <c r="J105" s="46" t="str">
        <f>+IF(B105="","",COUNTIFS('01_Riesgos'!$A$2:$A$236,Priorización!$B105,'01_Riesgos'!$E$2:$E$236,Priorización!J$7,'01_Riesgos'!$B$2:$B$236,"Corrupción"))</f>
        <v/>
      </c>
      <c r="K105" s="46" t="str">
        <f>+IF(B105="","",COUNTIFS('01_Riesgos'!$A$2:$A$236,Priorización!$B105,'01_Riesgos'!$E$2:$E$236,Priorización!K$7,'01_Riesgos'!$B$2:$B$236,"Corrupción"))</f>
        <v/>
      </c>
      <c r="L105" s="46" t="str">
        <f>+IF(B105="","",COUNTIFS('01_Riesgos'!$A$2:$A$236,Priorización!$B105,'01_Riesgos'!$E$2:$E$236,Priorización!L$7,'01_Riesgos'!$B$2:$B$236,"Corrupción"))</f>
        <v/>
      </c>
      <c r="M105" s="47" t="str">
        <f t="shared" si="38"/>
        <v/>
      </c>
      <c r="N105" s="48" t="str">
        <f t="shared" si="39"/>
        <v/>
      </c>
      <c r="O105" s="49" t="str">
        <f t="shared" si="40"/>
        <v/>
      </c>
      <c r="P105" s="50" t="str">
        <f>+IF(B105="","",VLOOKUP(B105,'02_TiempoAI'!$A$1:$D$66,4,0))</f>
        <v/>
      </c>
      <c r="Q105" s="51" t="str">
        <f t="shared" si="41"/>
        <v/>
      </c>
      <c r="R105" s="52" t="str">
        <f>+IF(B105="","",COUNTIF('03_PlanEstrategico'!$D$2:$D$304,Priorización!B105)/COUNT('03_PlanEstrategico'!$C$2:$C$304))</f>
        <v/>
      </c>
      <c r="S105" s="49" t="str">
        <f>+IF(R105="","",IF(R105&lt;=Listas!$N$2,Listas!$O$2,IF(Priorización!R105&lt;=Listas!$N$3,Listas!$O$3,IF(Priorización!R105&lt;=Listas!$N$4,Listas!$O$4,IF(Priorización!R105&lt;=Listas!$N$5,Listas!$O$5,Listas!$O$6)))))</f>
        <v/>
      </c>
      <c r="T105" s="53" t="str">
        <f>+IF(B105="","",COUNTIF('04_ResultadosA'!$D$2:$D$246,Priorización!B105))</f>
        <v/>
      </c>
      <c r="U105" s="54" t="str">
        <f>+IF(T105="","",IF(T105&lt;=Listas!$Q$2,Listas!$R$2,IF(Priorización!T105&lt;=Listas!$Q$3,Listas!$R$3,IF(Priorización!T105&lt;=Listas!$Q$4,Listas!$R$4,IF(Priorización!T105&lt;=Listas!$Q$5,Listas!$R$5,Listas!$R$6)))))</f>
        <v/>
      </c>
      <c r="V105" s="52" t="str">
        <f>+IF(B105="","",(SUMIF('05_PptoAsociado'!$B$2:$B$350,Priorización!B105,'05_PptoAsociado'!$C$2:$C$350))/'05_PptoAsociado'!$D$1)</f>
        <v/>
      </c>
      <c r="W105" s="54" t="str">
        <f>+IF(V105="","",IF(V105&lt;=Listas!$T$2,Listas!$U$2,IF(Priorización!V105&lt;=Listas!$T$3,Listas!$U$3,IF(Priorización!V105&lt;=Listas!$T$4,Listas!$U$4,IF(Priorización!V105&lt;=Listas!$T$5,Listas!$U$5,Listas!$U$6)))))</f>
        <v/>
      </c>
      <c r="X105" s="55" t="str">
        <f t="shared" si="42"/>
        <v/>
      </c>
      <c r="Y105" s="55" t="str">
        <f>+IF(X105="","",IF(X105&lt;Listas!$W$2,Listas!$X$2,IF(Priorización!X105&lt;=Listas!$W$3,Listas!$X$3,IF(Priorización!X105&lt;=Listas!$W$4,Listas!$X$4,IF(Priorización!X105&lt;Listas!$W$5,Listas!$X$5,Listas!$X$6)))))</f>
        <v/>
      </c>
      <c r="Z105" s="54" t="str">
        <f>+IF(Y105="","",VLOOKUP(Y105,Listas!$X$1:$Y$6,2,0))</f>
        <v/>
      </c>
      <c r="AA105" s="56" t="str">
        <f t="shared" si="43"/>
        <v/>
      </c>
      <c r="AB105" s="56" t="str">
        <f t="shared" si="33"/>
        <v/>
      </c>
      <c r="AC105" s="56" t="str">
        <f t="shared" si="34"/>
        <v/>
      </c>
      <c r="AD105" s="56" t="str">
        <f t="shared" si="35"/>
        <v/>
      </c>
      <c r="AE105" s="52"/>
      <c r="AF105" s="52"/>
    </row>
    <row r="106" spans="2:32" s="58" customFormat="1" x14ac:dyDescent="0.25">
      <c r="B106" s="59"/>
      <c r="C106" s="46" t="str">
        <f>+IF(B106="","",COUNTIFS('01_Riesgos'!$A$2:$A$236,Priorización!$B106,'01_Riesgos'!$E$2:$E$236,Priorización!C$7,'01_Riesgos'!$B$2:$B$236,"Gestión"))</f>
        <v/>
      </c>
      <c r="D106" s="46" t="str">
        <f>+IF(C106="","",COUNTIFS('01_Riesgos'!$A$2:$A$236,Priorización!$B106,'01_Riesgos'!$E$2:$E$236,Priorización!D$7,'01_Riesgos'!$B$2:$B$236,"Gestión"))</f>
        <v/>
      </c>
      <c r="E106" s="46" t="str">
        <f>+IF(D106="","",COUNTIFS('01_Riesgos'!$A$2:$A$236,Priorización!$B106,'01_Riesgos'!$E$2:$E$236,Priorización!E$7,'01_Riesgos'!$B$2:$B$236,"Gestión"))</f>
        <v/>
      </c>
      <c r="F106" s="46" t="str">
        <f>+IF(E106="","",COUNTIFS('01_Riesgos'!$A$2:$A$236,Priorización!$B106,'01_Riesgos'!$E$2:$E$236,Priorización!F$7,'01_Riesgos'!$B$2:$B$236,"Gestión"))</f>
        <v/>
      </c>
      <c r="G106" s="47" t="str">
        <f t="shared" si="36"/>
        <v/>
      </c>
      <c r="H106" s="48" t="str">
        <f t="shared" si="25"/>
        <v/>
      </c>
      <c r="I106" s="49" t="str">
        <f t="shared" si="37"/>
        <v/>
      </c>
      <c r="J106" s="46" t="str">
        <f>+IF(B106="","",COUNTIFS('01_Riesgos'!$A$2:$A$236,Priorización!$B106,'01_Riesgos'!$E$2:$E$236,Priorización!J$7,'01_Riesgos'!$B$2:$B$236,"Corrupción"))</f>
        <v/>
      </c>
      <c r="K106" s="46" t="str">
        <f>+IF(B106="","",COUNTIFS('01_Riesgos'!$A$2:$A$236,Priorización!$B106,'01_Riesgos'!$E$2:$E$236,Priorización!K$7,'01_Riesgos'!$B$2:$B$236,"Corrupción"))</f>
        <v/>
      </c>
      <c r="L106" s="46" t="str">
        <f>+IF(B106="","",COUNTIFS('01_Riesgos'!$A$2:$A$236,Priorización!$B106,'01_Riesgos'!$E$2:$E$236,Priorización!L$7,'01_Riesgos'!$B$2:$B$236,"Corrupción"))</f>
        <v/>
      </c>
      <c r="M106" s="47" t="str">
        <f t="shared" si="38"/>
        <v/>
      </c>
      <c r="N106" s="48" t="str">
        <f t="shared" si="39"/>
        <v/>
      </c>
      <c r="O106" s="49" t="str">
        <f t="shared" si="40"/>
        <v/>
      </c>
      <c r="P106" s="50" t="str">
        <f>+IF(B106="","",VLOOKUP(B106,'02_TiempoAI'!$A$1:$D$66,4,0))</f>
        <v/>
      </c>
      <c r="Q106" s="51" t="str">
        <f t="shared" si="41"/>
        <v/>
      </c>
      <c r="R106" s="52" t="str">
        <f>+IF(B106="","",COUNTIF('03_PlanEstrategico'!$D$2:$D$304,Priorización!B106)/COUNT('03_PlanEstrategico'!$C$2:$C$304))</f>
        <v/>
      </c>
      <c r="S106" s="49" t="str">
        <f>+IF(R106="","",IF(R106&lt;=Listas!$N$2,Listas!$O$2,IF(Priorización!R106&lt;=Listas!$N$3,Listas!$O$3,IF(Priorización!R106&lt;=Listas!$N$4,Listas!$O$4,IF(Priorización!R106&lt;=Listas!$N$5,Listas!$O$5,Listas!$O$6)))))</f>
        <v/>
      </c>
      <c r="T106" s="53" t="str">
        <f>+IF(B106="","",COUNTIF('04_ResultadosA'!$D$2:$D$246,Priorización!B106))</f>
        <v/>
      </c>
      <c r="U106" s="54" t="str">
        <f>+IF(T106="","",IF(T106&lt;=Listas!$Q$2,Listas!$R$2,IF(Priorización!T106&lt;=Listas!$Q$3,Listas!$R$3,IF(Priorización!T106&lt;=Listas!$Q$4,Listas!$R$4,IF(Priorización!T106&lt;=Listas!$Q$5,Listas!$R$5,Listas!$R$6)))))</f>
        <v/>
      </c>
      <c r="V106" s="52" t="str">
        <f>+IF(B106="","",(SUMIF('05_PptoAsociado'!$B$2:$B$350,Priorización!B106,'05_PptoAsociado'!$C$2:$C$350))/'05_PptoAsociado'!$D$1)</f>
        <v/>
      </c>
      <c r="W106" s="54" t="str">
        <f>+IF(V106="","",IF(V106&lt;=Listas!$T$2,Listas!$U$2,IF(Priorización!V106&lt;=Listas!$T$3,Listas!$U$3,IF(Priorización!V106&lt;=Listas!$T$4,Listas!$U$4,IF(Priorización!V106&lt;=Listas!$T$5,Listas!$U$5,Listas!$U$6)))))</f>
        <v/>
      </c>
      <c r="X106" s="55" t="str">
        <f t="shared" si="42"/>
        <v/>
      </c>
      <c r="Y106" s="55" t="str">
        <f>+IF(X106="","",IF(X106&lt;Listas!$W$2,Listas!$X$2,IF(Priorización!X106&lt;=Listas!$W$3,Listas!$X$3,IF(Priorización!X106&lt;=Listas!$W$4,Listas!$X$4,IF(Priorización!X106&lt;Listas!$W$5,Listas!$X$5,Listas!$X$6)))))</f>
        <v/>
      </c>
      <c r="Z106" s="54" t="str">
        <f>+IF(Y106="","",VLOOKUP(Y106,Listas!$X$1:$Y$6,2,0))</f>
        <v/>
      </c>
      <c r="AA106" s="56" t="str">
        <f t="shared" si="43"/>
        <v/>
      </c>
      <c r="AB106" s="56" t="str">
        <f t="shared" si="33"/>
        <v/>
      </c>
      <c r="AC106" s="56" t="str">
        <f t="shared" si="34"/>
        <v/>
      </c>
      <c r="AD106" s="56" t="str">
        <f t="shared" si="35"/>
        <v/>
      </c>
      <c r="AE106" s="52"/>
      <c r="AF106" s="52"/>
    </row>
    <row r="107" spans="2:32" s="58" customFormat="1" x14ac:dyDescent="0.25">
      <c r="B107" s="60"/>
      <c r="C107" s="46" t="str">
        <f>+IF(B107="","",COUNTIFS('01_Riesgos'!$A$2:$A$236,Priorización!$B107,'01_Riesgos'!$E$2:$E$236,Priorización!C$7,'01_Riesgos'!$B$2:$B$236,"Gestión"))</f>
        <v/>
      </c>
      <c r="D107" s="46" t="str">
        <f>+IF(C107="","",COUNTIFS('01_Riesgos'!$A$2:$A$236,Priorización!$B107,'01_Riesgos'!$E$2:$E$236,Priorización!D$7,'01_Riesgos'!$B$2:$B$236,"Gestión"))</f>
        <v/>
      </c>
      <c r="E107" s="46" t="str">
        <f>+IF(D107="","",COUNTIFS('01_Riesgos'!$A$2:$A$236,Priorización!$B107,'01_Riesgos'!$E$2:$E$236,Priorización!E$7,'01_Riesgos'!$B$2:$B$236,"Gestión"))</f>
        <v/>
      </c>
      <c r="F107" s="46" t="str">
        <f>+IF(E107="","",COUNTIFS('01_Riesgos'!$A$2:$A$236,Priorización!$B107,'01_Riesgos'!$E$2:$E$236,Priorización!F$7,'01_Riesgos'!$B$2:$B$236,"Gestión"))</f>
        <v/>
      </c>
      <c r="G107" s="47" t="str">
        <f t="shared" si="36"/>
        <v/>
      </c>
      <c r="H107" s="48" t="str">
        <f t="shared" si="25"/>
        <v/>
      </c>
      <c r="I107" s="49" t="str">
        <f t="shared" si="37"/>
        <v/>
      </c>
      <c r="J107" s="46" t="str">
        <f>+IF(B107="","",COUNTIFS('01_Riesgos'!$A$2:$A$236,Priorización!$B107,'01_Riesgos'!$E$2:$E$236,Priorización!J$7,'01_Riesgos'!$B$2:$B$236,"Corrupción"))</f>
        <v/>
      </c>
      <c r="K107" s="46" t="str">
        <f>+IF(B107="","",COUNTIFS('01_Riesgos'!$A$2:$A$236,Priorización!$B107,'01_Riesgos'!$E$2:$E$236,Priorización!K$7,'01_Riesgos'!$B$2:$B$236,"Corrupción"))</f>
        <v/>
      </c>
      <c r="L107" s="46" t="str">
        <f>+IF(B107="","",COUNTIFS('01_Riesgos'!$A$2:$A$236,Priorización!$B107,'01_Riesgos'!$E$2:$E$236,Priorización!L$7,'01_Riesgos'!$B$2:$B$236,"Corrupción"))</f>
        <v/>
      </c>
      <c r="M107" s="47" t="str">
        <f t="shared" si="38"/>
        <v/>
      </c>
      <c r="N107" s="48" t="str">
        <f t="shared" si="39"/>
        <v/>
      </c>
      <c r="O107" s="49" t="str">
        <f t="shared" si="40"/>
        <v/>
      </c>
      <c r="P107" s="50" t="str">
        <f>+IF(B107="","",VLOOKUP(B107,'02_TiempoAI'!$A$1:$D$66,4,0))</f>
        <v/>
      </c>
      <c r="Q107" s="51" t="str">
        <f t="shared" si="41"/>
        <v/>
      </c>
      <c r="R107" s="52" t="str">
        <f>+IF(B107="","",COUNTIF('03_PlanEstrategico'!$D$2:$D$304,Priorización!B107)/COUNT('03_PlanEstrategico'!$C$2:$C$304))</f>
        <v/>
      </c>
      <c r="S107" s="49" t="str">
        <f>+IF(R107="","",IF(R107&lt;=Listas!$N$2,Listas!$O$2,IF(Priorización!R107&lt;=Listas!$N$3,Listas!$O$3,IF(Priorización!R107&lt;=Listas!$N$4,Listas!$O$4,IF(Priorización!R107&lt;=Listas!$N$5,Listas!$O$5,Listas!$O$6)))))</f>
        <v/>
      </c>
      <c r="T107" s="53" t="str">
        <f>+IF(B107="","",COUNTIF('04_ResultadosA'!$D$2:$D$246,Priorización!B107))</f>
        <v/>
      </c>
      <c r="U107" s="54" t="str">
        <f>+IF(T107="","",IF(T107&lt;=Listas!$Q$2,Listas!$R$2,IF(Priorización!T107&lt;=Listas!$Q$3,Listas!$R$3,IF(Priorización!T107&lt;=Listas!$Q$4,Listas!$R$4,IF(Priorización!T107&lt;=Listas!$Q$5,Listas!$R$5,Listas!$R$6)))))</f>
        <v/>
      </c>
      <c r="V107" s="52" t="str">
        <f>+IF(B107="","",(SUMIF('05_PptoAsociado'!$B$2:$B$350,Priorización!B107,'05_PptoAsociado'!$C$2:$C$350))/'05_PptoAsociado'!$D$1)</f>
        <v/>
      </c>
      <c r="W107" s="54" t="str">
        <f>+IF(V107="","",IF(V107&lt;=Listas!$T$2,Listas!$U$2,IF(Priorización!V107&lt;=Listas!$T$3,Listas!$U$3,IF(Priorización!V107&lt;=Listas!$T$4,Listas!$U$4,IF(Priorización!V107&lt;=Listas!$T$5,Listas!$U$5,Listas!$U$6)))))</f>
        <v/>
      </c>
      <c r="X107" s="55" t="str">
        <f t="shared" si="42"/>
        <v/>
      </c>
      <c r="Y107" s="55" t="str">
        <f>+IF(X107="","",IF(X107&lt;Listas!$W$2,Listas!$X$2,IF(Priorización!X107&lt;=Listas!$W$3,Listas!$X$3,IF(Priorización!X107&lt;=Listas!$W$4,Listas!$X$4,IF(Priorización!X107&lt;Listas!$W$5,Listas!$X$5,Listas!$X$6)))))</f>
        <v/>
      </c>
      <c r="Z107" s="54" t="str">
        <f>+IF(Y107="","",VLOOKUP(Y107,Listas!$X$1:$Y$6,2,0))</f>
        <v/>
      </c>
      <c r="AA107" s="56" t="str">
        <f t="shared" si="43"/>
        <v/>
      </c>
      <c r="AB107" s="56" t="str">
        <f t="shared" si="33"/>
        <v/>
      </c>
      <c r="AC107" s="56" t="str">
        <f t="shared" si="34"/>
        <v/>
      </c>
      <c r="AD107" s="56" t="str">
        <f t="shared" si="35"/>
        <v/>
      </c>
      <c r="AE107" s="52"/>
      <c r="AF107" s="52"/>
    </row>
    <row r="108" spans="2:32" s="61" customFormat="1" ht="12.75" x14ac:dyDescent="0.2">
      <c r="B108" s="62"/>
      <c r="T108" s="63"/>
    </row>
    <row r="109" spans="2:32" s="61" customFormat="1" ht="12.75" x14ac:dyDescent="0.2">
      <c r="B109" s="62"/>
      <c r="T109" s="63"/>
    </row>
    <row r="110" spans="2:32" s="61" customFormat="1" ht="12.75" x14ac:dyDescent="0.2">
      <c r="B110" s="62"/>
      <c r="T110" s="63"/>
    </row>
    <row r="111" spans="2:32" s="61" customFormat="1" ht="12.75" x14ac:dyDescent="0.2">
      <c r="B111" s="62"/>
      <c r="T111" s="63"/>
    </row>
    <row r="112" spans="2:32" s="61" customFormat="1" ht="12.75" x14ac:dyDescent="0.2">
      <c r="B112" s="62"/>
      <c r="T112" s="63"/>
    </row>
    <row r="113" spans="2:20" s="61" customFormat="1" ht="12.75" x14ac:dyDescent="0.2">
      <c r="B113" s="62"/>
      <c r="T113" s="63"/>
    </row>
    <row r="114" spans="2:20" s="61" customFormat="1" ht="12.75" x14ac:dyDescent="0.2">
      <c r="B114" s="62"/>
      <c r="T114" s="63"/>
    </row>
    <row r="115" spans="2:20" s="61" customFormat="1" ht="12.75" x14ac:dyDescent="0.2">
      <c r="B115" s="62"/>
      <c r="T115" s="63"/>
    </row>
    <row r="116" spans="2:20" s="61" customFormat="1" ht="12.75" x14ac:dyDescent="0.2">
      <c r="B116" s="62"/>
      <c r="T116" s="63"/>
    </row>
    <row r="117" spans="2:20" s="61" customFormat="1" ht="12.75" x14ac:dyDescent="0.2">
      <c r="B117" s="62"/>
      <c r="T117" s="63"/>
    </row>
    <row r="118" spans="2:20" s="61" customFormat="1" ht="12.75" x14ac:dyDescent="0.2">
      <c r="B118" s="62"/>
      <c r="T118" s="63"/>
    </row>
    <row r="119" spans="2:20" s="61" customFormat="1" ht="12.75" x14ac:dyDescent="0.2">
      <c r="B119" s="62"/>
      <c r="T119" s="63"/>
    </row>
    <row r="120" spans="2:20" s="61" customFormat="1" ht="12.75" x14ac:dyDescent="0.2">
      <c r="B120" s="62"/>
      <c r="T120" s="63"/>
    </row>
    <row r="121" spans="2:20" s="61" customFormat="1" ht="12.75" x14ac:dyDescent="0.2">
      <c r="B121" s="62"/>
      <c r="T121" s="63"/>
    </row>
    <row r="122" spans="2:20" s="61" customFormat="1" ht="12.75" x14ac:dyDescent="0.2">
      <c r="B122" s="62"/>
      <c r="T122" s="63"/>
    </row>
    <row r="123" spans="2:20" s="61" customFormat="1" ht="12.75" x14ac:dyDescent="0.2">
      <c r="B123" s="62"/>
      <c r="T123" s="63"/>
    </row>
    <row r="124" spans="2:20" s="61" customFormat="1" ht="12.75" x14ac:dyDescent="0.2">
      <c r="B124" s="62"/>
      <c r="T124" s="63"/>
    </row>
    <row r="125" spans="2:20" s="61" customFormat="1" ht="12.75" x14ac:dyDescent="0.2">
      <c r="B125" s="62"/>
      <c r="T125" s="63"/>
    </row>
    <row r="126" spans="2:20" s="61" customFormat="1" ht="12.75" x14ac:dyDescent="0.2">
      <c r="B126" s="62"/>
      <c r="T126" s="63"/>
    </row>
    <row r="127" spans="2:20" s="61" customFormat="1" ht="12.75" x14ac:dyDescent="0.2">
      <c r="B127" s="62"/>
      <c r="T127" s="63"/>
    </row>
    <row r="128" spans="2:20" s="61" customFormat="1" ht="12.75" x14ac:dyDescent="0.2">
      <c r="B128" s="62"/>
      <c r="T128" s="63"/>
    </row>
    <row r="129" spans="2:20" s="61" customFormat="1" ht="12.75" x14ac:dyDescent="0.2">
      <c r="B129" s="62"/>
      <c r="T129" s="63"/>
    </row>
    <row r="130" spans="2:20" s="61" customFormat="1" ht="12.75" x14ac:dyDescent="0.2">
      <c r="B130" s="62"/>
      <c r="T130" s="63"/>
    </row>
    <row r="131" spans="2:20" s="61" customFormat="1" ht="12.75" x14ac:dyDescent="0.2">
      <c r="B131" s="62"/>
      <c r="T131" s="63"/>
    </row>
    <row r="132" spans="2:20" s="61" customFormat="1" ht="12.75" x14ac:dyDescent="0.2">
      <c r="B132" s="62"/>
      <c r="T132" s="63"/>
    </row>
    <row r="133" spans="2:20" s="61" customFormat="1" ht="12.75" x14ac:dyDescent="0.2">
      <c r="B133" s="62"/>
      <c r="T133" s="63"/>
    </row>
    <row r="134" spans="2:20" s="61" customFormat="1" ht="12.75" x14ac:dyDescent="0.2">
      <c r="B134" s="62"/>
      <c r="T134" s="63"/>
    </row>
    <row r="135" spans="2:20" s="61" customFormat="1" ht="12.75" x14ac:dyDescent="0.2">
      <c r="B135" s="62"/>
      <c r="T135" s="63"/>
    </row>
    <row r="136" spans="2:20" s="61" customFormat="1" ht="12.75" x14ac:dyDescent="0.2">
      <c r="B136" s="62"/>
      <c r="T136" s="63"/>
    </row>
    <row r="137" spans="2:20" s="61" customFormat="1" ht="12.75" x14ac:dyDescent="0.2">
      <c r="B137" s="62"/>
      <c r="T137" s="63"/>
    </row>
    <row r="138" spans="2:20" s="61" customFormat="1" ht="12.75" x14ac:dyDescent="0.2">
      <c r="B138" s="62"/>
      <c r="T138" s="63"/>
    </row>
    <row r="139" spans="2:20" s="61" customFormat="1" ht="12.75" x14ac:dyDescent="0.2">
      <c r="B139" s="62"/>
      <c r="T139" s="63"/>
    </row>
    <row r="140" spans="2:20" s="61" customFormat="1" ht="12.75" x14ac:dyDescent="0.2">
      <c r="B140" s="62"/>
      <c r="T140" s="63"/>
    </row>
    <row r="141" spans="2:20" s="61" customFormat="1" ht="12.75" x14ac:dyDescent="0.2">
      <c r="B141" s="62"/>
      <c r="T141" s="63"/>
    </row>
    <row r="142" spans="2:20" s="61" customFormat="1" ht="12.75" x14ac:dyDescent="0.2">
      <c r="B142" s="62"/>
      <c r="T142" s="63"/>
    </row>
    <row r="143" spans="2:20" s="61" customFormat="1" ht="12.75" x14ac:dyDescent="0.2">
      <c r="B143" s="62"/>
      <c r="T143" s="63"/>
    </row>
    <row r="144" spans="2:20" s="61" customFormat="1" ht="12.75" x14ac:dyDescent="0.2">
      <c r="B144" s="62"/>
      <c r="T144" s="63"/>
    </row>
    <row r="145" spans="2:20" s="61" customFormat="1" ht="12.75" x14ac:dyDescent="0.2">
      <c r="B145" s="62"/>
      <c r="T145" s="63"/>
    </row>
    <row r="146" spans="2:20" s="61" customFormat="1" ht="12.75" x14ac:dyDescent="0.2">
      <c r="B146" s="62"/>
      <c r="T146" s="63"/>
    </row>
    <row r="147" spans="2:20" s="61" customFormat="1" ht="12.75" x14ac:dyDescent="0.2">
      <c r="B147" s="62"/>
      <c r="T147" s="63"/>
    </row>
    <row r="148" spans="2:20" s="61" customFormat="1" ht="12.75" x14ac:dyDescent="0.2">
      <c r="B148" s="62"/>
      <c r="T148" s="63"/>
    </row>
    <row r="149" spans="2:20" s="61" customFormat="1" ht="12.75" x14ac:dyDescent="0.2">
      <c r="B149" s="62"/>
      <c r="T149" s="63"/>
    </row>
    <row r="150" spans="2:20" s="61" customFormat="1" ht="12.75" x14ac:dyDescent="0.2">
      <c r="B150" s="62"/>
      <c r="T150" s="63"/>
    </row>
    <row r="151" spans="2:20" s="61" customFormat="1" ht="12.75" x14ac:dyDescent="0.2">
      <c r="B151" s="62"/>
      <c r="T151" s="63"/>
    </row>
    <row r="152" spans="2:20" s="61" customFormat="1" ht="12.75" x14ac:dyDescent="0.2">
      <c r="B152" s="62"/>
      <c r="T152" s="63"/>
    </row>
    <row r="153" spans="2:20" s="61" customFormat="1" ht="12.75" x14ac:dyDescent="0.2">
      <c r="B153" s="62"/>
      <c r="T153" s="63"/>
    </row>
    <row r="154" spans="2:20" s="61" customFormat="1" ht="12.75" x14ac:dyDescent="0.2">
      <c r="B154" s="62"/>
      <c r="T154" s="63"/>
    </row>
    <row r="155" spans="2:20" s="61" customFormat="1" ht="12.75" x14ac:dyDescent="0.2">
      <c r="B155" s="62"/>
      <c r="T155" s="63"/>
    </row>
    <row r="156" spans="2:20" s="61" customFormat="1" ht="12.75" x14ac:dyDescent="0.2">
      <c r="B156" s="62"/>
      <c r="T156" s="63"/>
    </row>
    <row r="157" spans="2:20" s="61" customFormat="1" ht="12.75" x14ac:dyDescent="0.2">
      <c r="B157" s="62"/>
      <c r="T157" s="63"/>
    </row>
    <row r="158" spans="2:20" s="61" customFormat="1" ht="12.75" x14ac:dyDescent="0.2">
      <c r="B158" s="62"/>
      <c r="T158" s="63"/>
    </row>
    <row r="159" spans="2:20" s="61" customFormat="1" ht="12.75" x14ac:dyDescent="0.2">
      <c r="B159" s="62"/>
      <c r="T159" s="63"/>
    </row>
    <row r="160" spans="2:20" s="61" customFormat="1" ht="12.75" x14ac:dyDescent="0.2">
      <c r="B160" s="62"/>
      <c r="T160" s="63"/>
    </row>
    <row r="161" spans="2:20" s="61" customFormat="1" ht="12.75" x14ac:dyDescent="0.2">
      <c r="B161" s="62"/>
      <c r="T161" s="63"/>
    </row>
    <row r="162" spans="2:20" s="61" customFormat="1" ht="12.75" x14ac:dyDescent="0.2">
      <c r="B162" s="62"/>
      <c r="T162" s="63"/>
    </row>
    <row r="163" spans="2:20" s="61" customFormat="1" ht="12.75" x14ac:dyDescent="0.2">
      <c r="B163" s="62"/>
      <c r="T163" s="63"/>
    </row>
    <row r="164" spans="2:20" s="61" customFormat="1" ht="12.75" x14ac:dyDescent="0.2">
      <c r="B164" s="62"/>
      <c r="T164" s="63"/>
    </row>
    <row r="165" spans="2:20" s="61" customFormat="1" ht="12.75" x14ac:dyDescent="0.2">
      <c r="B165" s="62"/>
      <c r="T165" s="63"/>
    </row>
    <row r="166" spans="2:20" s="61" customFormat="1" ht="12.75" x14ac:dyDescent="0.2">
      <c r="B166" s="62"/>
      <c r="T166" s="63"/>
    </row>
    <row r="167" spans="2:20" s="61" customFormat="1" ht="12.75" x14ac:dyDescent="0.2">
      <c r="B167" s="62"/>
      <c r="T167" s="63"/>
    </row>
    <row r="168" spans="2:20" s="61" customFormat="1" ht="12.75" x14ac:dyDescent="0.2">
      <c r="B168" s="62"/>
      <c r="T168" s="63"/>
    </row>
    <row r="169" spans="2:20" s="61" customFormat="1" ht="12.75" x14ac:dyDescent="0.2">
      <c r="B169" s="62"/>
      <c r="T169" s="63"/>
    </row>
    <row r="170" spans="2:20" s="61" customFormat="1" ht="12.75" x14ac:dyDescent="0.2">
      <c r="B170" s="62"/>
      <c r="T170" s="63"/>
    </row>
    <row r="171" spans="2:20" s="61" customFormat="1" ht="12.75" x14ac:dyDescent="0.2">
      <c r="B171" s="62"/>
      <c r="T171" s="63"/>
    </row>
    <row r="172" spans="2:20" s="61" customFormat="1" ht="12.75" x14ac:dyDescent="0.2">
      <c r="B172" s="62"/>
      <c r="T172" s="63"/>
    </row>
    <row r="173" spans="2:20" s="61" customFormat="1" ht="12.75" x14ac:dyDescent="0.2">
      <c r="B173" s="62"/>
      <c r="T173" s="63"/>
    </row>
    <row r="174" spans="2:20" s="61" customFormat="1" ht="12.75" x14ac:dyDescent="0.2">
      <c r="B174" s="62"/>
      <c r="T174" s="63"/>
    </row>
    <row r="175" spans="2:20" s="61" customFormat="1" ht="12.75" x14ac:dyDescent="0.2">
      <c r="B175" s="62"/>
      <c r="T175" s="63"/>
    </row>
    <row r="176" spans="2:20" s="61" customFormat="1" ht="12.75" x14ac:dyDescent="0.2">
      <c r="B176" s="62"/>
      <c r="T176" s="63"/>
    </row>
    <row r="177" spans="2:20" s="61" customFormat="1" ht="12.75" x14ac:dyDescent="0.2">
      <c r="B177" s="62"/>
      <c r="T177" s="63"/>
    </row>
    <row r="178" spans="2:20" s="61" customFormat="1" ht="12.75" x14ac:dyDescent="0.2">
      <c r="B178" s="62"/>
      <c r="T178" s="63"/>
    </row>
    <row r="179" spans="2:20" s="61" customFormat="1" ht="12.75" x14ac:dyDescent="0.2">
      <c r="B179" s="62"/>
      <c r="T179" s="63"/>
    </row>
    <row r="180" spans="2:20" s="61" customFormat="1" ht="12.75" x14ac:dyDescent="0.2">
      <c r="B180" s="62"/>
      <c r="T180" s="63"/>
    </row>
    <row r="181" spans="2:20" s="61" customFormat="1" ht="12.75" x14ac:dyDescent="0.2">
      <c r="B181" s="62"/>
      <c r="T181" s="63"/>
    </row>
    <row r="182" spans="2:20" s="61" customFormat="1" ht="12.75" x14ac:dyDescent="0.2">
      <c r="B182" s="62"/>
      <c r="T182" s="63"/>
    </row>
    <row r="183" spans="2:20" s="61" customFormat="1" ht="12.75" x14ac:dyDescent="0.2">
      <c r="B183" s="62"/>
      <c r="T183" s="63"/>
    </row>
    <row r="184" spans="2:20" s="61" customFormat="1" ht="12.75" x14ac:dyDescent="0.2">
      <c r="B184" s="62"/>
      <c r="T184" s="63"/>
    </row>
    <row r="185" spans="2:20" s="61" customFormat="1" ht="12.75" x14ac:dyDescent="0.2">
      <c r="B185" s="62"/>
      <c r="T185" s="63"/>
    </row>
    <row r="186" spans="2:20" s="61" customFormat="1" ht="12.75" x14ac:dyDescent="0.2">
      <c r="B186" s="62"/>
      <c r="T186" s="63"/>
    </row>
    <row r="187" spans="2:20" s="61" customFormat="1" ht="12.75" x14ac:dyDescent="0.2">
      <c r="B187" s="62"/>
      <c r="T187" s="63"/>
    </row>
    <row r="188" spans="2:20" s="61" customFormat="1" ht="12.75" x14ac:dyDescent="0.2">
      <c r="B188" s="62"/>
      <c r="T188" s="63"/>
    </row>
    <row r="189" spans="2:20" s="61" customFormat="1" ht="12.75" x14ac:dyDescent="0.2">
      <c r="B189" s="62"/>
      <c r="T189" s="63"/>
    </row>
    <row r="190" spans="2:20" s="61" customFormat="1" ht="12.75" x14ac:dyDescent="0.2">
      <c r="B190" s="62"/>
      <c r="T190" s="63"/>
    </row>
    <row r="191" spans="2:20" s="61" customFormat="1" ht="12.75" x14ac:dyDescent="0.2">
      <c r="B191" s="62"/>
      <c r="T191" s="63"/>
    </row>
    <row r="192" spans="2:20" s="61" customFormat="1" ht="12.75" x14ac:dyDescent="0.2">
      <c r="B192" s="62"/>
      <c r="T192" s="63"/>
    </row>
    <row r="193" spans="2:20" s="61" customFormat="1" ht="12.75" x14ac:dyDescent="0.2">
      <c r="B193" s="62"/>
      <c r="T193" s="63"/>
    </row>
    <row r="194" spans="2:20" s="61" customFormat="1" ht="12.75" x14ac:dyDescent="0.2">
      <c r="B194" s="62"/>
      <c r="T194" s="63"/>
    </row>
    <row r="195" spans="2:20" s="61" customFormat="1" ht="12.75" x14ac:dyDescent="0.2">
      <c r="B195" s="62"/>
      <c r="T195" s="63"/>
    </row>
    <row r="196" spans="2:20" s="61" customFormat="1" ht="12.75" x14ac:dyDescent="0.2">
      <c r="B196" s="62"/>
      <c r="T196" s="63"/>
    </row>
    <row r="197" spans="2:20" s="61" customFormat="1" ht="12.75" x14ac:dyDescent="0.2">
      <c r="B197" s="62"/>
      <c r="T197" s="63"/>
    </row>
    <row r="198" spans="2:20" s="61" customFormat="1" ht="12.75" x14ac:dyDescent="0.2">
      <c r="B198" s="62"/>
      <c r="T198" s="63"/>
    </row>
    <row r="199" spans="2:20" s="61" customFormat="1" ht="12.75" x14ac:dyDescent="0.2">
      <c r="B199" s="62"/>
      <c r="T199" s="63"/>
    </row>
    <row r="200" spans="2:20" s="61" customFormat="1" ht="12.75" x14ac:dyDescent="0.2">
      <c r="B200" s="62"/>
      <c r="T200" s="63"/>
    </row>
    <row r="201" spans="2:20" s="61" customFormat="1" ht="12.75" x14ac:dyDescent="0.2">
      <c r="B201" s="62"/>
      <c r="T201" s="63"/>
    </row>
    <row r="202" spans="2:20" s="61" customFormat="1" ht="12.75" x14ac:dyDescent="0.2">
      <c r="B202" s="62"/>
      <c r="T202" s="63"/>
    </row>
    <row r="203" spans="2:20" s="61" customFormat="1" ht="12.75" x14ac:dyDescent="0.2">
      <c r="B203" s="62"/>
      <c r="T203" s="63"/>
    </row>
    <row r="204" spans="2:20" s="61" customFormat="1" ht="12.75" x14ac:dyDescent="0.2">
      <c r="B204" s="62"/>
      <c r="T204" s="63"/>
    </row>
    <row r="205" spans="2:20" s="61" customFormat="1" ht="12.75" x14ac:dyDescent="0.2">
      <c r="B205" s="62"/>
      <c r="T205" s="63"/>
    </row>
    <row r="206" spans="2:20" s="61" customFormat="1" ht="12.75" x14ac:dyDescent="0.2">
      <c r="B206" s="62"/>
      <c r="T206" s="63"/>
    </row>
    <row r="207" spans="2:20" s="61" customFormat="1" ht="12.75" x14ac:dyDescent="0.2">
      <c r="B207" s="62"/>
      <c r="T207" s="63"/>
    </row>
    <row r="208" spans="2:20" s="61" customFormat="1" ht="12.75" x14ac:dyDescent="0.2">
      <c r="B208" s="62"/>
      <c r="T208" s="63"/>
    </row>
    <row r="209" spans="2:20" s="61" customFormat="1" ht="12.75" x14ac:dyDescent="0.2">
      <c r="B209" s="62"/>
      <c r="T209" s="63"/>
    </row>
    <row r="210" spans="2:20" s="61" customFormat="1" ht="12.75" x14ac:dyDescent="0.2">
      <c r="B210" s="62"/>
      <c r="T210" s="63"/>
    </row>
    <row r="211" spans="2:20" s="61" customFormat="1" ht="12.75" x14ac:dyDescent="0.2">
      <c r="B211" s="62"/>
      <c r="T211" s="63"/>
    </row>
    <row r="212" spans="2:20" s="61" customFormat="1" ht="12.75" x14ac:dyDescent="0.2">
      <c r="B212" s="62"/>
      <c r="T212" s="63"/>
    </row>
    <row r="213" spans="2:20" s="61" customFormat="1" ht="12.75" x14ac:dyDescent="0.2">
      <c r="B213" s="62"/>
      <c r="T213" s="63"/>
    </row>
    <row r="214" spans="2:20" s="61" customFormat="1" ht="12.75" x14ac:dyDescent="0.2">
      <c r="B214" s="62"/>
      <c r="T214" s="63"/>
    </row>
    <row r="215" spans="2:20" s="61" customFormat="1" ht="12.75" x14ac:dyDescent="0.2">
      <c r="B215" s="62"/>
      <c r="T215" s="63"/>
    </row>
    <row r="216" spans="2:20" s="61" customFormat="1" ht="12.75" x14ac:dyDescent="0.2">
      <c r="B216" s="62"/>
      <c r="T216" s="63"/>
    </row>
    <row r="217" spans="2:20" s="61" customFormat="1" ht="12.75" x14ac:dyDescent="0.2">
      <c r="B217" s="62"/>
      <c r="T217" s="63"/>
    </row>
    <row r="218" spans="2:20" s="61" customFormat="1" ht="12.75" x14ac:dyDescent="0.2">
      <c r="B218" s="62"/>
      <c r="T218" s="63"/>
    </row>
    <row r="219" spans="2:20" s="61" customFormat="1" ht="12.75" x14ac:dyDescent="0.2">
      <c r="B219" s="62"/>
      <c r="T219" s="63"/>
    </row>
    <row r="220" spans="2:20" s="61" customFormat="1" ht="12.75" x14ac:dyDescent="0.2">
      <c r="B220" s="62"/>
      <c r="T220" s="63"/>
    </row>
    <row r="221" spans="2:20" s="61" customFormat="1" ht="12.75" x14ac:dyDescent="0.2">
      <c r="B221" s="62"/>
      <c r="T221" s="63"/>
    </row>
    <row r="222" spans="2:20" s="61" customFormat="1" ht="12.75" x14ac:dyDescent="0.2">
      <c r="B222" s="62"/>
      <c r="T222" s="63"/>
    </row>
    <row r="223" spans="2:20" s="61" customFormat="1" ht="12.75" x14ac:dyDescent="0.2">
      <c r="B223" s="62"/>
      <c r="T223" s="63"/>
    </row>
    <row r="224" spans="2:20" s="61" customFormat="1" ht="12.75" x14ac:dyDescent="0.2">
      <c r="B224" s="62"/>
      <c r="T224" s="63"/>
    </row>
    <row r="225" spans="2:20" s="61" customFormat="1" ht="12.75" x14ac:dyDescent="0.2">
      <c r="B225" s="62"/>
      <c r="T225" s="63"/>
    </row>
    <row r="226" spans="2:20" s="61" customFormat="1" ht="12.75" x14ac:dyDescent="0.2">
      <c r="B226" s="62"/>
      <c r="T226" s="63"/>
    </row>
    <row r="227" spans="2:20" s="61" customFormat="1" ht="12.75" x14ac:dyDescent="0.2">
      <c r="B227" s="62"/>
      <c r="T227" s="63"/>
    </row>
    <row r="228" spans="2:20" s="61" customFormat="1" ht="12.75" x14ac:dyDescent="0.2">
      <c r="B228" s="62"/>
      <c r="T228" s="63"/>
    </row>
    <row r="229" spans="2:20" s="61" customFormat="1" ht="12.75" x14ac:dyDescent="0.2">
      <c r="B229" s="62"/>
      <c r="T229" s="63"/>
    </row>
    <row r="230" spans="2:20" s="61" customFormat="1" ht="12.75" x14ac:dyDescent="0.2">
      <c r="B230" s="62"/>
      <c r="T230" s="63"/>
    </row>
    <row r="231" spans="2:20" s="61" customFormat="1" ht="12.75" x14ac:dyDescent="0.2">
      <c r="B231" s="62"/>
      <c r="T231" s="63"/>
    </row>
    <row r="232" spans="2:20" s="61" customFormat="1" ht="12.75" x14ac:dyDescent="0.2">
      <c r="B232" s="62"/>
      <c r="T232" s="63"/>
    </row>
    <row r="233" spans="2:20" s="61" customFormat="1" ht="12.75" x14ac:dyDescent="0.2">
      <c r="B233" s="62"/>
      <c r="T233" s="63"/>
    </row>
    <row r="234" spans="2:20" s="61" customFormat="1" ht="12.75" x14ac:dyDescent="0.2">
      <c r="B234" s="62"/>
      <c r="T234" s="63"/>
    </row>
    <row r="235" spans="2:20" s="61" customFormat="1" ht="12.75" x14ac:dyDescent="0.2">
      <c r="B235" s="62"/>
      <c r="T235" s="63"/>
    </row>
    <row r="236" spans="2:20" s="61" customFormat="1" ht="12.75" x14ac:dyDescent="0.2">
      <c r="B236" s="62"/>
      <c r="T236" s="63"/>
    </row>
    <row r="237" spans="2:20" s="61" customFormat="1" ht="12.75" x14ac:dyDescent="0.2">
      <c r="B237" s="62"/>
      <c r="T237" s="63"/>
    </row>
    <row r="238" spans="2:20" s="61" customFormat="1" ht="12.75" x14ac:dyDescent="0.2">
      <c r="B238" s="62"/>
      <c r="T238" s="63"/>
    </row>
    <row r="239" spans="2:20" s="61" customFormat="1" ht="12.75" x14ac:dyDescent="0.2">
      <c r="B239" s="62"/>
      <c r="T239" s="63"/>
    </row>
    <row r="240" spans="2:20" s="61" customFormat="1" ht="12.75" x14ac:dyDescent="0.2">
      <c r="B240" s="62"/>
      <c r="T240" s="63"/>
    </row>
    <row r="241" spans="2:20" s="61" customFormat="1" ht="12.75" x14ac:dyDescent="0.2">
      <c r="B241" s="62"/>
      <c r="T241" s="63"/>
    </row>
    <row r="242" spans="2:20" s="61" customFormat="1" ht="12.75" x14ac:dyDescent="0.2">
      <c r="B242" s="62"/>
      <c r="T242" s="63"/>
    </row>
    <row r="243" spans="2:20" s="61" customFormat="1" ht="12.75" x14ac:dyDescent="0.2">
      <c r="B243" s="62"/>
      <c r="T243" s="63"/>
    </row>
    <row r="244" spans="2:20" s="61" customFormat="1" ht="12.75" x14ac:dyDescent="0.2">
      <c r="B244" s="62"/>
      <c r="T244" s="63"/>
    </row>
    <row r="245" spans="2:20" s="61" customFormat="1" ht="12.75" x14ac:dyDescent="0.2">
      <c r="B245" s="62"/>
      <c r="T245" s="63"/>
    </row>
    <row r="246" spans="2:20" s="61" customFormat="1" ht="12.75" x14ac:dyDescent="0.2">
      <c r="B246" s="62"/>
      <c r="T246" s="63"/>
    </row>
  </sheetData>
  <autoFilter ref="B7:AF107" xr:uid="{00000000-0009-0000-0000-000007000000}"/>
  <mergeCells count="9">
    <mergeCell ref="AA1:AD1"/>
    <mergeCell ref="AA2:AD2"/>
    <mergeCell ref="G3:Z3"/>
    <mergeCell ref="AA3:AD3"/>
    <mergeCell ref="B5:Z5"/>
    <mergeCell ref="C6:G6"/>
    <mergeCell ref="J6:M6"/>
    <mergeCell ref="B1:F3"/>
    <mergeCell ref="G1:Z2"/>
  </mergeCells>
  <conditionalFormatting sqref="X8:Y8">
    <cfRule type="expression" dxfId="80" priority="2">
      <formula>$X8=""</formula>
    </cfRule>
    <cfRule type="expression" dxfId="79" priority="3">
      <formula>$X8&lt;=1.5</formula>
    </cfRule>
    <cfRule type="expression" dxfId="78" priority="4">
      <formula>$X8&lt;=2.5</formula>
    </cfRule>
    <cfRule type="expression" dxfId="77" priority="5">
      <formula>$X8&lt;3.5</formula>
    </cfRule>
    <cfRule type="expression" dxfId="76" priority="6">
      <formula>$X8&gt;=3.5</formula>
    </cfRule>
  </conditionalFormatting>
  <conditionalFormatting sqref="H8:H71">
    <cfRule type="containsText" dxfId="75" priority="7" operator="containsText" text="Moderado">
      <formula>NOT(ISERROR(SEARCH("Moderado",H8)))</formula>
    </cfRule>
    <cfRule type="containsText" dxfId="74" priority="8" operator="containsText" text="Alto">
      <formula>NOT(ISERROR(SEARCH("Alto",H8)))</formula>
    </cfRule>
    <cfRule type="containsText" dxfId="73" priority="9" operator="containsText" text="Muy Alto">
      <formula>NOT(ISERROR(SEARCH("Muy Alto",H8)))</formula>
    </cfRule>
  </conditionalFormatting>
  <conditionalFormatting sqref="H8:H71">
    <cfRule type="containsText" dxfId="72" priority="10" operator="containsText" text="Muy Bajo">
      <formula>NOT(ISERROR(SEARCH("Muy Bajo",H8)))</formula>
    </cfRule>
    <cfRule type="containsText" dxfId="71" priority="11" operator="containsText" text="Bajo">
      <formula>NOT(ISERROR(SEARCH("Bajo",H8)))</formula>
    </cfRule>
  </conditionalFormatting>
  <conditionalFormatting sqref="H8:H71">
    <cfRule type="containsText" dxfId="70" priority="12" operator="containsText" text="Extremo">
      <formula>NOT(ISERROR(SEARCH("Extremo",H8)))</formula>
    </cfRule>
  </conditionalFormatting>
  <conditionalFormatting sqref="I8:I51 I53:I71">
    <cfRule type="containsText" dxfId="69" priority="13" operator="containsText" text="Moderado">
      <formula>NOT(ISERROR(SEARCH("Moderado",I8)))</formula>
    </cfRule>
    <cfRule type="containsText" dxfId="68" priority="14" operator="containsText" text="Alto">
      <formula>NOT(ISERROR(SEARCH("Alto",I8)))</formula>
    </cfRule>
    <cfRule type="containsText" dxfId="67" priority="15" operator="containsText" text="Muy Alto">
      <formula>NOT(ISERROR(SEARCH("Muy Alto",I8)))</formula>
    </cfRule>
  </conditionalFormatting>
  <conditionalFormatting sqref="I8:I51 I53:I71">
    <cfRule type="containsText" dxfId="66" priority="16" operator="containsText" text="Muy Bajo">
      <formula>NOT(ISERROR(SEARCH("Muy Bajo",I8)))</formula>
    </cfRule>
    <cfRule type="containsText" dxfId="65" priority="17" operator="containsText" text="Bajo">
      <formula>NOT(ISERROR(SEARCH("Bajo",I8)))</formula>
    </cfRule>
  </conditionalFormatting>
  <conditionalFormatting sqref="I8:I51 I53:I71">
    <cfRule type="containsText" dxfId="64" priority="18" operator="containsText" text="Extremo">
      <formula>NOT(ISERROR(SEARCH("Extremo",I8)))</formula>
    </cfRule>
  </conditionalFormatting>
  <conditionalFormatting sqref="N8:N51 N53:N71">
    <cfRule type="containsText" dxfId="63" priority="19" operator="containsText" text="Moderado">
      <formula>NOT(ISERROR(SEARCH("Moderado",N8)))</formula>
    </cfRule>
    <cfRule type="containsText" dxfId="62" priority="20" operator="containsText" text="Alto">
      <formula>NOT(ISERROR(SEARCH("Alto",N8)))</formula>
    </cfRule>
    <cfRule type="containsText" dxfId="61" priority="21" operator="containsText" text="Muy Alto">
      <formula>NOT(ISERROR(SEARCH("Muy Alto",N8)))</formula>
    </cfRule>
  </conditionalFormatting>
  <conditionalFormatting sqref="N8:N51 N53:N71">
    <cfRule type="containsText" dxfId="60" priority="22" operator="containsText" text="Muy Bajo">
      <formula>NOT(ISERROR(SEARCH("Muy Bajo",N8)))</formula>
    </cfRule>
    <cfRule type="containsText" dxfId="59" priority="23" operator="containsText" text="Bajo">
      <formula>NOT(ISERROR(SEARCH("Bajo",N8)))</formula>
    </cfRule>
  </conditionalFormatting>
  <conditionalFormatting sqref="N8:N51 N53:N71">
    <cfRule type="containsText" dxfId="58" priority="24" operator="containsText" text="Extremo">
      <formula>NOT(ISERROR(SEARCH("Extremo",N8)))</formula>
    </cfRule>
  </conditionalFormatting>
  <conditionalFormatting sqref="O8:O51 O53:O71">
    <cfRule type="containsText" dxfId="57" priority="25" operator="containsText" text="Moderado">
      <formula>NOT(ISERROR(SEARCH("Moderado",O8)))</formula>
    </cfRule>
    <cfRule type="containsText" dxfId="56" priority="26" operator="containsText" text="Alto">
      <formula>NOT(ISERROR(SEARCH("Alto",O8)))</formula>
    </cfRule>
    <cfRule type="containsText" dxfId="55" priority="27" operator="containsText" text="Muy Alto">
      <formula>NOT(ISERROR(SEARCH("Muy Alto",O8)))</formula>
    </cfRule>
  </conditionalFormatting>
  <conditionalFormatting sqref="O8:O51 O53:O71">
    <cfRule type="containsText" dxfId="54" priority="28" operator="containsText" text="Muy Bajo">
      <formula>NOT(ISERROR(SEARCH("Muy Bajo",O8)))</formula>
    </cfRule>
    <cfRule type="containsText" dxfId="53" priority="29" operator="containsText" text="Bajo">
      <formula>NOT(ISERROR(SEARCH("Bajo",O8)))</formula>
    </cfRule>
  </conditionalFormatting>
  <conditionalFormatting sqref="O8:O51 O53:O71">
    <cfRule type="containsText" dxfId="52" priority="30" operator="containsText" text="Extremo">
      <formula>NOT(ISERROR(SEARCH("Extremo",O8)))</formula>
    </cfRule>
  </conditionalFormatting>
  <conditionalFormatting sqref="H72:H107">
    <cfRule type="containsText" dxfId="51" priority="31" operator="containsText" text="Moderado">
      <formula>NOT(ISERROR(SEARCH("Moderado",H72)))</formula>
    </cfRule>
    <cfRule type="containsText" dxfId="50" priority="32" operator="containsText" text="Alto">
      <formula>NOT(ISERROR(SEARCH("Alto",H72)))</formula>
    </cfRule>
    <cfRule type="containsText" dxfId="49" priority="33" operator="containsText" text="Muy Alto">
      <formula>NOT(ISERROR(SEARCH("Muy Alto",H72)))</formula>
    </cfRule>
  </conditionalFormatting>
  <conditionalFormatting sqref="H72:H107">
    <cfRule type="containsText" dxfId="48" priority="34" operator="containsText" text="Muy Bajo">
      <formula>NOT(ISERROR(SEARCH("Muy Bajo",H72)))</formula>
    </cfRule>
    <cfRule type="containsText" dxfId="47" priority="35" operator="containsText" text="Bajo">
      <formula>NOT(ISERROR(SEARCH("Bajo",H72)))</formula>
    </cfRule>
  </conditionalFormatting>
  <conditionalFormatting sqref="H72:H107">
    <cfRule type="containsText" dxfId="46" priority="36" operator="containsText" text="Extremo">
      <formula>NOT(ISERROR(SEARCH("Extremo",H72)))</formula>
    </cfRule>
  </conditionalFormatting>
  <conditionalFormatting sqref="I72:I107">
    <cfRule type="containsText" dxfId="45" priority="37" operator="containsText" text="Moderado">
      <formula>NOT(ISERROR(SEARCH("Moderado",I72)))</formula>
    </cfRule>
    <cfRule type="containsText" dxfId="44" priority="38" operator="containsText" text="Alto">
      <formula>NOT(ISERROR(SEARCH("Alto",I72)))</formula>
    </cfRule>
    <cfRule type="containsText" dxfId="43" priority="39" operator="containsText" text="Muy Alto">
      <formula>NOT(ISERROR(SEARCH("Muy Alto",I72)))</formula>
    </cfRule>
  </conditionalFormatting>
  <conditionalFormatting sqref="I72:I107">
    <cfRule type="containsText" dxfId="42" priority="40" operator="containsText" text="Muy Bajo">
      <formula>NOT(ISERROR(SEARCH("Muy Bajo",I72)))</formula>
    </cfRule>
    <cfRule type="containsText" dxfId="41" priority="41" operator="containsText" text="Bajo">
      <formula>NOT(ISERROR(SEARCH("Bajo",I72)))</formula>
    </cfRule>
  </conditionalFormatting>
  <conditionalFormatting sqref="I72:I107">
    <cfRule type="containsText" dxfId="40" priority="42" operator="containsText" text="Extremo">
      <formula>NOT(ISERROR(SEARCH("Extremo",I72)))</formula>
    </cfRule>
  </conditionalFormatting>
  <conditionalFormatting sqref="N72:N107">
    <cfRule type="containsText" dxfId="39" priority="43" operator="containsText" text="Moderado">
      <formula>NOT(ISERROR(SEARCH("Moderado",N72)))</formula>
    </cfRule>
    <cfRule type="containsText" dxfId="38" priority="44" operator="containsText" text="Alto">
      <formula>NOT(ISERROR(SEARCH("Alto",N72)))</formula>
    </cfRule>
    <cfRule type="containsText" dxfId="37" priority="45" operator="containsText" text="Muy Alto">
      <formula>NOT(ISERROR(SEARCH("Muy Alto",N72)))</formula>
    </cfRule>
  </conditionalFormatting>
  <conditionalFormatting sqref="N72:N107">
    <cfRule type="containsText" dxfId="36" priority="46" operator="containsText" text="Muy Bajo">
      <formula>NOT(ISERROR(SEARCH("Muy Bajo",N72)))</formula>
    </cfRule>
    <cfRule type="containsText" dxfId="35" priority="47" operator="containsText" text="Bajo">
      <formula>NOT(ISERROR(SEARCH("Bajo",N72)))</formula>
    </cfRule>
  </conditionalFormatting>
  <conditionalFormatting sqref="N72:N107">
    <cfRule type="containsText" dxfId="34" priority="48" operator="containsText" text="Extremo">
      <formula>NOT(ISERROR(SEARCH("Extremo",N72)))</formula>
    </cfRule>
  </conditionalFormatting>
  <conditionalFormatting sqref="O72:O107">
    <cfRule type="containsText" dxfId="33" priority="49" operator="containsText" text="Moderado">
      <formula>NOT(ISERROR(SEARCH("Moderado",O72)))</formula>
    </cfRule>
    <cfRule type="containsText" dxfId="32" priority="50" operator="containsText" text="Alto">
      <formula>NOT(ISERROR(SEARCH("Alto",O72)))</formula>
    </cfRule>
    <cfRule type="containsText" dxfId="31" priority="51" operator="containsText" text="Muy Alto">
      <formula>NOT(ISERROR(SEARCH("Muy Alto",O72)))</formula>
    </cfRule>
  </conditionalFormatting>
  <conditionalFormatting sqref="O72:O107">
    <cfRule type="containsText" dxfId="30" priority="52" operator="containsText" text="Muy Bajo">
      <formula>NOT(ISERROR(SEARCH("Muy Bajo",O72)))</formula>
    </cfRule>
    <cfRule type="containsText" dxfId="29" priority="53" operator="containsText" text="Bajo">
      <formula>NOT(ISERROR(SEARCH("Bajo",O72)))</formula>
    </cfRule>
  </conditionalFormatting>
  <conditionalFormatting sqref="O72:O107">
    <cfRule type="containsText" dxfId="28" priority="54" operator="containsText" text="Extremo">
      <formula>NOT(ISERROR(SEARCH("Extremo",O72)))</formula>
    </cfRule>
  </conditionalFormatting>
  <conditionalFormatting sqref="X9:Y51 X53:Y107">
    <cfRule type="expression" dxfId="27" priority="55">
      <formula>$X9=""</formula>
    </cfRule>
    <cfRule type="expression" dxfId="26" priority="56">
      <formula>$X9&lt;=1.5</formula>
    </cfRule>
    <cfRule type="expression" dxfId="25" priority="57">
      <formula>$X9&lt;=2.5</formula>
    </cfRule>
    <cfRule type="expression" dxfId="24" priority="58">
      <formula>$X9&lt;3.5</formula>
    </cfRule>
    <cfRule type="expression" dxfId="23" priority="59">
      <formula>$X9&gt;=3.5</formula>
    </cfRule>
  </conditionalFormatting>
  <conditionalFormatting sqref="I52">
    <cfRule type="containsText" dxfId="22" priority="60" operator="containsText" text="Moderado">
      <formula>NOT(ISERROR(SEARCH("Moderado",I52)))</formula>
    </cfRule>
    <cfRule type="containsText" dxfId="21" priority="61" operator="containsText" text="Alto">
      <formula>NOT(ISERROR(SEARCH("Alto",I52)))</formula>
    </cfRule>
    <cfRule type="containsText" dxfId="20" priority="62" operator="containsText" text="Muy Alto">
      <formula>NOT(ISERROR(SEARCH("Muy Alto",I52)))</formula>
    </cfRule>
  </conditionalFormatting>
  <conditionalFormatting sqref="I52">
    <cfRule type="containsText" dxfId="19" priority="63" operator="containsText" text="Muy Bajo">
      <formula>NOT(ISERROR(SEARCH("Muy Bajo",I52)))</formula>
    </cfRule>
    <cfRule type="containsText" dxfId="18" priority="64" operator="containsText" text="Bajo">
      <formula>NOT(ISERROR(SEARCH("Bajo",I52)))</formula>
    </cfRule>
  </conditionalFormatting>
  <conditionalFormatting sqref="I52">
    <cfRule type="containsText" dxfId="17" priority="65" operator="containsText" text="Extremo">
      <formula>NOT(ISERROR(SEARCH("Extremo",I52)))</formula>
    </cfRule>
  </conditionalFormatting>
  <conditionalFormatting sqref="N52">
    <cfRule type="containsText" dxfId="16" priority="66" operator="containsText" text="Moderado">
      <formula>NOT(ISERROR(SEARCH("Moderado",N52)))</formula>
    </cfRule>
    <cfRule type="containsText" dxfId="15" priority="67" operator="containsText" text="Alto">
      <formula>NOT(ISERROR(SEARCH("Alto",N52)))</formula>
    </cfRule>
    <cfRule type="containsText" dxfId="14" priority="68" operator="containsText" text="Muy Alto">
      <formula>NOT(ISERROR(SEARCH("Muy Alto",N52)))</formula>
    </cfRule>
  </conditionalFormatting>
  <conditionalFormatting sqref="N52">
    <cfRule type="containsText" dxfId="13" priority="69" operator="containsText" text="Muy Bajo">
      <formula>NOT(ISERROR(SEARCH("Muy Bajo",N52)))</formula>
    </cfRule>
    <cfRule type="containsText" dxfId="12" priority="70" operator="containsText" text="Bajo">
      <formula>NOT(ISERROR(SEARCH("Bajo",N52)))</formula>
    </cfRule>
  </conditionalFormatting>
  <conditionalFormatting sqref="N52">
    <cfRule type="containsText" dxfId="11" priority="71" operator="containsText" text="Extremo">
      <formula>NOT(ISERROR(SEARCH("Extremo",N52)))</formula>
    </cfRule>
  </conditionalFormatting>
  <conditionalFormatting sqref="O52">
    <cfRule type="containsText" dxfId="10" priority="72" operator="containsText" text="Moderado">
      <formula>NOT(ISERROR(SEARCH("Moderado",O52)))</formula>
    </cfRule>
    <cfRule type="containsText" dxfId="9" priority="73" operator="containsText" text="Alto">
      <formula>NOT(ISERROR(SEARCH("Alto",O52)))</formula>
    </cfRule>
    <cfRule type="containsText" dxfId="8" priority="74" operator="containsText" text="Muy Alto">
      <formula>NOT(ISERROR(SEARCH("Muy Alto",O52)))</formula>
    </cfRule>
  </conditionalFormatting>
  <conditionalFormatting sqref="O52">
    <cfRule type="containsText" dxfId="7" priority="75" operator="containsText" text="Muy Bajo">
      <formula>NOT(ISERROR(SEARCH("Muy Bajo",O52)))</formula>
    </cfRule>
    <cfRule type="containsText" dxfId="6" priority="76" operator="containsText" text="Bajo">
      <formula>NOT(ISERROR(SEARCH("Bajo",O52)))</formula>
    </cfRule>
  </conditionalFormatting>
  <conditionalFormatting sqref="O52">
    <cfRule type="containsText" dxfId="5" priority="77" operator="containsText" text="Extremo">
      <formula>NOT(ISERROR(SEARCH("Extremo",O52)))</formula>
    </cfRule>
  </conditionalFormatting>
  <conditionalFormatting sqref="X52:Y52">
    <cfRule type="expression" dxfId="4" priority="78">
      <formula>$X52=""</formula>
    </cfRule>
    <cfRule type="expression" dxfId="3" priority="79">
      <formula>$X52&lt;=1.5</formula>
    </cfRule>
    <cfRule type="expression" dxfId="2" priority="80">
      <formula>$X52&lt;=2.5</formula>
    </cfRule>
    <cfRule type="expression" dxfId="1" priority="81">
      <formula>$X52&lt;3.5</formula>
    </cfRule>
    <cfRule type="expression" dxfId="0" priority="82">
      <formula>$X52&gt;=3.5</formula>
    </cfRule>
  </conditionalFormatting>
  <dataValidations count="6">
    <dataValidation type="decimal" allowBlank="1" showInputMessage="1" showErrorMessage="1" promptTitle="PORCENTAJE VARIABLE" prompt="Puede cambiar este porcentaje, siempre y cuando la suma de los porcentajes de las 6 variables sumen 100%, y de acuerdo con la dinámica y complejidad de la entidad." sqref="I6 O6 Q6 S6 U6 W6" xr:uid="{00000000-0002-0000-0700-000000000000}">
      <formula1>0</formula1>
      <formula2>1</formula2>
    </dataValidation>
    <dataValidation allowBlank="1" showInputMessage="1" showErrorMessage="1" promptTitle="Riesgo inherente" prompt="Digite la cantidad de riesgos inherentes por cada nivel que tiene el aspecto evaluable." sqref="C6:G6 J6:M6" xr:uid="{00000000-0002-0000-0700-000001000000}">
      <formula1>0</formula1>
      <formula2>0</formula2>
    </dataValidation>
    <dataValidation allowBlank="1" showErrorMessage="1" promptTitle="Temas interés Alta Dirección" prompt="Número de solicitudes por Gerentes y/o Directivos/ Temas de seguimiento alta direccion con menor repeticion en un periodo de seis meses ( de 0 a 3 repeticiones en diferentes comites)" sqref="P8:P107" xr:uid="{00000000-0002-0000-0700-000002000000}">
      <formula1>0</formula1>
      <formula2>0</formula2>
    </dataValidation>
    <dataValidation allowBlank="1" showErrorMessage="1" sqref="B7:AF7" xr:uid="{00000000-0002-0000-0700-000003000000}">
      <formula1>0</formula1>
      <formula2>0</formula2>
    </dataValidation>
    <dataValidation type="list" allowBlank="1" showInputMessage="1" showErrorMessage="1" sqref="AE8:AE107" xr:uid="{00000000-0002-0000-0700-000004000000}">
      <formula1>Selección</formula1>
      <formula2>0</formula2>
    </dataValidation>
    <dataValidation type="list" allowBlank="1" showInputMessage="1" showErrorMessage="1" sqref="AF8:AF107" xr:uid="{00000000-0002-0000-0700-000005000000}">
      <formula1>Justificacion</formula1>
      <formula2>0</formula2>
    </dataValidation>
  </dataValidations>
  <printOptions verticalCentered="1"/>
  <pageMargins left="0.70833333333333304" right="0.70833333333333304" top="0.74791666666666701" bottom="0.74791666666666701" header="0.511811023622047" footer="0.511811023622047"/>
  <pageSetup paperSize="5" scale="85"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E483D336290A34A982C2316D60A1F4D" ma:contentTypeVersion="37" ma:contentTypeDescription="Crear nuevo documento." ma:contentTypeScope="" ma:versionID="c01331f7e3e97021185eed4f927270ce">
  <xsd:schema xmlns:xsd="http://www.w3.org/2001/XMLSchema" xmlns:xs="http://www.w3.org/2001/XMLSchema" xmlns:p="http://schemas.microsoft.com/office/2006/metadata/properties" xmlns:ns1="http://schemas.microsoft.com/sharepoint/v3" xmlns:ns2="89e9cb8a-dc97-4f6c-ba01-496577f92a9f" xmlns:ns3="a667fc92-1df2-4b7e-93f2-6268b04510a2" targetNamespace="http://schemas.microsoft.com/office/2006/metadata/properties" ma:root="true" ma:fieldsID="da8d1ab59c20b2cb6a4f731a049a7ff1" ns1:_="" ns2:_="" ns3:_="">
    <xsd:import namespace="http://schemas.microsoft.com/sharepoint/v3"/>
    <xsd:import namespace="89e9cb8a-dc97-4f6c-ba01-496577f92a9f"/>
    <xsd:import namespace="a667fc92-1df2-4b7e-93f2-6268b04510a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ETIQUETA" minOccurs="0"/>
                <xsd:element ref="ns2:PalabrasClave" minOccurs="0"/>
                <xsd:element ref="ns2:Filtro" minOccurs="0"/>
                <xsd:element ref="ns2:Favoritos" minOccurs="0"/>
                <xsd:element ref="ns2:MediaLengthInSeconds" minOccurs="0"/>
                <xsd:element ref="ns3:SharedWithUsers" minOccurs="0"/>
                <xsd:element ref="ns3:SharedWithDetails" minOccurs="0"/>
                <xsd:element ref="ns2:MediaServiceDateTaken" minOccurs="0"/>
                <xsd:element ref="ns2:ACTUALIZADO" minOccurs="0"/>
                <xsd:element ref="ns1:PercentComplete" minOccurs="0"/>
                <xsd:element ref="ns2:Eleccion" minOccurs="0"/>
                <xsd:element ref="ns2:COLOR" minOccurs="0"/>
                <xsd:element ref="ns2:MediaServiceObjectDetectorVersions" minOccurs="0"/>
                <xsd:element ref="ns2:MediaServiceLocation"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ercentComplete" ma:index="25" nillable="true" ma:displayName="% completado" ma:internalName="PercentComplete" ma:percentage="TRUE">
      <xsd:simpleType>
        <xsd:restriction base="dms:Number">
          <xsd:maxInclusive value="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9e9cb8a-dc97-4f6c-ba01-496577f92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ed5338eb-234c-4fef-9958-0f22ef8cd8c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TIQUETA" ma:index="16" nillable="true" ma:displayName="ETIQUETA" ma:format="Dropdown" ma:internalName="ETIQUETA">
      <xsd:simpleType>
        <xsd:restriction base="dms:Choice">
          <xsd:enumeration value="BASE DE DATOS"/>
          <xsd:enumeration value="ADMINISTRATIVO"/>
          <xsd:enumeration value="Opción 3"/>
          <xsd:enumeration value="Opción 4"/>
          <xsd:enumeration value="Opción 5"/>
          <xsd:enumeration value="Opción 6"/>
          <xsd:enumeration value="Opción 7"/>
          <xsd:enumeration value="Opción 8"/>
        </xsd:restriction>
      </xsd:simpleType>
    </xsd:element>
    <xsd:element name="PalabrasClave" ma:index="17" nillable="true" ma:displayName="Palabras Clave " ma:format="Dropdown" ma:internalName="PalabrasClave">
      <xsd:simpleType>
        <xsd:restriction base="dms:Text">
          <xsd:maxLength value="255"/>
        </xsd:restriction>
      </xsd:simpleType>
    </xsd:element>
    <xsd:element name="Filtro" ma:index="18" nillable="true" ma:displayName="Filtro" ma:format="Dropdown" ma:internalName="Filtro">
      <xsd:simpleType>
        <xsd:restriction base="dms:Choice">
          <xsd:enumeration value="BASE DE DATOS"/>
          <xsd:enumeration value="Opción 2"/>
          <xsd:enumeration value="Opción 3"/>
        </xsd:restriction>
      </xsd:simpleType>
    </xsd:element>
    <xsd:element name="Favoritos" ma:index="19" nillable="true" ma:displayName="Favoritos" ma:default="0" ma:format="Dropdown" ma:internalName="Favoritos">
      <xsd:simpleType>
        <xsd:restriction base="dms:Boolean"/>
      </xsd:simple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ACTUALIZADO" ma:index="24" nillable="true" ma:displayName="ACTUALIZADO " ma:format="RadioButtons" ma:internalName="ACTUALIZADO">
      <xsd:simpleType>
        <xsd:restriction base="dms:Choice">
          <xsd:enumeration value="si"/>
          <xsd:enumeration value="no"/>
        </xsd:restriction>
      </xsd:simpleType>
    </xsd:element>
    <xsd:element name="Eleccion" ma:index="26" nillable="true" ma:displayName="Eleccion" ma:format="Dropdown" ma:internalName="Eleccion">
      <xsd:simpleType>
        <xsd:restriction base="dms:Choice">
          <xsd:enumeration value="IMPORTANTE"/>
          <xsd:enumeration value="EQUIP ADMINISTRATIVO"/>
          <xsd:enumeration value="Opción 3"/>
        </xsd:restriction>
      </xsd:simpleType>
    </xsd:element>
    <xsd:element name="COLOR" ma:index="27" nillable="true" ma:displayName="COLOR" ma:format="Dropdown" ma:internalName="COLOR">
      <xsd:simpleType>
        <xsd:union memberTypes="dms:Text">
          <xsd:simpleType>
            <xsd:restriction base="dms:Choice">
              <xsd:enumeration value="VERDE"/>
              <xsd:enumeration value="ROJO"/>
              <xsd:enumeration value="NARANJA"/>
              <xsd:enumeration value="AZUL"/>
              <xsd:enumeration value="MORADO"/>
            </xsd:restriction>
          </xsd:simpleType>
        </xsd:un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Location" ma:index="29" nillable="true" ma:displayName="Location" ma:indexed="true" ma:internalName="MediaServiceLocation" ma:readOnly="true">
      <xsd:simpleType>
        <xsd:restriction base="dms:Text"/>
      </xsd:simpleType>
    </xsd:element>
    <xsd:element name="Descripci_x00f3_n" ma:index="30" nillable="true" ma:displayName="Descripción " ma:format="Dropdown" ma:internalName="Descripci_x00f3_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67fc92-1df2-4b7e-93f2-6268b04510a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109e7e8-59e1-4cc9-bc22-d1df10847dae}" ma:internalName="TaxCatchAll" ma:showField="CatchAllData" ma:web="a667fc92-1df2-4b7e-93f2-6268b04510a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tro xmlns="89e9cb8a-dc97-4f6c-ba01-496577f92a9f" xsi:nil="true"/>
    <TaxCatchAll xmlns="a667fc92-1df2-4b7e-93f2-6268b04510a2" xsi:nil="true"/>
    <ETIQUETA xmlns="89e9cb8a-dc97-4f6c-ba01-496577f92a9f" xsi:nil="true"/>
    <Eleccion xmlns="89e9cb8a-dc97-4f6c-ba01-496577f92a9f" xsi:nil="true"/>
    <Favoritos xmlns="89e9cb8a-dc97-4f6c-ba01-496577f92a9f">false</Favoritos>
    <COLOR xmlns="89e9cb8a-dc97-4f6c-ba01-496577f92a9f" xsi:nil="true"/>
    <PalabrasClave xmlns="89e9cb8a-dc97-4f6c-ba01-496577f92a9f" xsi:nil="true"/>
    <PercentComplete xmlns="http://schemas.microsoft.com/sharepoint/v3" xsi:nil="true"/>
    <lcf76f155ced4ddcb4097134ff3c332f xmlns="89e9cb8a-dc97-4f6c-ba01-496577f92a9f">
      <Terms xmlns="http://schemas.microsoft.com/office/infopath/2007/PartnerControls"/>
    </lcf76f155ced4ddcb4097134ff3c332f>
    <ACTUALIZADO xmlns="89e9cb8a-dc97-4f6c-ba01-496577f92a9f" xsi:nil="true"/>
    <Descripci_x00f3_n xmlns="89e9cb8a-dc97-4f6c-ba01-496577f92a9f" xsi:nil="true"/>
  </documentManagement>
</p:properties>
</file>

<file path=customXml/itemProps1.xml><?xml version="1.0" encoding="utf-8"?>
<ds:datastoreItem xmlns:ds="http://schemas.openxmlformats.org/officeDocument/2006/customXml" ds:itemID="{76D26543-54AD-468A-A3D6-405DCDE56C63}"/>
</file>

<file path=customXml/itemProps2.xml><?xml version="1.0" encoding="utf-8"?>
<ds:datastoreItem xmlns:ds="http://schemas.openxmlformats.org/officeDocument/2006/customXml" ds:itemID="{6F3918FB-AD7B-474D-8F30-FA3CE281A35F}"/>
</file>

<file path=customXml/itemProps3.xml><?xml version="1.0" encoding="utf-8"?>
<ds:datastoreItem xmlns:ds="http://schemas.openxmlformats.org/officeDocument/2006/customXml" ds:itemID="{D81BF470-170B-45FA-9D19-84479ED37563}"/>
</file>

<file path=docProps/app.xml><?xml version="1.0" encoding="utf-8"?>
<Properties xmlns="http://schemas.openxmlformats.org/officeDocument/2006/extended-properties" xmlns:vt="http://schemas.openxmlformats.org/officeDocument/2006/docPropsVTypes">
  <Template/>
  <TotalTime>362</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Listas</vt:lpstr>
      <vt:lpstr>00_Universo</vt:lpstr>
      <vt:lpstr>01_Riesgos</vt:lpstr>
      <vt:lpstr>02_TiempoAI</vt:lpstr>
      <vt:lpstr>03_PlanEstrategico</vt:lpstr>
      <vt:lpstr>04_ResultadosA</vt:lpstr>
      <vt:lpstr>05_PptoAsociado</vt:lpstr>
      <vt:lpstr>Priorización</vt:lpstr>
      <vt:lpstr>Justificacion</vt:lpstr>
      <vt:lpstr>Selección</vt:lpstr>
      <vt:lpstr>TiempoAI</vt:lpstr>
      <vt:lpstr>TipoUnidad</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ARLEY GIRALDO ZAPATA</dc:creator>
  <dc:description/>
  <cp:lastModifiedBy>Jairo Alfredo Sanchez Diaz</cp:lastModifiedBy>
  <cp:revision>9</cp:revision>
  <dcterms:created xsi:type="dcterms:W3CDTF">2014-03-13T13:58:02Z</dcterms:created>
  <dcterms:modified xsi:type="dcterms:W3CDTF">2022-02-14T17:32:47Z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ContentTypeId">
    <vt:lpwstr>0x010100BE483D336290A34A982C2316D60A1F4D</vt:lpwstr>
  </property>
</Properties>
</file>