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hidePivotFieldList="1" defaultThemeVersion="124226"/>
  <mc:AlternateContent xmlns:mc="http://schemas.openxmlformats.org/markup-compatibility/2006">
    <mc:Choice Requires="x15">
      <x15ac:absPath xmlns:x15ac="http://schemas.microsoft.com/office/spreadsheetml/2010/11/ac" url="C:\Users\pgutierrezr\Desktop\PROCEDIMIENTOS PDI\"/>
    </mc:Choice>
  </mc:AlternateContent>
  <bookViews>
    <workbookView xWindow="0" yWindow="0" windowWidth="25200" windowHeight="11985" tabRatio="882" activeTab="1"/>
  </bookViews>
  <sheets>
    <sheet name="Instructivo" sheetId="20" r:id="rId1"/>
    <sheet name="Mapa Riesgos" sheetId="1" r:id="rId2"/>
    <sheet name="Mapa Riesgos de corrupción" sheetId="22"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r:id="rId9"/>
    <sheet name="Hoja1" sheetId="11" state="hidden" r:id="rId10"/>
  </sheets>
  <externalReferences>
    <externalReference r:id="rId11"/>
    <externalReference r:id="rId12"/>
    <externalReference r:id="rId13"/>
    <externalReference r:id="rId14"/>
  </externalReferences>
  <definedNames>
    <definedName name="A">#REF!</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10">#REF!</definedName>
    <definedName name="Acc_2">#REF!</definedName>
    <definedName name="Acc_2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acc_d">#REF!</definedName>
    <definedName name="accdd">#REF!</definedName>
    <definedName name="accddas">#REF!</definedName>
    <definedName name="Actcontrol">'[1]Explicación de los campos'!$AU$2:$AU$3</definedName>
    <definedName name="Afecta">[2]Hoja2!$AM$2:$AM$3</definedName>
    <definedName name="Asignacionresp">'[1]Explicación de los campos'!$AS$2:$AS$3</definedName>
    <definedName name="Autoridadresp">'[1]Explicación de los campos'!$AS$5:$AS$6</definedName>
    <definedName name="Causafactor3">'[3]Explicación de los campos'!$B$2:$B$9</definedName>
    <definedName name="ciudadano">#REF!</definedName>
    <definedName name="clase">'[2]Explicación de los campos'!$G$2:$G$7</definedName>
    <definedName name="Confidencialidad">[2]Hoja2!$N$3:$N$7</definedName>
    <definedName name="ControlTipo">[3]Hoja2!$AI$3:$AI$6</definedName>
    <definedName name="Departamentos">#REF!</definedName>
    <definedName name="desviaciones">'[1]Explicación de los campos'!$AU$5:$AU$6</definedName>
    <definedName name="ejecucioncontrol">'[1]Explicación de los campos'!$AU$12:$AU$14</definedName>
    <definedName name="Evidencia">'[1]Explicación de los campos'!$AU$8:$AU$10</definedName>
    <definedName name="Fuentes">#REF!</definedName>
    <definedName name="hola">#REF!</definedName>
    <definedName name="Indicadores">#REF!</definedName>
    <definedName name="juan">'[4]Explicación de los campos'!$AU$2:$AU$3</definedName>
    <definedName name="m">#REF!</definedName>
    <definedName name="Monica">#REF!</definedName>
    <definedName name="Objetivos">OFFSET(#REF!,0,0,COUNTA(#REF!)-1,1)</definedName>
    <definedName name="Objjj">OFFSET(#REF!,0,0,COUNTA(#REF!)-1,1)</definedName>
    <definedName name="obkk">OFFSET(#REF!,0,0,COUNTA(#REF!)-1,1)</definedName>
    <definedName name="Periodicidad">'[1]Explicación de los campos'!$AS$8:$AS$9</definedName>
    <definedName name="Posibilidad">[3]Hoja2!$H$3:$H$7</definedName>
    <definedName name="Proposito">'[1]Explicación de los campos'!$AS$11:$AS$13</definedName>
    <definedName name="RiesgoClase3">'[3]Explicación de los campos'!$G$2:$G$8</definedName>
    <definedName name="Riesgos">'[4]Explicación de los campos'!$AU$8:$AU$10</definedName>
    <definedName name="SiNo">[3]Hoja2!$AK$3:$AK$4</definedName>
  </definedNames>
  <calcPr calcId="152511"/>
  <pivotCaches>
    <pivotCache cacheId="0" r:id="rId15"/>
  </pivotCaches>
</workbook>
</file>

<file path=xl/calcChain.xml><?xml version="1.0" encoding="utf-8"?>
<calcChain xmlns="http://schemas.openxmlformats.org/spreadsheetml/2006/main">
  <c r="R72" i="1" l="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Y21" i="1" s="1"/>
  <c r="R19" i="1"/>
  <c r="R18" i="1"/>
  <c r="R17" i="1"/>
  <c r="R16" i="1"/>
  <c r="Y50" i="1" l="1"/>
  <c r="Y49" i="1"/>
  <c r="AC49" i="1"/>
  <c r="AB49" i="1" s="1"/>
  <c r="AC50" i="1"/>
  <c r="AB50" i="1" s="1"/>
  <c r="AC58" i="1"/>
  <c r="AB58" i="1" s="1"/>
  <c r="Y58" i="1"/>
  <c r="AC66" i="1"/>
  <c r="AB66" i="1" s="1"/>
  <c r="Y66" i="1"/>
  <c r="AC51" i="1"/>
  <c r="AB51" i="1" s="1"/>
  <c r="Y51" i="1"/>
  <c r="AC59" i="1"/>
  <c r="AB59" i="1" s="1"/>
  <c r="Y59" i="1"/>
  <c r="Z21" i="1"/>
  <c r="AA21" i="1"/>
  <c r="Y22" i="1" s="1"/>
  <c r="Y45" i="1"/>
  <c r="AC45" i="1"/>
  <c r="AB45" i="1" s="1"/>
  <c r="Y53" i="1"/>
  <c r="AC53" i="1"/>
  <c r="AB53" i="1" s="1"/>
  <c r="Y69" i="1"/>
  <c r="AC69" i="1"/>
  <c r="AB69" i="1" s="1"/>
  <c r="AC52" i="1"/>
  <c r="AB52" i="1" s="1"/>
  <c r="Y52" i="1"/>
  <c r="Y37" i="1"/>
  <c r="AC37" i="1"/>
  <c r="AB37" i="1" s="1"/>
  <c r="AC38" i="1"/>
  <c r="AB38" i="1" s="1"/>
  <c r="Y38" i="1"/>
  <c r="AC46" i="1"/>
  <c r="AB46" i="1" s="1"/>
  <c r="Y46" i="1"/>
  <c r="AC54" i="1"/>
  <c r="AB54" i="1" s="1"/>
  <c r="Y54" i="1"/>
  <c r="Y61" i="1"/>
  <c r="AC61" i="1"/>
  <c r="AB61" i="1" s="1"/>
  <c r="AC62" i="1"/>
  <c r="AB62" i="1" s="1"/>
  <c r="Y62" i="1"/>
  <c r="AC70" i="1"/>
  <c r="AB70" i="1" s="1"/>
  <c r="Y70" i="1"/>
  <c r="Y26" i="1"/>
  <c r="Y25" i="1"/>
  <c r="Y43" i="1"/>
  <c r="AC44" i="1"/>
  <c r="AB44" i="1" s="1"/>
  <c r="Y44" i="1"/>
  <c r="AC43" i="1"/>
  <c r="AB43" i="1" s="1"/>
  <c r="Y67" i="1"/>
  <c r="AC68" i="1"/>
  <c r="AB68" i="1" s="1"/>
  <c r="Y68" i="1"/>
  <c r="AC67" i="1"/>
  <c r="AB67" i="1" s="1"/>
  <c r="AC39" i="1"/>
  <c r="AB39" i="1" s="1"/>
  <c r="Y39" i="1"/>
  <c r="Y47" i="1"/>
  <c r="AC47" i="1"/>
  <c r="AB47" i="1" s="1"/>
  <c r="AC63" i="1"/>
  <c r="AB63" i="1" s="1"/>
  <c r="Y63" i="1"/>
  <c r="AC71" i="1"/>
  <c r="AB71" i="1" s="1"/>
  <c r="Y71" i="1"/>
  <c r="Y19" i="1"/>
  <c r="Y20" i="1"/>
  <c r="AC60" i="1"/>
  <c r="AB60" i="1" s="1"/>
  <c r="Y60" i="1"/>
  <c r="Y31" i="1"/>
  <c r="Y32" i="1"/>
  <c r="Y40" i="1"/>
  <c r="AC40" i="1"/>
  <c r="AB40" i="1" s="1"/>
  <c r="AC48" i="1"/>
  <c r="AB48" i="1" s="1"/>
  <c r="Y48" i="1"/>
  <c r="AC55" i="1"/>
  <c r="AB55" i="1" s="1"/>
  <c r="Y56" i="1"/>
  <c r="Y55" i="1"/>
  <c r="AC56" i="1"/>
  <c r="AB56" i="1" s="1"/>
  <c r="Y64" i="1"/>
  <c r="AC64" i="1"/>
  <c r="AB64" i="1" s="1"/>
  <c r="Y72" i="1"/>
  <c r="AC72" i="1"/>
  <c r="AB72" i="1" s="1"/>
  <c r="AC42" i="1"/>
  <c r="AB42" i="1" s="1"/>
  <c r="Y42" i="1"/>
  <c r="Y33" i="1"/>
  <c r="AC41" i="1"/>
  <c r="AB41" i="1" s="1"/>
  <c r="Y41" i="1"/>
  <c r="AC57" i="1"/>
  <c r="AB57" i="1" s="1"/>
  <c r="Y57" i="1"/>
  <c r="AC65" i="1"/>
  <c r="AB65" i="1" s="1"/>
  <c r="Y65" i="1"/>
  <c r="I19" i="1"/>
  <c r="I25" i="1"/>
  <c r="I31" i="1"/>
  <c r="I37" i="1"/>
  <c r="I43" i="1"/>
  <c r="I49" i="1"/>
  <c r="I55" i="1"/>
  <c r="I61" i="1"/>
  <c r="I67" i="1"/>
  <c r="Z45" i="1" l="1"/>
  <c r="AD45" i="1" s="1"/>
  <c r="AA45" i="1"/>
  <c r="Z71" i="1"/>
  <c r="AD71" i="1" s="1"/>
  <c r="AA71" i="1"/>
  <c r="Z25" i="1"/>
  <c r="AA25" i="1"/>
  <c r="Y27" i="1" s="1"/>
  <c r="AA54" i="1"/>
  <c r="Z54" i="1"/>
  <c r="AD54" i="1" s="1"/>
  <c r="Z52" i="1"/>
  <c r="AD52" i="1" s="1"/>
  <c r="AA52" i="1"/>
  <c r="Z22" i="1"/>
  <c r="AA22" i="1"/>
  <c r="Y23" i="1" s="1"/>
  <c r="Z58" i="1"/>
  <c r="AD58" i="1" s="1"/>
  <c r="AA58" i="1"/>
  <c r="Z20" i="1"/>
  <c r="AA20" i="1"/>
  <c r="Z66" i="1"/>
  <c r="AD66" i="1" s="1"/>
  <c r="AA66" i="1"/>
  <c r="AA19" i="1"/>
  <c r="Z19" i="1"/>
  <c r="Z41" i="1"/>
  <c r="AD41" i="1" s="1"/>
  <c r="AA41" i="1"/>
  <c r="Z64" i="1"/>
  <c r="AD64" i="1" s="1"/>
  <c r="AA64" i="1"/>
  <c r="Z40" i="1"/>
  <c r="AD40" i="1" s="1"/>
  <c r="AA40" i="1"/>
  <c r="AA68" i="1"/>
  <c r="Z68" i="1"/>
  <c r="AD68" i="1" s="1"/>
  <c r="Z26" i="1"/>
  <c r="AA26" i="1"/>
  <c r="AA72" i="1"/>
  <c r="Z72" i="1"/>
  <c r="AD72" i="1" s="1"/>
  <c r="AA43" i="1"/>
  <c r="Z43" i="1"/>
  <c r="AD43" i="1" s="1"/>
  <c r="Z37" i="1"/>
  <c r="AD37" i="1" s="1"/>
  <c r="AA37" i="1"/>
  <c r="Z32" i="1"/>
  <c r="AA32" i="1"/>
  <c r="AA63" i="1"/>
  <c r="Z63" i="1"/>
  <c r="AD63" i="1" s="1"/>
  <c r="Z70" i="1"/>
  <c r="AD70" i="1" s="1"/>
  <c r="AA70" i="1"/>
  <c r="AA46" i="1"/>
  <c r="Z46" i="1"/>
  <c r="AD46" i="1" s="1"/>
  <c r="AA59" i="1"/>
  <c r="Z59" i="1"/>
  <c r="AD59" i="1" s="1"/>
  <c r="AA48" i="1"/>
  <c r="Z48" i="1"/>
  <c r="AD48" i="1" s="1"/>
  <c r="Z61" i="1"/>
  <c r="AD61" i="1" s="1"/>
  <c r="AA61" i="1"/>
  <c r="AA33" i="1"/>
  <c r="Y34" i="1" s="1"/>
  <c r="Z33" i="1"/>
  <c r="AA55" i="1"/>
  <c r="Z55" i="1"/>
  <c r="AD55" i="1" s="1"/>
  <c r="Z31" i="1"/>
  <c r="AA31" i="1"/>
  <c r="Z67" i="1"/>
  <c r="AD67" i="1" s="1"/>
  <c r="AA67" i="1"/>
  <c r="AA69" i="1"/>
  <c r="Z69" i="1"/>
  <c r="AD69" i="1" s="1"/>
  <c r="AA57" i="1"/>
  <c r="Z57" i="1"/>
  <c r="AD57" i="1" s="1"/>
  <c r="AA42" i="1"/>
  <c r="Z42" i="1"/>
  <c r="AD42" i="1" s="1"/>
  <c r="Z56" i="1"/>
  <c r="AD56" i="1" s="1"/>
  <c r="AA56" i="1"/>
  <c r="Z60" i="1"/>
  <c r="AD60" i="1" s="1"/>
  <c r="AA60" i="1"/>
  <c r="Z62" i="1"/>
  <c r="AD62" i="1" s="1"/>
  <c r="AA62" i="1"/>
  <c r="AA38" i="1"/>
  <c r="Z38" i="1"/>
  <c r="AD38" i="1" s="1"/>
  <c r="AA51" i="1"/>
  <c r="Z51" i="1"/>
  <c r="AD51" i="1" s="1"/>
  <c r="Z49" i="1"/>
  <c r="AD49" i="1" s="1"/>
  <c r="AA49" i="1"/>
  <c r="AA39" i="1"/>
  <c r="Z39" i="1"/>
  <c r="AD39" i="1" s="1"/>
  <c r="Z65" i="1"/>
  <c r="AD65" i="1" s="1"/>
  <c r="AA65" i="1"/>
  <c r="AA47" i="1"/>
  <c r="Z47" i="1"/>
  <c r="AD47" i="1" s="1"/>
  <c r="AA44" i="1"/>
  <c r="Z44" i="1"/>
  <c r="AD44" i="1" s="1"/>
  <c r="Z53" i="1"/>
  <c r="AD53" i="1" s="1"/>
  <c r="AA53" i="1"/>
  <c r="AA50" i="1"/>
  <c r="Z50" i="1"/>
  <c r="AD50" i="1" s="1"/>
  <c r="R13" i="1"/>
  <c r="AA27" i="1" l="1"/>
  <c r="Y28" i="1" s="1"/>
  <c r="Z27" i="1"/>
  <c r="AA23" i="1"/>
  <c r="Y24" i="1" s="1"/>
  <c r="Z23" i="1"/>
  <c r="Z34" i="1"/>
  <c r="AA34" i="1"/>
  <c r="Y35" i="1" s="1"/>
  <c r="AM13" i="22"/>
  <c r="AX13" i="22" s="1"/>
  <c r="AW13" i="22" s="1"/>
  <c r="U13" i="1"/>
  <c r="I13" i="1"/>
  <c r="J13" i="1" s="1"/>
  <c r="AG72" i="22"/>
  <c r="AG71" i="22"/>
  <c r="AG70" i="22"/>
  <c r="AG69" i="22"/>
  <c r="AG68" i="22"/>
  <c r="AG67" i="22"/>
  <c r="AH67" i="22" s="1"/>
  <c r="AI67" i="22" s="1"/>
  <c r="AG66" i="22"/>
  <c r="AG65" i="22"/>
  <c r="AG64" i="22"/>
  <c r="AG63" i="22"/>
  <c r="AG62" i="22"/>
  <c r="AG61" i="22"/>
  <c r="AH61" i="22" s="1"/>
  <c r="AI61" i="22" s="1"/>
  <c r="AG60" i="22"/>
  <c r="AG59" i="22"/>
  <c r="AG58" i="22"/>
  <c r="AG57" i="22"/>
  <c r="AG56" i="22"/>
  <c r="AG55" i="22"/>
  <c r="AH55" i="22" s="1"/>
  <c r="AI55" i="22" s="1"/>
  <c r="AG54" i="22"/>
  <c r="AG53" i="22"/>
  <c r="AG52" i="22"/>
  <c r="AG51" i="22"/>
  <c r="AG50" i="22"/>
  <c r="AG49" i="22"/>
  <c r="AH49" i="22" s="1"/>
  <c r="AI49" i="22" s="1"/>
  <c r="AG48" i="22"/>
  <c r="AG47" i="22"/>
  <c r="AG46" i="22"/>
  <c r="AG45" i="22"/>
  <c r="AG44" i="22"/>
  <c r="AG43" i="22"/>
  <c r="AH43" i="22" s="1"/>
  <c r="AI43" i="22" s="1"/>
  <c r="AG42" i="22"/>
  <c r="AG41" i="22"/>
  <c r="AG40" i="22"/>
  <c r="AG39" i="22"/>
  <c r="AG38" i="22"/>
  <c r="AG37" i="22"/>
  <c r="AH37" i="22" s="1"/>
  <c r="AI37" i="22" s="1"/>
  <c r="AG36" i="22"/>
  <c r="AG35" i="22"/>
  <c r="AG34" i="22"/>
  <c r="AG33" i="22"/>
  <c r="AG32" i="22"/>
  <c r="AG31" i="22"/>
  <c r="AH31" i="22" s="1"/>
  <c r="AI31" i="22" s="1"/>
  <c r="AG30" i="22"/>
  <c r="AG29" i="22"/>
  <c r="AG28" i="22"/>
  <c r="AG27" i="22"/>
  <c r="AG26" i="22"/>
  <c r="AG25" i="22"/>
  <c r="AH25" i="22" s="1"/>
  <c r="AI25" i="22" s="1"/>
  <c r="AG24" i="22"/>
  <c r="AG23" i="22"/>
  <c r="AG22" i="22"/>
  <c r="AG21" i="22"/>
  <c r="AG20" i="22"/>
  <c r="AG19" i="22"/>
  <c r="AH19" i="22" s="1"/>
  <c r="AI19" i="22" s="1"/>
  <c r="AG18" i="22"/>
  <c r="AG17" i="22"/>
  <c r="AG16" i="22"/>
  <c r="AG15" i="22"/>
  <c r="AG14" i="22"/>
  <c r="AF13" i="22"/>
  <c r="AG13" i="22" s="1"/>
  <c r="AH13" i="22" s="1"/>
  <c r="AP72" i="22"/>
  <c r="AM72" i="22"/>
  <c r="AP71" i="22"/>
  <c r="AM71" i="22"/>
  <c r="AP70" i="22"/>
  <c r="AM70" i="22"/>
  <c r="AP69" i="22"/>
  <c r="AM69" i="22"/>
  <c r="AP68" i="22"/>
  <c r="AM68" i="22"/>
  <c r="AP67" i="22"/>
  <c r="AM67" i="22"/>
  <c r="K67" i="22"/>
  <c r="L67" i="22" s="1"/>
  <c r="AP66" i="22"/>
  <c r="AM66" i="22"/>
  <c r="AP65" i="22"/>
  <c r="AM65" i="22"/>
  <c r="AP64" i="22"/>
  <c r="AM64" i="22"/>
  <c r="AP63" i="22"/>
  <c r="AM63" i="22"/>
  <c r="AP62" i="22"/>
  <c r="AM62" i="22"/>
  <c r="AP61" i="22"/>
  <c r="AM61" i="22"/>
  <c r="K61" i="22"/>
  <c r="L61" i="22" s="1"/>
  <c r="AP60" i="22"/>
  <c r="AM60" i="22"/>
  <c r="AP59" i="22"/>
  <c r="AM59" i="22"/>
  <c r="AP58" i="22"/>
  <c r="AM58" i="22"/>
  <c r="AP57" i="22"/>
  <c r="AM57" i="22"/>
  <c r="AP56" i="22"/>
  <c r="AM56" i="22"/>
  <c r="AP55" i="22"/>
  <c r="AM55" i="22"/>
  <c r="K55" i="22"/>
  <c r="L55" i="22" s="1"/>
  <c r="AP54" i="22"/>
  <c r="AM54" i="22"/>
  <c r="AP53" i="22"/>
  <c r="AM53" i="22"/>
  <c r="AP52" i="22"/>
  <c r="AM52" i="22"/>
  <c r="AP51" i="22"/>
  <c r="AM51" i="22"/>
  <c r="AP50" i="22"/>
  <c r="AM50" i="22"/>
  <c r="AP49" i="22"/>
  <c r="AM49" i="22"/>
  <c r="K49" i="22"/>
  <c r="L49" i="22" s="1"/>
  <c r="AP48" i="22"/>
  <c r="AM48" i="22"/>
  <c r="AP47" i="22"/>
  <c r="AM47" i="22"/>
  <c r="AP46" i="22"/>
  <c r="AM46" i="22"/>
  <c r="AP45" i="22"/>
  <c r="AM45" i="22"/>
  <c r="AP44" i="22"/>
  <c r="AM44" i="22"/>
  <c r="AP43" i="22"/>
  <c r="AM43" i="22"/>
  <c r="K43" i="22"/>
  <c r="L43" i="22" s="1"/>
  <c r="AP42" i="22"/>
  <c r="AM42" i="22"/>
  <c r="AP41" i="22"/>
  <c r="AM41" i="22"/>
  <c r="AP40" i="22"/>
  <c r="AM40" i="22"/>
  <c r="AP39" i="22"/>
  <c r="AM39" i="22"/>
  <c r="AP38" i="22"/>
  <c r="AM38" i="22"/>
  <c r="AP37" i="22"/>
  <c r="AM37" i="22"/>
  <c r="K37" i="22"/>
  <c r="AP36" i="22"/>
  <c r="AM36" i="22"/>
  <c r="AP35" i="22"/>
  <c r="AM35" i="22"/>
  <c r="AP34" i="22"/>
  <c r="AM34" i="22"/>
  <c r="AP33" i="22"/>
  <c r="AM33" i="22"/>
  <c r="AP32" i="22"/>
  <c r="AM32" i="22"/>
  <c r="AP31" i="22"/>
  <c r="AM31" i="22"/>
  <c r="K31" i="22"/>
  <c r="L31" i="22" s="1"/>
  <c r="AP30" i="22"/>
  <c r="AM30" i="22"/>
  <c r="AP29" i="22"/>
  <c r="AM29" i="22"/>
  <c r="AP28" i="22"/>
  <c r="AM28" i="22"/>
  <c r="AP27" i="22"/>
  <c r="AM27" i="22"/>
  <c r="AP26" i="22"/>
  <c r="AM26" i="22"/>
  <c r="AP25" i="22"/>
  <c r="AM25" i="22"/>
  <c r="K25" i="22"/>
  <c r="L25" i="22" s="1"/>
  <c r="AP24" i="22"/>
  <c r="AM24" i="22"/>
  <c r="AP23" i="22"/>
  <c r="AM23" i="22"/>
  <c r="AP22" i="22"/>
  <c r="AM22" i="22"/>
  <c r="AP21" i="22"/>
  <c r="AM21" i="22"/>
  <c r="AP20" i="22"/>
  <c r="AM20" i="22"/>
  <c r="AP19" i="22"/>
  <c r="AM19" i="22"/>
  <c r="K19" i="22"/>
  <c r="L19" i="22" s="1"/>
  <c r="AP18" i="22"/>
  <c r="AM18" i="22"/>
  <c r="AP17" i="22"/>
  <c r="AM17" i="22"/>
  <c r="AP16" i="22"/>
  <c r="AM16" i="22"/>
  <c r="AP15" i="22"/>
  <c r="AM15" i="22"/>
  <c r="AP14" i="22"/>
  <c r="AM14" i="22"/>
  <c r="AP13" i="22"/>
  <c r="K13" i="22"/>
  <c r="L13" i="22" s="1"/>
  <c r="L37" i="22"/>
  <c r="F221" i="13"/>
  <c r="F211" i="13"/>
  <c r="F212" i="13"/>
  <c r="F213" i="13"/>
  <c r="F214" i="13"/>
  <c r="F215" i="13"/>
  <c r="F216" i="13"/>
  <c r="F217" i="13"/>
  <c r="F218" i="13"/>
  <c r="F219" i="13"/>
  <c r="F220" i="13"/>
  <c r="F210" i="13"/>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U72" i="1"/>
  <c r="U71" i="1"/>
  <c r="U70" i="1"/>
  <c r="U69" i="1"/>
  <c r="U68" i="1"/>
  <c r="U67" i="1"/>
  <c r="J67" i="1"/>
  <c r="U66" i="1"/>
  <c r="U65" i="1"/>
  <c r="U64" i="1"/>
  <c r="U63" i="1"/>
  <c r="U62" i="1"/>
  <c r="U61" i="1"/>
  <c r="J61" i="1"/>
  <c r="U60" i="1"/>
  <c r="U59" i="1"/>
  <c r="U58" i="1"/>
  <c r="U57" i="1"/>
  <c r="U56" i="1"/>
  <c r="U55" i="1"/>
  <c r="J55" i="1"/>
  <c r="U54" i="1"/>
  <c r="U53" i="1"/>
  <c r="U52" i="1"/>
  <c r="U51" i="1"/>
  <c r="U50" i="1"/>
  <c r="U49" i="1"/>
  <c r="J49" i="1"/>
  <c r="U48" i="1"/>
  <c r="U47" i="1"/>
  <c r="U46" i="1"/>
  <c r="U45" i="1"/>
  <c r="U44" i="1"/>
  <c r="U43" i="1"/>
  <c r="J43" i="1"/>
  <c r="U42" i="1"/>
  <c r="U41" i="1"/>
  <c r="U40" i="1"/>
  <c r="U39" i="1"/>
  <c r="U38" i="1"/>
  <c r="U37" i="1"/>
  <c r="J37" i="1"/>
  <c r="U36" i="1"/>
  <c r="U35" i="1"/>
  <c r="U34" i="1"/>
  <c r="U33" i="1"/>
  <c r="U32" i="1"/>
  <c r="U31" i="1"/>
  <c r="J31" i="1"/>
  <c r="U30" i="1"/>
  <c r="U29" i="1"/>
  <c r="U28" i="1"/>
  <c r="U27" i="1"/>
  <c r="U26" i="1"/>
  <c r="U25" i="1"/>
  <c r="J25" i="1"/>
  <c r="J19" i="1"/>
  <c r="U24" i="1"/>
  <c r="U23" i="1"/>
  <c r="U22" i="1"/>
  <c r="U21" i="1"/>
  <c r="U20" i="1"/>
  <c r="U19" i="1"/>
  <c r="U14" i="1"/>
  <c r="U15" i="1"/>
  <c r="R15" i="1"/>
  <c r="R14" i="1"/>
  <c r="L20" i="1"/>
  <c r="H210" i="13"/>
  <c r="L15" i="1"/>
  <c r="L38" i="1"/>
  <c r="L59" i="1"/>
  <c r="L45" i="1"/>
  <c r="L47" i="1"/>
  <c r="L18" i="1"/>
  <c r="L29" i="1"/>
  <c r="L66" i="1"/>
  <c r="L35" i="1"/>
  <c r="L48" i="1"/>
  <c r="L28" i="1"/>
  <c r="L42" i="1"/>
  <c r="L26" i="1"/>
  <c r="L69" i="1"/>
  <c r="L30" i="1"/>
  <c r="L44" i="1"/>
  <c r="L52" i="1"/>
  <c r="L72" i="1"/>
  <c r="L63" i="1"/>
  <c r="L46" i="1"/>
  <c r="L68" i="1"/>
  <c r="L23" i="1"/>
  <c r="L22" i="1"/>
  <c r="L56" i="1"/>
  <c r="L53" i="1"/>
  <c r="L33" i="1"/>
  <c r="L70" i="1"/>
  <c r="L24" i="1"/>
  <c r="B221" i="13" a="1"/>
  <c r="L57" i="1"/>
  <c r="L60" i="1"/>
  <c r="L50" i="1"/>
  <c r="L36" i="1"/>
  <c r="L17" i="1"/>
  <c r="L65" i="1"/>
  <c r="L58" i="1"/>
  <c r="L40" i="1"/>
  <c r="L32" i="1"/>
  <c r="L51" i="1"/>
  <c r="L39" i="1"/>
  <c r="L62" i="1"/>
  <c r="L41" i="1"/>
  <c r="L34" i="1"/>
  <c r="L27" i="1"/>
  <c r="L71" i="1"/>
  <c r="L64" i="1"/>
  <c r="L14" i="1"/>
  <c r="L21" i="1"/>
  <c r="L54" i="1"/>
  <c r="L16" i="1"/>
  <c r="AJ67" i="22" l="1"/>
  <c r="AJ19" i="22"/>
  <c r="AJ31" i="22"/>
  <c r="AJ25" i="22"/>
  <c r="AT15" i="22"/>
  <c r="AJ49" i="22"/>
  <c r="AT33" i="22"/>
  <c r="AX33" i="22"/>
  <c r="AW33" i="22" s="1"/>
  <c r="AX44" i="22"/>
  <c r="AW44" i="22" s="1"/>
  <c r="AT44" i="22"/>
  <c r="AX43" i="22"/>
  <c r="AW43" i="22" s="1"/>
  <c r="AT43" i="22"/>
  <c r="AX28" i="22"/>
  <c r="AW28" i="22" s="1"/>
  <c r="AT28" i="22"/>
  <c r="AX39" i="22"/>
  <c r="AW39" i="22" s="1"/>
  <c r="AT39" i="22"/>
  <c r="AT50" i="22"/>
  <c r="AT49" i="22"/>
  <c r="AX50" i="22"/>
  <c r="AW50" i="22" s="1"/>
  <c r="AX49" i="22"/>
  <c r="AW49" i="22" s="1"/>
  <c r="AT54" i="22"/>
  <c r="AX54" i="22"/>
  <c r="AW54" i="22" s="1"/>
  <c r="AX65" i="22"/>
  <c r="AW65" i="22" s="1"/>
  <c r="AT65" i="22"/>
  <c r="AX36" i="22"/>
  <c r="AW36" i="22" s="1"/>
  <c r="AT36" i="22"/>
  <c r="AT47" i="22"/>
  <c r="AX47" i="22"/>
  <c r="AW47" i="22" s="1"/>
  <c r="AX58" i="22"/>
  <c r="AW58" i="22" s="1"/>
  <c r="AT58" i="22"/>
  <c r="AT69" i="22"/>
  <c r="AX69" i="22"/>
  <c r="AW69" i="22" s="1"/>
  <c r="AX14" i="22"/>
  <c r="AX21" i="22"/>
  <c r="AW21" i="22" s="1"/>
  <c r="AT21" i="22"/>
  <c r="AX32" i="22"/>
  <c r="AW32" i="22" s="1"/>
  <c r="AT32" i="22"/>
  <c r="AX31" i="22"/>
  <c r="AW31" i="22" s="1"/>
  <c r="AT31" i="22"/>
  <c r="AX29" i="22"/>
  <c r="AW29" i="22" s="1"/>
  <c r="AT29" i="22"/>
  <c r="AT40" i="22"/>
  <c r="AX40" i="22"/>
  <c r="AW40" i="22" s="1"/>
  <c r="AX51" i="22"/>
  <c r="AW51" i="22" s="1"/>
  <c r="AT51" i="22"/>
  <c r="AT62" i="22"/>
  <c r="AX62" i="22"/>
  <c r="AW62" i="22" s="1"/>
  <c r="AX61" i="22"/>
  <c r="AW61" i="22" s="1"/>
  <c r="AT61" i="22"/>
  <c r="AX66" i="22"/>
  <c r="AW66" i="22" s="1"/>
  <c r="AT66" i="22"/>
  <c r="AX18" i="22"/>
  <c r="AW18" i="22" s="1"/>
  <c r="AX26" i="22"/>
  <c r="AW26" i="22" s="1"/>
  <c r="AT25" i="22"/>
  <c r="AT26" i="22"/>
  <c r="AX25" i="22"/>
  <c r="AW25" i="22" s="1"/>
  <c r="AX30" i="22"/>
  <c r="AW30" i="22" s="1"/>
  <c r="AT30" i="22"/>
  <c r="AT41" i="22"/>
  <c r="AX41" i="22"/>
  <c r="AW41" i="22" s="1"/>
  <c r="AX52" i="22"/>
  <c r="AW52" i="22" s="1"/>
  <c r="AT52" i="22"/>
  <c r="AT63" i="22"/>
  <c r="AX63" i="22"/>
  <c r="AW63" i="22" s="1"/>
  <c r="AX22" i="22"/>
  <c r="AW22" i="22" s="1"/>
  <c r="AT22" i="22"/>
  <c r="AX48" i="22"/>
  <c r="AW48" i="22" s="1"/>
  <c r="AT48" i="22"/>
  <c r="AX59" i="22"/>
  <c r="AW59" i="22" s="1"/>
  <c r="AT59" i="22"/>
  <c r="AX70" i="22"/>
  <c r="AW70" i="22" s="1"/>
  <c r="AT70" i="22"/>
  <c r="AX23" i="22"/>
  <c r="AW23" i="22" s="1"/>
  <c r="AT23" i="22"/>
  <c r="AX34" i="22"/>
  <c r="AW34" i="22" s="1"/>
  <c r="AT34" i="22"/>
  <c r="AX45" i="22"/>
  <c r="AW45" i="22" s="1"/>
  <c r="AT45" i="22"/>
  <c r="AT55" i="22"/>
  <c r="AX56" i="22"/>
  <c r="AW56" i="22" s="1"/>
  <c r="AT56" i="22"/>
  <c r="AX55" i="22"/>
  <c r="AW55" i="22" s="1"/>
  <c r="AT60" i="22"/>
  <c r="AX60" i="22"/>
  <c r="AW60" i="22" s="1"/>
  <c r="AX71" i="22"/>
  <c r="AW71" i="22" s="1"/>
  <c r="AT71" i="22"/>
  <c r="AX27" i="22"/>
  <c r="AW27" i="22" s="1"/>
  <c r="AT27" i="22"/>
  <c r="AX38" i="22"/>
  <c r="AW38" i="22" s="1"/>
  <c r="AT38" i="22"/>
  <c r="AX37" i="22"/>
  <c r="AW37" i="22" s="1"/>
  <c r="AT37" i="22"/>
  <c r="AX42" i="22"/>
  <c r="AW42" i="22" s="1"/>
  <c r="AT42" i="22"/>
  <c r="AT53" i="22"/>
  <c r="AX53" i="22"/>
  <c r="AW53" i="22" s="1"/>
  <c r="AT64" i="22"/>
  <c r="AX64" i="22"/>
  <c r="AW64" i="22" s="1"/>
  <c r="AT20" i="22"/>
  <c r="AX19" i="22"/>
  <c r="AW19" i="22" s="1"/>
  <c r="AT19" i="22"/>
  <c r="AX20" i="22"/>
  <c r="AW20" i="22" s="1"/>
  <c r="AX24" i="22"/>
  <c r="AW24" i="22" s="1"/>
  <c r="AT24" i="22"/>
  <c r="AX35" i="22"/>
  <c r="AW35" i="22" s="1"/>
  <c r="AT35" i="22"/>
  <c r="AX46" i="22"/>
  <c r="AW46" i="22" s="1"/>
  <c r="AT46" i="22"/>
  <c r="AT57" i="22"/>
  <c r="AX57" i="22"/>
  <c r="AW57" i="22" s="1"/>
  <c r="AX68" i="22"/>
  <c r="AW68" i="22" s="1"/>
  <c r="AT68" i="22"/>
  <c r="AX67" i="22"/>
  <c r="AW67" i="22" s="1"/>
  <c r="AT67" i="22"/>
  <c r="AX72" i="22"/>
  <c r="AW72" i="22" s="1"/>
  <c r="AT72" i="22"/>
  <c r="AA35" i="1"/>
  <c r="Y36" i="1" s="1"/>
  <c r="Z35" i="1"/>
  <c r="AA24" i="1"/>
  <c r="Z24" i="1"/>
  <c r="AA28" i="1"/>
  <c r="Y29" i="1" s="1"/>
  <c r="Z28" i="1"/>
  <c r="AI13" i="22"/>
  <c r="AJ13" i="22"/>
  <c r="AJ37" i="22"/>
  <c r="L33" i="19"/>
  <c r="AJ61" i="22"/>
  <c r="AX15" i="22"/>
  <c r="AW15" i="22" s="1"/>
  <c r="L41" i="19"/>
  <c r="AJ55" i="22"/>
  <c r="N14" i="19"/>
  <c r="AC16" i="1"/>
  <c r="AL14" i="19"/>
  <c r="AT18" i="22"/>
  <c r="AV18" i="22" s="1"/>
  <c r="AJ43" i="22"/>
  <c r="O20" i="19"/>
  <c r="T14" i="19"/>
  <c r="X33" i="19"/>
  <c r="AL54" i="19"/>
  <c r="AF44" i="19"/>
  <c r="AF54" i="19"/>
  <c r="Z14" i="19"/>
  <c r="N24" i="19"/>
  <c r="AF14" i="19"/>
  <c r="N54" i="19"/>
  <c r="N34" i="19"/>
  <c r="AD13" i="19"/>
  <c r="AJ43" i="19"/>
  <c r="AD23" i="19"/>
  <c r="R13" i="19"/>
  <c r="L23" i="19"/>
  <c r="X23" i="19"/>
  <c r="O55" i="19"/>
  <c r="O15" i="19"/>
  <c r="O25" i="19"/>
  <c r="AM50" i="19"/>
  <c r="AJ21" i="19"/>
  <c r="AG20" i="19"/>
  <c r="U20" i="19"/>
  <c r="U30" i="19"/>
  <c r="AM30" i="19"/>
  <c r="AA20" i="19"/>
  <c r="AA10" i="19"/>
  <c r="O30" i="19"/>
  <c r="AG30" i="19"/>
  <c r="AA40" i="19"/>
  <c r="O40" i="19"/>
  <c r="AA50" i="19"/>
  <c r="Y13" i="1"/>
  <c r="B221" i="13"/>
  <c r="B222" i="13"/>
  <c r="B223" i="13"/>
  <c r="AG35" i="19"/>
  <c r="U25" i="19"/>
  <c r="AM25" i="19"/>
  <c r="AG45" i="19"/>
  <c r="AG15" i="19"/>
  <c r="AM35" i="19"/>
  <c r="U35" i="19"/>
  <c r="U15" i="19"/>
  <c r="AA55" i="19"/>
  <c r="AA25" i="19"/>
  <c r="AA45" i="19"/>
  <c r="AG55" i="19"/>
  <c r="O45" i="19"/>
  <c r="AM45" i="19"/>
  <c r="AM15" i="19"/>
  <c r="U55" i="19"/>
  <c r="AA15" i="19"/>
  <c r="AG25" i="19"/>
  <c r="U45" i="19"/>
  <c r="AM55" i="19"/>
  <c r="AA35" i="19"/>
  <c r="O35" i="19"/>
  <c r="AL25" i="19"/>
  <c r="X43" i="19"/>
  <c r="L31" i="19"/>
  <c r="AD31" i="19"/>
  <c r="L11" i="19"/>
  <c r="X31" i="19"/>
  <c r="AV15" i="22"/>
  <c r="AU15" i="22"/>
  <c r="AT16" i="22"/>
  <c r="AX17" i="22"/>
  <c r="AW17" i="22" s="1"/>
  <c r="AX16" i="22"/>
  <c r="AW16" i="22" s="1"/>
  <c r="AT17" i="22"/>
  <c r="Y15" i="1"/>
  <c r="AT13" i="22"/>
  <c r="AW14" i="22"/>
  <c r="AT14" i="22"/>
  <c r="AU42" i="22" l="1"/>
  <c r="AY42" i="22" s="1"/>
  <c r="AV42" i="22"/>
  <c r="AU71" i="22"/>
  <c r="AY71" i="22" s="1"/>
  <c r="AV71" i="22"/>
  <c r="AV45" i="22"/>
  <c r="AU45" i="22"/>
  <c r="AY45" i="22" s="1"/>
  <c r="AU59" i="22"/>
  <c r="AY59" i="22" s="1"/>
  <c r="AV59" i="22"/>
  <c r="AU52" i="22"/>
  <c r="AY52" i="22" s="1"/>
  <c r="AV52" i="22"/>
  <c r="AU25" i="22"/>
  <c r="AY25" i="22" s="1"/>
  <c r="AV25" i="22"/>
  <c r="AU62" i="22"/>
  <c r="AY62" i="22" s="1"/>
  <c r="AV62" i="22"/>
  <c r="AV58" i="22"/>
  <c r="AU58" i="22"/>
  <c r="AY58" i="22" s="1"/>
  <c r="AV28" i="22"/>
  <c r="AU28" i="22"/>
  <c r="AY28" i="22" s="1"/>
  <c r="AU57" i="22"/>
  <c r="AY57" i="22" s="1"/>
  <c r="AV57" i="22"/>
  <c r="AU19" i="22"/>
  <c r="AY19" i="22" s="1"/>
  <c r="AV19" i="22"/>
  <c r="AV51" i="22"/>
  <c r="AU51" i="22"/>
  <c r="AY51" i="22" s="1"/>
  <c r="AV32" i="22"/>
  <c r="AU32" i="22"/>
  <c r="AY32" i="22" s="1"/>
  <c r="AU54" i="22"/>
  <c r="AY54" i="22" s="1"/>
  <c r="AV54" i="22"/>
  <c r="AV72" i="22"/>
  <c r="AU72" i="22"/>
  <c r="AY72" i="22" s="1"/>
  <c r="AU46" i="22"/>
  <c r="AY46" i="22" s="1"/>
  <c r="AV46" i="22"/>
  <c r="AV37" i="22"/>
  <c r="AU37" i="22"/>
  <c r="AY37" i="22" s="1"/>
  <c r="AV34" i="22"/>
  <c r="AU34" i="22"/>
  <c r="AY34" i="22" s="1"/>
  <c r="AV48" i="22"/>
  <c r="AU48" i="22"/>
  <c r="AY48" i="22" s="1"/>
  <c r="AU43" i="22"/>
  <c r="AY43" i="22" s="1"/>
  <c r="AV43" i="22"/>
  <c r="AV20" i="22"/>
  <c r="AU20" i="22"/>
  <c r="AY20" i="22" s="1"/>
  <c r="AV60" i="22"/>
  <c r="AU60" i="22"/>
  <c r="AY60" i="22" s="1"/>
  <c r="AU41" i="22"/>
  <c r="AY41" i="22" s="1"/>
  <c r="AV41" i="22"/>
  <c r="AV66" i="22"/>
  <c r="AU66" i="22"/>
  <c r="AY66" i="22" s="1"/>
  <c r="AV21" i="22"/>
  <c r="AU21" i="22"/>
  <c r="AY21" i="22" s="1"/>
  <c r="AV47" i="22"/>
  <c r="AU47" i="22"/>
  <c r="AY47" i="22" s="1"/>
  <c r="AU67" i="22"/>
  <c r="AY67" i="22" s="1"/>
  <c r="AV67" i="22"/>
  <c r="AU35" i="22"/>
  <c r="AY35" i="22" s="1"/>
  <c r="AV35" i="22"/>
  <c r="AU38" i="22"/>
  <c r="AY38" i="22" s="1"/>
  <c r="AV38" i="22"/>
  <c r="AU23" i="22"/>
  <c r="AY23" i="22" s="1"/>
  <c r="AV23" i="22"/>
  <c r="AV22" i="22"/>
  <c r="AU22" i="22"/>
  <c r="AY22" i="22" s="1"/>
  <c r="AV30" i="22"/>
  <c r="AU30" i="22"/>
  <c r="AY30" i="22" s="1"/>
  <c r="AV40" i="22"/>
  <c r="AU40" i="22"/>
  <c r="AY40" i="22" s="1"/>
  <c r="AV36" i="22"/>
  <c r="AU36" i="22"/>
  <c r="AY36" i="22" s="1"/>
  <c r="AU49" i="22"/>
  <c r="AY49" i="22" s="1"/>
  <c r="AV49" i="22"/>
  <c r="AV44" i="22"/>
  <c r="AU44" i="22"/>
  <c r="AY44" i="22" s="1"/>
  <c r="AV64" i="22"/>
  <c r="AU64" i="22"/>
  <c r="AY64" i="22" s="1"/>
  <c r="AV56" i="22"/>
  <c r="AU56" i="22"/>
  <c r="AY56" i="22" s="1"/>
  <c r="AV61" i="22"/>
  <c r="AU61" i="22"/>
  <c r="AY61" i="22" s="1"/>
  <c r="AU29" i="22"/>
  <c r="AY29" i="22" s="1"/>
  <c r="AV29" i="22"/>
  <c r="AU50" i="22"/>
  <c r="AY50" i="22" s="1"/>
  <c r="AV50" i="22"/>
  <c r="AU68" i="22"/>
  <c r="AY68" i="22" s="1"/>
  <c r="AV68" i="22"/>
  <c r="AV24" i="22"/>
  <c r="AU24" i="22"/>
  <c r="AY24" i="22" s="1"/>
  <c r="AV27" i="22"/>
  <c r="AU27" i="22"/>
  <c r="AY27" i="22" s="1"/>
  <c r="AU70" i="22"/>
  <c r="AY70" i="22" s="1"/>
  <c r="AV70" i="22"/>
  <c r="AV65" i="22"/>
  <c r="AU65" i="22"/>
  <c r="AY65" i="22" s="1"/>
  <c r="AV39" i="22"/>
  <c r="AU39" i="22"/>
  <c r="AY39" i="22" s="1"/>
  <c r="AV53" i="22"/>
  <c r="AU53" i="22"/>
  <c r="AY53" i="22" s="1"/>
  <c r="AU55" i="22"/>
  <c r="AY55" i="22" s="1"/>
  <c r="AV55" i="22"/>
  <c r="AV63" i="22"/>
  <c r="AU63" i="22"/>
  <c r="AY63" i="22" s="1"/>
  <c r="AV26" i="22"/>
  <c r="AU26" i="22"/>
  <c r="AY26" i="22" s="1"/>
  <c r="AU31" i="22"/>
  <c r="AY31" i="22" s="1"/>
  <c r="AV31" i="22"/>
  <c r="AV69" i="22"/>
  <c r="AU69" i="22"/>
  <c r="AY69" i="22" s="1"/>
  <c r="AV33" i="22"/>
  <c r="AU33" i="22"/>
  <c r="AY33" i="22" s="1"/>
  <c r="Z29" i="1"/>
  <c r="AA29" i="1"/>
  <c r="Y30" i="1" s="1"/>
  <c r="AA36" i="1"/>
  <c r="Z36" i="1"/>
  <c r="T35" i="19"/>
  <c r="Z35" i="19"/>
  <c r="AL24" i="19"/>
  <c r="T24" i="19"/>
  <c r="AF34" i="19"/>
  <c r="AL34" i="19"/>
  <c r="Z44" i="19"/>
  <c r="AF24" i="19"/>
  <c r="AL44" i="19"/>
  <c r="T44" i="19"/>
  <c r="T34" i="19"/>
  <c r="T54" i="19"/>
  <c r="Z54" i="19"/>
  <c r="N44" i="19"/>
  <c r="Z24" i="19"/>
  <c r="Z34" i="19"/>
  <c r="R53" i="19"/>
  <c r="R23" i="19"/>
  <c r="AD33" i="19"/>
  <c r="Y33" i="19"/>
  <c r="L13" i="19"/>
  <c r="L43" i="19"/>
  <c r="L53" i="19"/>
  <c r="AD43" i="19"/>
  <c r="AD53" i="19"/>
  <c r="AJ23" i="19"/>
  <c r="R33" i="19"/>
  <c r="AJ53" i="19"/>
  <c r="AJ13" i="19"/>
  <c r="R43" i="19"/>
  <c r="X53" i="19"/>
  <c r="AJ33" i="19"/>
  <c r="X13" i="19"/>
  <c r="X51" i="19"/>
  <c r="X41" i="19"/>
  <c r="R21" i="19"/>
  <c r="R41" i="19"/>
  <c r="AG10" i="19"/>
  <c r="X21" i="19"/>
  <c r="L51" i="19"/>
  <c r="AM10" i="19"/>
  <c r="U50" i="19"/>
  <c r="R11" i="19"/>
  <c r="AM20" i="19"/>
  <c r="AJ11" i="19"/>
  <c r="AJ31" i="19"/>
  <c r="AG40" i="19"/>
  <c r="R51" i="19"/>
  <c r="U10" i="19"/>
  <c r="X11" i="19"/>
  <c r="L21" i="19"/>
  <c r="O50" i="19"/>
  <c r="AA30" i="19"/>
  <c r="O10" i="19"/>
  <c r="AD11" i="19"/>
  <c r="U40" i="19"/>
  <c r="R31" i="19"/>
  <c r="AD41" i="19"/>
  <c r="AG50" i="19"/>
  <c r="AM40" i="19"/>
  <c r="AJ41" i="19"/>
  <c r="T25" i="19"/>
  <c r="AL55" i="19"/>
  <c r="T55" i="19"/>
  <c r="N35" i="19"/>
  <c r="M53" i="19"/>
  <c r="M33" i="19"/>
  <c r="S43" i="19"/>
  <c r="AK43" i="19"/>
  <c r="AK53" i="19"/>
  <c r="AK13" i="19"/>
  <c r="M13" i="19"/>
  <c r="Y23" i="19"/>
  <c r="S23" i="19"/>
  <c r="Y43" i="19"/>
  <c r="AE53" i="19"/>
  <c r="S13" i="19"/>
  <c r="AK33" i="19"/>
  <c r="M23" i="19"/>
  <c r="AK23" i="19"/>
  <c r="AE43" i="19"/>
  <c r="AE13" i="19"/>
  <c r="AE23" i="19"/>
  <c r="Y53" i="19"/>
  <c r="Y13" i="19"/>
  <c r="S53" i="19"/>
  <c r="AL52" i="19"/>
  <c r="AD51" i="19"/>
  <c r="AD21" i="19"/>
  <c r="AJ51" i="19"/>
  <c r="T22" i="19"/>
  <c r="AF12" i="19"/>
  <c r="N12" i="19"/>
  <c r="AL42" i="19"/>
  <c r="Z31" i="19"/>
  <c r="T42" i="19"/>
  <c r="Z42" i="19"/>
  <c r="Z32" i="19"/>
  <c r="T32" i="19"/>
  <c r="Z52" i="19"/>
  <c r="N32" i="19"/>
  <c r="Z22" i="19"/>
  <c r="Z12" i="19"/>
  <c r="N52" i="19"/>
  <c r="AL31" i="19"/>
  <c r="AF42" i="19"/>
  <c r="AB16" i="1"/>
  <c r="AC17" i="1"/>
  <c r="AA33" i="19"/>
  <c r="AM13" i="19"/>
  <c r="AA23" i="19"/>
  <c r="U23" i="19"/>
  <c r="Y42" i="19"/>
  <c r="M22" i="19"/>
  <c r="AE42" i="19"/>
  <c r="AK22" i="19"/>
  <c r="AE52" i="19"/>
  <c r="M52" i="19"/>
  <c r="Y12" i="19"/>
  <c r="M42" i="19"/>
  <c r="M32" i="19"/>
  <c r="AK52" i="19"/>
  <c r="S12" i="19"/>
  <c r="AE32" i="19"/>
  <c r="Y32" i="19"/>
  <c r="AE22" i="19"/>
  <c r="Y52" i="19"/>
  <c r="AL21" i="19"/>
  <c r="AY15" i="22"/>
  <c r="AF35" i="19"/>
  <c r="N55" i="19"/>
  <c r="AF51" i="19"/>
  <c r="N41" i="19"/>
  <c r="Z21" i="19"/>
  <c r="AL41" i="19"/>
  <c r="T51" i="19"/>
  <c r="N21" i="19"/>
  <c r="AF15" i="19"/>
  <c r="AL15" i="19"/>
  <c r="T45" i="19"/>
  <c r="T31" i="19"/>
  <c r="N31" i="19"/>
  <c r="AF55" i="19"/>
  <c r="Z55" i="19"/>
  <c r="AL51" i="19"/>
  <c r="AL35" i="19"/>
  <c r="Z45" i="19"/>
  <c r="N15" i="19"/>
  <c r="T41" i="19"/>
  <c r="AF21" i="19"/>
  <c r="N11" i="19"/>
  <c r="T15" i="19"/>
  <c r="AU18" i="22"/>
  <c r="AY18" i="22" s="1"/>
  <c r="AF41" i="19"/>
  <c r="N25" i="19"/>
  <c r="Z15" i="19"/>
  <c r="AF25" i="19"/>
  <c r="AF31" i="19"/>
  <c r="T21" i="19"/>
  <c r="Z11" i="19"/>
  <c r="AF11" i="19"/>
  <c r="AF45" i="19"/>
  <c r="AL45" i="19"/>
  <c r="N45" i="19"/>
  <c r="AL11" i="19"/>
  <c r="Z51" i="19"/>
  <c r="Z25" i="19"/>
  <c r="Z10" i="19"/>
  <c r="T30" i="19"/>
  <c r="AL30" i="19"/>
  <c r="Z13" i="1"/>
  <c r="AA13" i="1"/>
  <c r="Y14" i="1" s="1"/>
  <c r="AU17" i="22"/>
  <c r="AY17" i="22" s="1"/>
  <c r="AV17" i="22"/>
  <c r="AK24" i="19"/>
  <c r="AE14" i="19"/>
  <c r="Y24" i="19"/>
  <c r="M14" i="19"/>
  <c r="Y34" i="19"/>
  <c r="S44" i="19"/>
  <c r="AE44" i="19"/>
  <c r="M44" i="19"/>
  <c r="M34" i="19"/>
  <c r="S34" i="19"/>
  <c r="AK54" i="19"/>
  <c r="AK44" i="19"/>
  <c r="AE54" i="19"/>
  <c r="M24" i="19"/>
  <c r="M54" i="19"/>
  <c r="AE24" i="19"/>
  <c r="S24" i="19"/>
  <c r="AK34" i="19"/>
  <c r="Y44" i="19"/>
  <c r="S14" i="19"/>
  <c r="AE34" i="19"/>
  <c r="Y14" i="19"/>
  <c r="S54" i="19"/>
  <c r="AM52" i="19"/>
  <c r="O42" i="19"/>
  <c r="O52" i="19"/>
  <c r="AA42" i="19"/>
  <c r="AA22" i="19"/>
  <c r="AM12" i="19"/>
  <c r="AM42" i="19"/>
  <c r="AM22" i="19"/>
  <c r="AA52" i="19"/>
  <c r="O32" i="19"/>
  <c r="U32" i="19"/>
  <c r="U12" i="19"/>
  <c r="AG22" i="19"/>
  <c r="AG12" i="19"/>
  <c r="AA32" i="19"/>
  <c r="AM32" i="19"/>
  <c r="U42" i="19"/>
  <c r="O22" i="19"/>
  <c r="O12" i="19"/>
  <c r="U22" i="19"/>
  <c r="AG42" i="19"/>
  <c r="AA12" i="19"/>
  <c r="AG52" i="19"/>
  <c r="AG32" i="19"/>
  <c r="U52" i="19"/>
  <c r="AV16" i="22"/>
  <c r="AU16" i="22"/>
  <c r="AY16" i="22" s="1"/>
  <c r="AA44" i="19"/>
  <c r="AG14" i="19"/>
  <c r="O14" i="19"/>
  <c r="AM34" i="19"/>
  <c r="AA14" i="19"/>
  <c r="AG24" i="19"/>
  <c r="AA54" i="19"/>
  <c r="U54" i="19"/>
  <c r="O54" i="19"/>
  <c r="O44" i="19"/>
  <c r="U14" i="19"/>
  <c r="AG44" i="19"/>
  <c r="U44" i="19"/>
  <c r="O24" i="19"/>
  <c r="AM44" i="19"/>
  <c r="AA24" i="19"/>
  <c r="AM14" i="19"/>
  <c r="AA34" i="19"/>
  <c r="AG54" i="19"/>
  <c r="AG34" i="19"/>
  <c r="AM24" i="19"/>
  <c r="U34" i="19"/>
  <c r="O34" i="19"/>
  <c r="AM54" i="19"/>
  <c r="U24" i="19"/>
  <c r="AV14" i="22"/>
  <c r="AU14" i="22"/>
  <c r="AY14" i="22" s="1"/>
  <c r="AJ42" i="19"/>
  <c r="X32" i="19"/>
  <c r="AD12" i="19"/>
  <c r="L12" i="19"/>
  <c r="R52" i="19"/>
  <c r="AD32" i="19"/>
  <c r="L52" i="19"/>
  <c r="R32" i="19"/>
  <c r="AD22" i="19"/>
  <c r="X12" i="19"/>
  <c r="X22" i="19"/>
  <c r="X52" i="19"/>
  <c r="AD42" i="19"/>
  <c r="L42" i="19"/>
  <c r="X42" i="19"/>
  <c r="R42" i="19"/>
  <c r="AJ12" i="19"/>
  <c r="AJ22" i="19"/>
  <c r="AJ52" i="19"/>
  <c r="L22" i="19"/>
  <c r="AJ32" i="19"/>
  <c r="R22" i="19"/>
  <c r="L32" i="19"/>
  <c r="R12" i="19"/>
  <c r="AD52" i="19"/>
  <c r="S40" i="19"/>
  <c r="Y50" i="19"/>
  <c r="M40" i="19"/>
  <c r="Y10" i="19"/>
  <c r="AK50" i="19"/>
  <c r="M10" i="19"/>
  <c r="M30" i="19"/>
  <c r="AE10" i="19"/>
  <c r="AK20" i="19"/>
  <c r="AE50" i="19"/>
  <c r="S20" i="19"/>
  <c r="AE40" i="19"/>
  <c r="AK10" i="19"/>
  <c r="AE20" i="19"/>
  <c r="M50" i="19"/>
  <c r="Y30" i="19"/>
  <c r="AK30" i="19"/>
  <c r="S50" i="19"/>
  <c r="AK40" i="19"/>
  <c r="Y40" i="19"/>
  <c r="AE30" i="19"/>
  <c r="S10" i="19"/>
  <c r="S30" i="19"/>
  <c r="M20" i="19"/>
  <c r="Y20" i="19"/>
  <c r="AV13" i="22"/>
  <c r="AU13" i="22"/>
  <c r="AY13" i="22" s="1"/>
  <c r="AF53" i="19"/>
  <c r="AF23" i="19"/>
  <c r="AL53" i="19"/>
  <c r="T13" i="19"/>
  <c r="T43" i="19"/>
  <c r="AL13" i="19"/>
  <c r="N23" i="19"/>
  <c r="Z33" i="19"/>
  <c r="Z53" i="19"/>
  <c r="Z23" i="19"/>
  <c r="N53" i="19"/>
  <c r="N43" i="19"/>
  <c r="AL43" i="19"/>
  <c r="AF33" i="19"/>
  <c r="T23" i="19"/>
  <c r="AF13" i="19"/>
  <c r="N33" i="19"/>
  <c r="AF43" i="19"/>
  <c r="AL23" i="19"/>
  <c r="Z13" i="19"/>
  <c r="N13" i="19"/>
  <c r="T53" i="19"/>
  <c r="Z43" i="19"/>
  <c r="T33" i="19"/>
  <c r="AL33" i="19"/>
  <c r="Z15" i="1"/>
  <c r="AA15" i="1"/>
  <c r="Y16" i="1" s="1"/>
  <c r="AA31" i="19"/>
  <c r="AM51" i="19"/>
  <c r="AA21" i="19"/>
  <c r="AM31" i="19"/>
  <c r="O41" i="19"/>
  <c r="AA51" i="19"/>
  <c r="AG51" i="19"/>
  <c r="U11" i="19"/>
  <c r="U51" i="19"/>
  <c r="AA41" i="19"/>
  <c r="AG31" i="19"/>
  <c r="U31" i="19"/>
  <c r="AM11" i="19"/>
  <c r="U41" i="19"/>
  <c r="AA11" i="19"/>
  <c r="O11" i="19"/>
  <c r="U21" i="19"/>
  <c r="AG21" i="19"/>
  <c r="O21" i="19"/>
  <c r="AG41" i="19"/>
  <c r="AG11" i="19"/>
  <c r="O31" i="19"/>
  <c r="O51" i="19"/>
  <c r="AM21" i="19"/>
  <c r="AM41" i="19"/>
  <c r="L13" i="1"/>
  <c r="M13" i="1" s="1"/>
  <c r="L19" i="1"/>
  <c r="M19" i="1" s="1"/>
  <c r="L37" i="1"/>
  <c r="M37" i="1" s="1"/>
  <c r="L25" i="1"/>
  <c r="M25" i="1" s="1"/>
  <c r="L67" i="1"/>
  <c r="M67" i="1" s="1"/>
  <c r="L43" i="1"/>
  <c r="M43" i="1" s="1"/>
  <c r="L55" i="1"/>
  <c r="M55" i="1" s="1"/>
  <c r="L61" i="1"/>
  <c r="M61" i="1" s="1"/>
  <c r="L31" i="1"/>
  <c r="M31" i="1" s="1"/>
  <c r="L49" i="1"/>
  <c r="M49" i="1" s="1"/>
  <c r="Z30" i="1" l="1"/>
  <c r="AA30" i="1"/>
  <c r="AK14" i="19"/>
  <c r="Y54" i="19"/>
  <c r="AG53" i="19"/>
  <c r="AA43" i="19"/>
  <c r="AG13" i="19"/>
  <c r="AG43" i="19"/>
  <c r="U53" i="19"/>
  <c r="AM43" i="19"/>
  <c r="AE33" i="19"/>
  <c r="S33" i="19"/>
  <c r="M43" i="19"/>
  <c r="AA13" i="19"/>
  <c r="O23" i="19"/>
  <c r="O13" i="19"/>
  <c r="AM23" i="19"/>
  <c r="AG33" i="19"/>
  <c r="U33" i="19"/>
  <c r="U13" i="19"/>
  <c r="AM33" i="19"/>
  <c r="AG23" i="19"/>
  <c r="O43" i="19"/>
  <c r="AM53" i="19"/>
  <c r="AA53" i="19"/>
  <c r="O33" i="19"/>
  <c r="U43" i="19"/>
  <c r="O53" i="19"/>
  <c r="AK12" i="19"/>
  <c r="AE12" i="19"/>
  <c r="S52" i="19"/>
  <c r="AK42" i="19"/>
  <c r="N22" i="19"/>
  <c r="AL22" i="19"/>
  <c r="AF52" i="19"/>
  <c r="Y22" i="19"/>
  <c r="M12" i="19"/>
  <c r="S22" i="19"/>
  <c r="AL12" i="19"/>
  <c r="T52" i="19"/>
  <c r="AF32" i="19"/>
  <c r="AF22" i="19"/>
  <c r="AK32" i="19"/>
  <c r="S42" i="19"/>
  <c r="S32" i="19"/>
  <c r="T12" i="19"/>
  <c r="N42" i="19"/>
  <c r="AL32" i="19"/>
  <c r="N51" i="19"/>
  <c r="T11" i="19"/>
  <c r="M21" i="19"/>
  <c r="M31" i="19"/>
  <c r="AE11" i="19"/>
  <c r="AK11" i="19"/>
  <c r="AK31" i="19"/>
  <c r="Y51" i="19"/>
  <c r="M41" i="19"/>
  <c r="M11" i="19"/>
  <c r="S51" i="19"/>
  <c r="AK51" i="19"/>
  <c r="Y21" i="19"/>
  <c r="AE31" i="19"/>
  <c r="AK21" i="19"/>
  <c r="AE51" i="19"/>
  <c r="AE21" i="19"/>
  <c r="Y31" i="19"/>
  <c r="S41" i="19"/>
  <c r="Y41" i="19"/>
  <c r="Y11" i="19"/>
  <c r="S11" i="19"/>
  <c r="S21" i="19"/>
  <c r="S31" i="19"/>
  <c r="AK41" i="19"/>
  <c r="M51" i="19"/>
  <c r="AE41" i="19"/>
  <c r="Z41" i="19"/>
  <c r="N30" i="19"/>
  <c r="N10" i="19"/>
  <c r="AF30" i="19"/>
  <c r="Z30" i="19"/>
  <c r="AL40" i="19"/>
  <c r="T50" i="19"/>
  <c r="Z50" i="19"/>
  <c r="T40" i="19"/>
  <c r="T20" i="19"/>
  <c r="N20" i="19"/>
  <c r="AL20" i="19"/>
  <c r="Z20" i="19"/>
  <c r="Z40" i="19"/>
  <c r="N40" i="19"/>
  <c r="AF40" i="19"/>
  <c r="T10" i="19"/>
  <c r="AF20" i="19"/>
  <c r="AF50" i="19"/>
  <c r="AL10" i="19"/>
  <c r="N50" i="19"/>
  <c r="AF10" i="19"/>
  <c r="AL50" i="19"/>
  <c r="AA16" i="1"/>
  <c r="Y17" i="1" s="1"/>
  <c r="Z16" i="1"/>
  <c r="Y36" i="19" s="1"/>
  <c r="AA14" i="1"/>
  <c r="Z14" i="1"/>
  <c r="AB17" i="1"/>
  <c r="AC18" i="1"/>
  <c r="AB18" i="1" s="1"/>
  <c r="R50" i="19"/>
  <c r="AD30" i="19"/>
  <c r="X50" i="19"/>
  <c r="AJ10" i="19"/>
  <c r="AD20" i="19"/>
  <c r="X30" i="19"/>
  <c r="AJ30" i="19"/>
  <c r="L20" i="19"/>
  <c r="X10" i="19"/>
  <c r="AJ20" i="19"/>
  <c r="L50" i="19"/>
  <c r="AD40" i="19"/>
  <c r="X40" i="19"/>
  <c r="AD10" i="19"/>
  <c r="L30" i="19"/>
  <c r="AD50" i="19"/>
  <c r="AJ50" i="19"/>
  <c r="R30" i="19"/>
  <c r="X20" i="19"/>
  <c r="R10" i="19"/>
  <c r="L10" i="19"/>
  <c r="R20" i="19"/>
  <c r="R40" i="19"/>
  <c r="L40" i="19"/>
  <c r="AJ40" i="19"/>
  <c r="N13" i="1"/>
  <c r="AC14" i="1" s="1"/>
  <c r="J38" i="18"/>
  <c r="P22" i="18"/>
  <c r="AH38" i="18"/>
  <c r="J6" i="18"/>
  <c r="AH14" i="18"/>
  <c r="V6" i="18"/>
  <c r="AH30" i="18"/>
  <c r="AB14" i="18"/>
  <c r="V30" i="18"/>
  <c r="V38" i="18"/>
  <c r="AH6" i="18"/>
  <c r="O13" i="1"/>
  <c r="AB22" i="18"/>
  <c r="AH22" i="18"/>
  <c r="J22" i="18"/>
  <c r="P6" i="18"/>
  <c r="J14" i="18"/>
  <c r="J30" i="18"/>
  <c r="P14" i="18"/>
  <c r="P38" i="18"/>
  <c r="P30" i="18"/>
  <c r="V22" i="18"/>
  <c r="AB30" i="18"/>
  <c r="AB6" i="18"/>
  <c r="AB38" i="18"/>
  <c r="V14" i="18"/>
  <c r="AF34" i="18"/>
  <c r="N18" i="18"/>
  <c r="T10" i="18"/>
  <c r="Z34" i="18"/>
  <c r="T26" i="18"/>
  <c r="N42" i="18"/>
  <c r="N26" i="18"/>
  <c r="AL42" i="18"/>
  <c r="AL10" i="18"/>
  <c r="N61" i="1"/>
  <c r="AF26" i="18"/>
  <c r="O61" i="1"/>
  <c r="Z18" i="18"/>
  <c r="AL18" i="18"/>
  <c r="N34" i="18"/>
  <c r="N10" i="18"/>
  <c r="Z26" i="18"/>
  <c r="AL26" i="18"/>
  <c r="AF18" i="18"/>
  <c r="AF10" i="18"/>
  <c r="Z42" i="18"/>
  <c r="AF42" i="18"/>
  <c r="T34" i="18"/>
  <c r="T18" i="18"/>
  <c r="Z10" i="18"/>
  <c r="AL34" i="18"/>
  <c r="T42" i="18"/>
  <c r="Y15" i="19"/>
  <c r="AE15" i="19"/>
  <c r="Y35" i="19"/>
  <c r="AK45" i="19"/>
  <c r="Y45" i="19"/>
  <c r="M25" i="19"/>
  <c r="AE55" i="19"/>
  <c r="AE35" i="19"/>
  <c r="S55" i="19"/>
  <c r="M35" i="19"/>
  <c r="AK25" i="19"/>
  <c r="S45" i="19"/>
  <c r="M45" i="19"/>
  <c r="Y55" i="19"/>
  <c r="M55" i="19"/>
  <c r="S35" i="19"/>
  <c r="S25" i="19"/>
  <c r="S15" i="19"/>
  <c r="AK15" i="19"/>
  <c r="M15" i="19"/>
  <c r="AK35" i="19"/>
  <c r="AK55" i="19"/>
  <c r="AE45" i="19"/>
  <c r="Y25" i="19"/>
  <c r="AE25" i="19"/>
  <c r="V32" i="18"/>
  <c r="J32" i="18"/>
  <c r="AH40" i="18"/>
  <c r="AB40" i="18"/>
  <c r="J40" i="18"/>
  <c r="J16" i="18"/>
  <c r="AH24" i="18"/>
  <c r="AH16" i="18"/>
  <c r="AH32" i="18"/>
  <c r="V24" i="18"/>
  <c r="O31" i="1"/>
  <c r="AB16" i="18"/>
  <c r="P32" i="18"/>
  <c r="AH8" i="18"/>
  <c r="V16" i="18"/>
  <c r="AB24" i="18"/>
  <c r="J8" i="18"/>
  <c r="P16" i="18"/>
  <c r="V8" i="18"/>
  <c r="P24" i="18"/>
  <c r="AB8" i="18"/>
  <c r="N31" i="1"/>
  <c r="AB32" i="18"/>
  <c r="P8" i="18"/>
  <c r="P40" i="18"/>
  <c r="J24" i="18"/>
  <c r="V40" i="18"/>
  <c r="X18" i="18"/>
  <c r="R34" i="18"/>
  <c r="AJ26" i="18"/>
  <c r="R18" i="18"/>
  <c r="X34" i="18"/>
  <c r="L34" i="18"/>
  <c r="AJ10" i="18"/>
  <c r="AJ42" i="18"/>
  <c r="AD26" i="18"/>
  <c r="AD34" i="18"/>
  <c r="AJ34" i="18"/>
  <c r="AD18" i="18"/>
  <c r="X42" i="18"/>
  <c r="AD42" i="18"/>
  <c r="R10" i="18"/>
  <c r="X10" i="18"/>
  <c r="R42" i="18"/>
  <c r="AD10" i="18"/>
  <c r="R26" i="18"/>
  <c r="X26" i="18"/>
  <c r="L10" i="18"/>
  <c r="L42" i="18"/>
  <c r="N55" i="1"/>
  <c r="AJ18" i="18"/>
  <c r="L26" i="18"/>
  <c r="L18" i="18"/>
  <c r="O55" i="1"/>
  <c r="Z16" i="18"/>
  <c r="T8" i="18"/>
  <c r="AF24" i="18"/>
  <c r="N24" i="18"/>
  <c r="AL32" i="18"/>
  <c r="T40" i="18"/>
  <c r="AL8" i="18"/>
  <c r="AL40" i="18"/>
  <c r="N32" i="18"/>
  <c r="AF32" i="18"/>
  <c r="T32" i="18"/>
  <c r="AL16" i="18"/>
  <c r="Z40" i="18"/>
  <c r="N8" i="18"/>
  <c r="T16" i="18"/>
  <c r="AF8" i="18"/>
  <c r="N40" i="18"/>
  <c r="AL24" i="18"/>
  <c r="AF40" i="18"/>
  <c r="N43" i="1"/>
  <c r="T24" i="18"/>
  <c r="AF16" i="18"/>
  <c r="N16" i="18"/>
  <c r="Z32" i="18"/>
  <c r="Z8" i="18"/>
  <c r="Z24" i="18"/>
  <c r="O43" i="1"/>
  <c r="AH12" i="18"/>
  <c r="P44" i="18"/>
  <c r="AH28" i="18"/>
  <c r="P20" i="18"/>
  <c r="J20" i="18"/>
  <c r="AB12" i="18"/>
  <c r="V36" i="18"/>
  <c r="AB36" i="18"/>
  <c r="J44" i="18"/>
  <c r="P36" i="18"/>
  <c r="V20" i="18"/>
  <c r="J12" i="18"/>
  <c r="P28" i="18"/>
  <c r="V44" i="18"/>
  <c r="J36" i="18"/>
  <c r="AB28" i="18"/>
  <c r="AB44" i="18"/>
  <c r="N67" i="1"/>
  <c r="AH35" i="19" s="1"/>
  <c r="AH36" i="18"/>
  <c r="O67" i="1"/>
  <c r="V12" i="18"/>
  <c r="P12" i="18"/>
  <c r="V28" i="18"/>
  <c r="AB20" i="18"/>
  <c r="AH20" i="18"/>
  <c r="AH44" i="18"/>
  <c r="J28" i="18"/>
  <c r="T38" i="18"/>
  <c r="N38" i="18"/>
  <c r="Z14" i="18"/>
  <c r="N14" i="18"/>
  <c r="T22" i="18"/>
  <c r="Z38" i="18"/>
  <c r="AL14" i="18"/>
  <c r="AL22" i="18"/>
  <c r="Z6" i="18"/>
  <c r="AF22" i="18"/>
  <c r="AF14" i="18"/>
  <c r="N22" i="18"/>
  <c r="T6" i="18"/>
  <c r="N25" i="1"/>
  <c r="AF30" i="18"/>
  <c r="N6" i="18"/>
  <c r="Z22" i="18"/>
  <c r="O25" i="1"/>
  <c r="AL30" i="18"/>
  <c r="T14" i="18"/>
  <c r="AF6" i="18"/>
  <c r="T30" i="18"/>
  <c r="Z30" i="18"/>
  <c r="AL38" i="18"/>
  <c r="AF38" i="18"/>
  <c r="AL6" i="18"/>
  <c r="N30" i="18"/>
  <c r="AJ16" i="18"/>
  <c r="N37" i="1"/>
  <c r="AD32" i="18"/>
  <c r="R8" i="18"/>
  <c r="L40" i="18"/>
  <c r="AD24" i="18"/>
  <c r="AJ32" i="18"/>
  <c r="R40" i="18"/>
  <c r="L24" i="18"/>
  <c r="X32" i="18"/>
  <c r="AD8" i="18"/>
  <c r="X16" i="18"/>
  <c r="X24" i="18"/>
  <c r="X40" i="18"/>
  <c r="AJ8" i="18"/>
  <c r="L16" i="18"/>
  <c r="O37" i="1"/>
  <c r="AJ40" i="18"/>
  <c r="AJ24" i="18"/>
  <c r="L8" i="18"/>
  <c r="L32" i="18"/>
  <c r="R16" i="18"/>
  <c r="AD16" i="18"/>
  <c r="R32" i="18"/>
  <c r="X8" i="18"/>
  <c r="AD40" i="18"/>
  <c r="R24" i="18"/>
  <c r="AH34" i="18"/>
  <c r="AB10" i="18"/>
  <c r="P26" i="18"/>
  <c r="P10" i="18"/>
  <c r="J18" i="18"/>
  <c r="AB34" i="18"/>
  <c r="V34" i="18"/>
  <c r="P42" i="18"/>
  <c r="AH42" i="18"/>
  <c r="O49" i="1"/>
  <c r="V42" i="18"/>
  <c r="AH26" i="18"/>
  <c r="AB26" i="18"/>
  <c r="P18" i="18"/>
  <c r="V26" i="18"/>
  <c r="AH10" i="18"/>
  <c r="V10" i="18"/>
  <c r="N49" i="1"/>
  <c r="AH18" i="18"/>
  <c r="AB42" i="18"/>
  <c r="J42" i="18"/>
  <c r="J34" i="18"/>
  <c r="J26" i="18"/>
  <c r="P34" i="18"/>
  <c r="J10" i="18"/>
  <c r="V18" i="18"/>
  <c r="AB18" i="18"/>
  <c r="O19" i="1"/>
  <c r="AJ22" i="18"/>
  <c r="X38" i="18"/>
  <c r="L22" i="18"/>
  <c r="X30" i="18"/>
  <c r="N19" i="1"/>
  <c r="AJ38" i="18"/>
  <c r="R6" i="18"/>
  <c r="L6" i="18"/>
  <c r="L38" i="18"/>
  <c r="X6" i="18"/>
  <c r="L30" i="18"/>
  <c r="AJ6" i="18"/>
  <c r="X14" i="18"/>
  <c r="AD22" i="18"/>
  <c r="R38" i="18"/>
  <c r="AJ30" i="18"/>
  <c r="R30" i="18"/>
  <c r="AJ14" i="18"/>
  <c r="AD14" i="18"/>
  <c r="R22" i="18"/>
  <c r="X22" i="18"/>
  <c r="R14" i="18"/>
  <c r="L14" i="18"/>
  <c r="AD38" i="18"/>
  <c r="AD30" i="18"/>
  <c r="AD6" i="18"/>
  <c r="R14" i="19"/>
  <c r="X44" i="19"/>
  <c r="AD54" i="19"/>
  <c r="AD24" i="19"/>
  <c r="R24" i="19"/>
  <c r="X14" i="19"/>
  <c r="AD34" i="19"/>
  <c r="AJ44" i="19"/>
  <c r="R54" i="19"/>
  <c r="X34" i="19"/>
  <c r="R34" i="19"/>
  <c r="L54" i="19"/>
  <c r="L34" i="19"/>
  <c r="L14" i="19"/>
  <c r="AJ54" i="19"/>
  <c r="AJ14" i="19"/>
  <c r="AJ34" i="19"/>
  <c r="AD14" i="19"/>
  <c r="L24" i="19"/>
  <c r="AD44" i="19"/>
  <c r="X24" i="19"/>
  <c r="L44" i="19"/>
  <c r="R44" i="19"/>
  <c r="X54" i="19"/>
  <c r="AJ24" i="19"/>
  <c r="R25" i="19"/>
  <c r="AD45" i="19"/>
  <c r="R45" i="19"/>
  <c r="AD55" i="19"/>
  <c r="X15" i="19"/>
  <c r="L25" i="19"/>
  <c r="AJ45" i="19"/>
  <c r="R15" i="19"/>
  <c r="R55" i="19"/>
  <c r="AD25" i="19"/>
  <c r="L55" i="19"/>
  <c r="AJ35" i="19"/>
  <c r="X55" i="19"/>
  <c r="X35" i="19"/>
  <c r="AD15" i="19"/>
  <c r="X25" i="19"/>
  <c r="X45" i="19"/>
  <c r="AD35" i="19"/>
  <c r="AJ15" i="19"/>
  <c r="AJ55" i="19"/>
  <c r="L35" i="19"/>
  <c r="L15" i="19"/>
  <c r="L45" i="19"/>
  <c r="R35" i="19"/>
  <c r="AJ25" i="19"/>
  <c r="AC32" i="1" l="1"/>
  <c r="AC31" i="1"/>
  <c r="AB31" i="1" s="1"/>
  <c r="AD31" i="1" s="1"/>
  <c r="AC26" i="1"/>
  <c r="AC25" i="1"/>
  <c r="AB25" i="1" s="1"/>
  <c r="AD25" i="1" s="1"/>
  <c r="AC19" i="1"/>
  <c r="AB19" i="1" s="1"/>
  <c r="AD19" i="1" s="1"/>
  <c r="AC20" i="1"/>
  <c r="AC13" i="1"/>
  <c r="AB13" i="1" s="1"/>
  <c r="P16" i="19" s="1"/>
  <c r="M36" i="19"/>
  <c r="AE46" i="19"/>
  <c r="Y16" i="19"/>
  <c r="AE6" i="19"/>
  <c r="Y6" i="19"/>
  <c r="S26" i="19"/>
  <c r="S36" i="19"/>
  <c r="S46" i="19"/>
  <c r="Y46" i="19"/>
  <c r="M6" i="19"/>
  <c r="M46" i="19"/>
  <c r="AK26" i="19"/>
  <c r="AK36" i="19"/>
  <c r="Y26" i="19"/>
  <c r="M16" i="19"/>
  <c r="AE16" i="19"/>
  <c r="AK6" i="19"/>
  <c r="S6" i="19"/>
  <c r="M26" i="19"/>
  <c r="AK16" i="19"/>
  <c r="AD16" i="1"/>
  <c r="AE26" i="19"/>
  <c r="S16" i="19"/>
  <c r="AE36" i="19"/>
  <c r="AK46" i="19"/>
  <c r="AA17" i="1"/>
  <c r="Y18" i="1" s="1"/>
  <c r="Z17" i="1"/>
  <c r="AF36" i="19" s="1"/>
  <c r="AH25" i="19"/>
  <c r="AH54" i="19"/>
  <c r="AB25" i="19"/>
  <c r="P55" i="19"/>
  <c r="V25" i="19"/>
  <c r="V55" i="19"/>
  <c r="P25" i="19"/>
  <c r="AB15" i="19"/>
  <c r="P35" i="19"/>
  <c r="AH45" i="19"/>
  <c r="P45" i="19"/>
  <c r="J25" i="19"/>
  <c r="P15" i="19"/>
  <c r="V45" i="19"/>
  <c r="V15" i="19"/>
  <c r="J15" i="19"/>
  <c r="AB35" i="19"/>
  <c r="AH15" i="19"/>
  <c r="J45" i="19"/>
  <c r="V35" i="19"/>
  <c r="AB45" i="19"/>
  <c r="J55" i="19"/>
  <c r="J35" i="19"/>
  <c r="AB55" i="19"/>
  <c r="AH55" i="19"/>
  <c r="P43" i="19"/>
  <c r="V24" i="19"/>
  <c r="J24" i="19"/>
  <c r="AB14" i="19"/>
  <c r="AB34" i="19"/>
  <c r="V54" i="19"/>
  <c r="P24" i="19"/>
  <c r="J54" i="19"/>
  <c r="V44" i="19"/>
  <c r="V14" i="19"/>
  <c r="P42" i="19"/>
  <c r="V33" i="19"/>
  <c r="J30" i="19"/>
  <c r="J8" i="19"/>
  <c r="V8" i="19"/>
  <c r="P18" i="19"/>
  <c r="AB38" i="19"/>
  <c r="AH28" i="19"/>
  <c r="V48" i="19"/>
  <c r="AB48" i="19"/>
  <c r="P28" i="19"/>
  <c r="J18" i="19"/>
  <c r="P48" i="19"/>
  <c r="AH38" i="19"/>
  <c r="AB28" i="19"/>
  <c r="J38" i="19"/>
  <c r="AH18" i="19"/>
  <c r="P8" i="19"/>
  <c r="AH48" i="19"/>
  <c r="P38" i="19"/>
  <c r="J48" i="19"/>
  <c r="V28" i="19" l="1"/>
  <c r="AH8" i="19"/>
  <c r="J28" i="19"/>
  <c r="AB18" i="19"/>
  <c r="AB8" i="19"/>
  <c r="V18" i="19"/>
  <c r="V38" i="19"/>
  <c r="V7" i="19"/>
  <c r="P9" i="19"/>
  <c r="AB32" i="1"/>
  <c r="AD32" i="1" s="1"/>
  <c r="AC33" i="1"/>
  <c r="AB26" i="1"/>
  <c r="AD26" i="1" s="1"/>
  <c r="AC27" i="1"/>
  <c r="AB20" i="1"/>
  <c r="AD20" i="1" s="1"/>
  <c r="AC21" i="1"/>
  <c r="AB14" i="1"/>
  <c r="K26" i="19" s="1"/>
  <c r="AC15" i="1"/>
  <c r="AB15" i="1" s="1"/>
  <c r="Z36" i="19"/>
  <c r="AL6" i="19"/>
  <c r="AF6" i="19"/>
  <c r="AL36" i="19"/>
  <c r="Z26" i="19"/>
  <c r="N16" i="19"/>
  <c r="AF16" i="19"/>
  <c r="Z46" i="19"/>
  <c r="N6" i="19"/>
  <c r="AL46" i="19"/>
  <c r="T36" i="19"/>
  <c r="AD17" i="1"/>
  <c r="T16" i="19"/>
  <c r="T46" i="19"/>
  <c r="N26" i="19"/>
  <c r="Z16" i="19"/>
  <c r="T6" i="19"/>
  <c r="AL26" i="19"/>
  <c r="T26" i="19"/>
  <c r="Z6" i="19"/>
  <c r="N46" i="19"/>
  <c r="AL16" i="19"/>
  <c r="AF46" i="19"/>
  <c r="AF26" i="19"/>
  <c r="N36" i="19"/>
  <c r="AH24" i="19"/>
  <c r="J14" i="19"/>
  <c r="AH44" i="19"/>
  <c r="P54" i="19"/>
  <c r="AH34" i="19"/>
  <c r="V34" i="19"/>
  <c r="AB54" i="19"/>
  <c r="J44" i="19"/>
  <c r="J34" i="19"/>
  <c r="P14" i="19"/>
  <c r="P34" i="19"/>
  <c r="AB44" i="19"/>
  <c r="AB24" i="19"/>
  <c r="P44" i="19"/>
  <c r="AH14" i="19"/>
  <c r="AA18" i="1"/>
  <c r="Z18" i="1"/>
  <c r="J53" i="19"/>
  <c r="J23" i="19"/>
  <c r="AH13" i="19"/>
  <c r="P33" i="19"/>
  <c r="J13" i="19"/>
  <c r="V13" i="19"/>
  <c r="J43" i="19"/>
  <c r="V43" i="19"/>
  <c r="AB53" i="19"/>
  <c r="AB23" i="19"/>
  <c r="J33" i="19"/>
  <c r="AB33" i="19"/>
  <c r="V23" i="19"/>
  <c r="P53" i="19"/>
  <c r="P13" i="19"/>
  <c r="V53" i="19"/>
  <c r="AH33" i="19"/>
  <c r="AB43" i="19"/>
  <c r="AH23" i="19"/>
  <c r="AH43" i="19"/>
  <c r="P23" i="19"/>
  <c r="K35" i="19"/>
  <c r="AC45" i="19"/>
  <c r="AI25" i="19"/>
  <c r="K25" i="19"/>
  <c r="Q15" i="19"/>
  <c r="Q25" i="19"/>
  <c r="K55" i="19"/>
  <c r="K15" i="19"/>
  <c r="K45" i="19"/>
  <c r="W35" i="19"/>
  <c r="AC55" i="19"/>
  <c r="AI55" i="19"/>
  <c r="W55" i="19"/>
  <c r="Q45" i="19"/>
  <c r="AC25" i="19"/>
  <c r="AI45" i="19"/>
  <c r="Q55" i="19"/>
  <c r="AC15" i="19"/>
  <c r="AC35" i="19"/>
  <c r="W45" i="19"/>
  <c r="AI15" i="19"/>
  <c r="W15" i="19"/>
  <c r="W25" i="19"/>
  <c r="AI35" i="19"/>
  <c r="Q35" i="19"/>
  <c r="AB13" i="19"/>
  <c r="AH53" i="19"/>
  <c r="P12" i="19"/>
  <c r="K44" i="19"/>
  <c r="AI24" i="19"/>
  <c r="AC14" i="19"/>
  <c r="K24" i="19"/>
  <c r="Q24" i="19"/>
  <c r="K14" i="19"/>
  <c r="Q44" i="19"/>
  <c r="AC54" i="19"/>
  <c r="AC24" i="19"/>
  <c r="AC44" i="19"/>
  <c r="Q14" i="19"/>
  <c r="Q34" i="19"/>
  <c r="W44" i="19"/>
  <c r="K34" i="19"/>
  <c r="AI14" i="19"/>
  <c r="W54" i="19"/>
  <c r="AI54" i="19"/>
  <c r="W34" i="19"/>
  <c r="AI34" i="19"/>
  <c r="AI44" i="19"/>
  <c r="W14" i="19"/>
  <c r="AC34" i="19"/>
  <c r="Q54" i="19"/>
  <c r="K54" i="19"/>
  <c r="W24" i="19"/>
  <c r="AB12" i="19"/>
  <c r="V32" i="19"/>
  <c r="V42" i="19"/>
  <c r="V52" i="19"/>
  <c r="V12" i="19"/>
  <c r="AB22" i="19"/>
  <c r="J32" i="19"/>
  <c r="AB42" i="19"/>
  <c r="J12" i="19"/>
  <c r="AH52" i="19"/>
  <c r="P22" i="19"/>
  <c r="AH22" i="19"/>
  <c r="AH12" i="19"/>
  <c r="J42" i="19"/>
  <c r="P32" i="19"/>
  <c r="V22" i="19"/>
  <c r="AB32" i="19"/>
  <c r="J52" i="19"/>
  <c r="P52" i="19"/>
  <c r="AH42" i="19"/>
  <c r="AH32" i="19"/>
  <c r="J22" i="19"/>
  <c r="AB52" i="19"/>
  <c r="Q53" i="19"/>
  <c r="AC53" i="19"/>
  <c r="AI43" i="19"/>
  <c r="AI23" i="19"/>
  <c r="W23" i="19"/>
  <c r="AI33" i="19"/>
  <c r="AI53" i="19"/>
  <c r="W33" i="19"/>
  <c r="K43" i="19"/>
  <c r="K33" i="19"/>
  <c r="AC43" i="19"/>
  <c r="AC13" i="19"/>
  <c r="AC23" i="19"/>
  <c r="AC33" i="19"/>
  <c r="K23" i="19"/>
  <c r="Q43" i="19"/>
  <c r="Q13" i="19"/>
  <c r="K13" i="19"/>
  <c r="Q23" i="19"/>
  <c r="W13" i="19"/>
  <c r="K53" i="19"/>
  <c r="AI13" i="19"/>
  <c r="Q33" i="19"/>
  <c r="W53" i="19"/>
  <c r="W43" i="19"/>
  <c r="J27" i="19"/>
  <c r="AH47" i="19"/>
  <c r="P7" i="19"/>
  <c r="V37" i="19"/>
  <c r="W21" i="19"/>
  <c r="AC31" i="19"/>
  <c r="W31" i="19"/>
  <c r="W11" i="19"/>
  <c r="K31" i="19"/>
  <c r="K41" i="19"/>
  <c r="W41" i="19"/>
  <c r="Q21" i="19"/>
  <c r="AC41" i="19"/>
  <c r="Q41" i="19"/>
  <c r="AI11" i="19"/>
  <c r="Q11" i="19"/>
  <c r="K21" i="19"/>
  <c r="AC11" i="19"/>
  <c r="Q31" i="19"/>
  <c r="W51" i="19"/>
  <c r="AI21" i="19"/>
  <c r="AI41" i="19"/>
  <c r="Q51" i="19"/>
  <c r="K11" i="19"/>
  <c r="K51" i="19"/>
  <c r="AI31" i="19"/>
  <c r="AC21" i="19"/>
  <c r="AI51" i="19"/>
  <c r="AC51" i="19"/>
  <c r="J21" i="19"/>
  <c r="J40" i="19"/>
  <c r="J10" i="19"/>
  <c r="AB20" i="19"/>
  <c r="V50" i="19"/>
  <c r="V10" i="19"/>
  <c r="AH30" i="19"/>
  <c r="AB30" i="19"/>
  <c r="P50" i="19"/>
  <c r="AH10" i="19"/>
  <c r="AB37" i="19"/>
  <c r="AB27" i="19"/>
  <c r="V17" i="19"/>
  <c r="P37" i="19"/>
  <c r="J7" i="19"/>
  <c r="V47" i="19"/>
  <c r="J17" i="19"/>
  <c r="V27" i="19"/>
  <c r="P17" i="19"/>
  <c r="J20" i="19"/>
  <c r="J47" i="19"/>
  <c r="AB47" i="19"/>
  <c r="AH27" i="19"/>
  <c r="AH50" i="19"/>
  <c r="P47" i="19"/>
  <c r="J37" i="19"/>
  <c r="AB10" i="19"/>
  <c r="AB40" i="19"/>
  <c r="P20" i="19"/>
  <c r="V20" i="19"/>
  <c r="AH40" i="19"/>
  <c r="AH20" i="19"/>
  <c r="P40" i="19"/>
  <c r="V30" i="19"/>
  <c r="P10" i="19"/>
  <c r="AB50" i="19"/>
  <c r="J50" i="19"/>
  <c r="P30" i="19"/>
  <c r="V40" i="19"/>
  <c r="AC40" i="19"/>
  <c r="AC50" i="19"/>
  <c r="AC20" i="19"/>
  <c r="W20" i="19"/>
  <c r="K10" i="19"/>
  <c r="K40" i="19"/>
  <c r="AI40" i="19"/>
  <c r="K20" i="19"/>
  <c r="AI30" i="19"/>
  <c r="Q20" i="19"/>
  <c r="W30" i="19"/>
  <c r="Q10" i="19"/>
  <c r="Q40" i="19"/>
  <c r="AC30" i="19"/>
  <c r="W10" i="19"/>
  <c r="AC10" i="19"/>
  <c r="K30" i="19"/>
  <c r="Q50" i="19"/>
  <c r="Q30" i="19"/>
  <c r="AI50" i="19"/>
  <c r="K50" i="19"/>
  <c r="W40" i="19"/>
  <c r="AI10" i="19"/>
  <c r="AI20" i="19"/>
  <c r="W50" i="19"/>
  <c r="AB29" i="19"/>
  <c r="P39" i="19"/>
  <c r="P19" i="19"/>
  <c r="AB17" i="19"/>
  <c r="AH19" i="19"/>
  <c r="J9" i="19"/>
  <c r="V9" i="19"/>
  <c r="V29" i="19"/>
  <c r="AB49" i="19"/>
  <c r="V19" i="19"/>
  <c r="AH9" i="19"/>
  <c r="AH39" i="19"/>
  <c r="AB19" i="19"/>
  <c r="V39" i="19"/>
  <c r="AH49" i="19"/>
  <c r="J29" i="19"/>
  <c r="AH37" i="19"/>
  <c r="AH7" i="19"/>
  <c r="P27" i="19"/>
  <c r="AB39" i="19"/>
  <c r="J19" i="19"/>
  <c r="P49" i="19"/>
  <c r="AH17" i="19"/>
  <c r="AB7" i="19"/>
  <c r="V49" i="19"/>
  <c r="J39" i="19"/>
  <c r="AB9" i="19"/>
  <c r="P29" i="19"/>
  <c r="J49" i="19"/>
  <c r="AH29" i="19"/>
  <c r="AI39" i="19"/>
  <c r="AC49" i="19"/>
  <c r="W9" i="19"/>
  <c r="AC39" i="19"/>
  <c r="K49" i="19"/>
  <c r="AC29" i="19"/>
  <c r="W49" i="19"/>
  <c r="W19" i="19"/>
  <c r="K29" i="19"/>
  <c r="Q39" i="19"/>
  <c r="K19" i="19"/>
  <c r="Q19" i="19"/>
  <c r="W29" i="19"/>
  <c r="K9" i="19"/>
  <c r="AC9" i="19"/>
  <c r="Q29" i="19"/>
  <c r="AI49" i="19"/>
  <c r="AI8" i="19"/>
  <c r="K8" i="19"/>
  <c r="AC48" i="19"/>
  <c r="AI38" i="19"/>
  <c r="W38" i="19"/>
  <c r="K48" i="19"/>
  <c r="AI18" i="19"/>
  <c r="K18" i="19"/>
  <c r="AB36" i="19"/>
  <c r="V16" i="19"/>
  <c r="AB16" i="19"/>
  <c r="AH26" i="19"/>
  <c r="P36" i="19"/>
  <c r="AH16" i="19"/>
  <c r="V26" i="19"/>
  <c r="V46" i="19"/>
  <c r="AB46" i="19"/>
  <c r="AH6" i="19"/>
  <c r="J26" i="19"/>
  <c r="V6" i="19"/>
  <c r="AH36" i="19"/>
  <c r="J6" i="19"/>
  <c r="AB26" i="19"/>
  <c r="P6" i="19"/>
  <c r="AH46" i="19"/>
  <c r="AD13" i="1"/>
  <c r="P26" i="19"/>
  <c r="P46" i="19"/>
  <c r="J16" i="19"/>
  <c r="J36" i="19"/>
  <c r="J46" i="19"/>
  <c r="V36" i="19"/>
  <c r="AB6" i="19"/>
  <c r="AI48" i="19" l="1"/>
  <c r="AC28" i="19"/>
  <c r="Q38" i="19"/>
  <c r="Q18" i="19"/>
  <c r="AC18" i="19"/>
  <c r="W48" i="19"/>
  <c r="AI28" i="19"/>
  <c r="W8" i="19"/>
  <c r="W28" i="19"/>
  <c r="AC38" i="19"/>
  <c r="W18" i="19"/>
  <c r="K28" i="19"/>
  <c r="Q8" i="19"/>
  <c r="Q28" i="19"/>
  <c r="Q48" i="19"/>
  <c r="AC8" i="19"/>
  <c r="K38" i="19"/>
  <c r="AI19" i="19"/>
  <c r="AB33" i="1"/>
  <c r="AD33" i="1" s="1"/>
  <c r="AC34" i="1"/>
  <c r="AB27" i="1"/>
  <c r="AD27" i="1" s="1"/>
  <c r="AC28" i="1"/>
  <c r="AI26" i="19"/>
  <c r="AB21" i="1"/>
  <c r="AD21" i="1" s="1"/>
  <c r="AC22" i="1"/>
  <c r="AC26" i="19"/>
  <c r="AC36" i="19"/>
  <c r="Q26" i="19"/>
  <c r="K17" i="19"/>
  <c r="K16" i="19"/>
  <c r="AC6" i="19"/>
  <c r="AD14" i="1"/>
  <c r="L48" i="19"/>
  <c r="AI6" i="19"/>
  <c r="W6" i="19"/>
  <c r="Q6" i="19"/>
  <c r="Q46" i="19"/>
  <c r="W36" i="19"/>
  <c r="AC16" i="19"/>
  <c r="Q36" i="19"/>
  <c r="K36" i="19"/>
  <c r="W46" i="19"/>
  <c r="K46" i="19"/>
  <c r="AI36" i="19"/>
  <c r="AI16" i="19"/>
  <c r="AI46" i="19"/>
  <c r="W16" i="19"/>
  <c r="W26" i="19"/>
  <c r="Q16" i="19"/>
  <c r="AC46" i="19"/>
  <c r="K6" i="19"/>
  <c r="Q27" i="19"/>
  <c r="W7" i="19"/>
  <c r="W47" i="19"/>
  <c r="AC37" i="19"/>
  <c r="Q47" i="19"/>
  <c r="AC17" i="19"/>
  <c r="K37" i="19"/>
  <c r="AI17" i="19"/>
  <c r="AC7" i="19"/>
  <c r="AI37" i="19"/>
  <c r="Q17" i="19"/>
  <c r="W27" i="19"/>
  <c r="K7" i="19"/>
  <c r="W17" i="19"/>
  <c r="W37" i="19"/>
  <c r="Q7" i="19"/>
  <c r="AI7" i="19"/>
  <c r="K27" i="19"/>
  <c r="K47" i="19"/>
  <c r="AI47" i="19"/>
  <c r="AC47" i="19"/>
  <c r="AC27" i="19"/>
  <c r="Q37" i="19"/>
  <c r="AI27" i="19"/>
  <c r="AD36" i="19"/>
  <c r="X6" i="19"/>
  <c r="AD15" i="1"/>
  <c r="L36" i="19"/>
  <c r="AD46" i="19"/>
  <c r="AJ6" i="19"/>
  <c r="AJ36" i="19"/>
  <c r="L16" i="19"/>
  <c r="R16" i="19"/>
  <c r="R6" i="19"/>
  <c r="X16" i="19"/>
  <c r="AJ26" i="19"/>
  <c r="L6" i="19"/>
  <c r="X46" i="19"/>
  <c r="L26" i="19"/>
  <c r="R46" i="19"/>
  <c r="R36" i="19"/>
  <c r="AJ16" i="19"/>
  <c r="R26" i="19"/>
  <c r="AD16" i="19"/>
  <c r="X36" i="19"/>
  <c r="L46" i="19"/>
  <c r="AD6" i="19"/>
  <c r="X26" i="19"/>
  <c r="AD26" i="19"/>
  <c r="AJ46" i="19"/>
  <c r="K39" i="19"/>
  <c r="AC19" i="19"/>
  <c r="Q49" i="19"/>
  <c r="W39" i="19"/>
  <c r="Q9" i="19"/>
  <c r="AI29" i="19"/>
  <c r="AI9" i="19"/>
  <c r="AA16" i="19"/>
  <c r="U26" i="19"/>
  <c r="AM6" i="19"/>
  <c r="AG26" i="19"/>
  <c r="O26" i="19"/>
  <c r="AM26" i="19"/>
  <c r="AG16" i="19"/>
  <c r="AA36" i="19"/>
  <c r="AA26" i="19"/>
  <c r="AM36" i="19"/>
  <c r="AA6" i="19"/>
  <c r="O46" i="19"/>
  <c r="O36" i="19"/>
  <c r="U16" i="19"/>
  <c r="AM16" i="19"/>
  <c r="AG6" i="19"/>
  <c r="AG36" i="19"/>
  <c r="U6" i="19"/>
  <c r="U36" i="19"/>
  <c r="AM46" i="19"/>
  <c r="AD18" i="1"/>
  <c r="O6" i="19"/>
  <c r="U46" i="19"/>
  <c r="AA46" i="19"/>
  <c r="O16" i="19"/>
  <c r="AG46" i="19"/>
  <c r="V21" i="19"/>
  <c r="AH21" i="19"/>
  <c r="J51" i="19"/>
  <c r="P21" i="19"/>
  <c r="AH41" i="19"/>
  <c r="AB41" i="19"/>
  <c r="J31" i="19"/>
  <c r="J41" i="19"/>
  <c r="V51" i="19"/>
  <c r="AH51" i="19"/>
  <c r="AB51" i="19"/>
  <c r="P41" i="19"/>
  <c r="P11" i="19"/>
  <c r="AB11" i="19"/>
  <c r="AH11" i="19"/>
  <c r="AH31" i="19"/>
  <c r="P31" i="19"/>
  <c r="P51" i="19"/>
  <c r="AB21" i="19"/>
  <c r="J11" i="19"/>
  <c r="V41" i="19"/>
  <c r="V11" i="19"/>
  <c r="AB31" i="19"/>
  <c r="V31" i="19"/>
  <c r="AC42" i="19"/>
  <c r="Q12" i="19"/>
  <c r="W12" i="19"/>
  <c r="K52" i="19"/>
  <c r="AC32" i="19"/>
  <c r="AI32" i="19"/>
  <c r="K22" i="19"/>
  <c r="Q32" i="19"/>
  <c r="Q22" i="19"/>
  <c r="AC22" i="19"/>
  <c r="W52" i="19"/>
  <c r="K42" i="19"/>
  <c r="W42" i="19"/>
  <c r="Q52" i="19"/>
  <c r="AI12" i="19"/>
  <c r="K12" i="19"/>
  <c r="AI42" i="19"/>
  <c r="K32" i="19"/>
  <c r="Q42" i="19"/>
  <c r="AC12" i="19"/>
  <c r="W32" i="19"/>
  <c r="AC52" i="19"/>
  <c r="AI52" i="19"/>
  <c r="AI22" i="19"/>
  <c r="W22" i="19"/>
  <c r="R8" i="19" l="1"/>
  <c r="L8" i="19"/>
  <c r="X28" i="19"/>
  <c r="X18" i="19"/>
  <c r="AJ18" i="19"/>
  <c r="AD48" i="19"/>
  <c r="X38" i="19"/>
  <c r="AD38" i="19"/>
  <c r="AD8" i="19"/>
  <c r="L18" i="19"/>
  <c r="AD28" i="19"/>
  <c r="L28" i="19"/>
  <c r="AJ48" i="19"/>
  <c r="R48" i="19"/>
  <c r="R38" i="19"/>
  <c r="L38" i="19"/>
  <c r="X48" i="19"/>
  <c r="AJ38" i="19"/>
  <c r="X8" i="19"/>
  <c r="AJ8" i="19"/>
  <c r="R28" i="19"/>
  <c r="R18" i="19"/>
  <c r="AD18" i="19"/>
  <c r="AJ28" i="19"/>
  <c r="AB34" i="1"/>
  <c r="AD34" i="1" s="1"/>
  <c r="AC35" i="1"/>
  <c r="AB28" i="1"/>
  <c r="AD28" i="1" s="1"/>
  <c r="AC29" i="1"/>
  <c r="AB22" i="1"/>
  <c r="AD22" i="1" s="1"/>
  <c r="AC23" i="1"/>
  <c r="M18" i="19"/>
  <c r="AD37" i="19"/>
  <c r="AJ27" i="19"/>
  <c r="R17" i="19"/>
  <c r="AJ17" i="19"/>
  <c r="AJ37" i="19"/>
  <c r="X17" i="19"/>
  <c r="AJ47" i="19"/>
  <c r="X37" i="19"/>
  <c r="X7" i="19"/>
  <c r="AD27" i="19"/>
  <c r="X47" i="19"/>
  <c r="R7" i="19"/>
  <c r="X27" i="19"/>
  <c r="R27" i="19"/>
  <c r="L7" i="19"/>
  <c r="R47" i="19"/>
  <c r="L17" i="19"/>
  <c r="AD7" i="19"/>
  <c r="L27" i="19"/>
  <c r="AD47" i="19"/>
  <c r="R37" i="19"/>
  <c r="AD17" i="19"/>
  <c r="L37" i="19"/>
  <c r="AJ7" i="19"/>
  <c r="L47" i="19"/>
  <c r="AJ39" i="19"/>
  <c r="AD29" i="19"/>
  <c r="X29" i="19"/>
  <c r="L19" i="19"/>
  <c r="R9" i="19"/>
  <c r="AJ9" i="19"/>
  <c r="L49" i="19"/>
  <c r="X9" i="19"/>
  <c r="R49" i="19"/>
  <c r="X39" i="19"/>
  <c r="AD39" i="19"/>
  <c r="L39" i="19"/>
  <c r="AJ29" i="19"/>
  <c r="AD9" i="19"/>
  <c r="L29" i="19"/>
  <c r="AJ19" i="19"/>
  <c r="R19" i="19"/>
  <c r="X49" i="19"/>
  <c r="AD49" i="19"/>
  <c r="AD19" i="19"/>
  <c r="L9" i="19"/>
  <c r="R29" i="19"/>
  <c r="X19" i="19"/>
  <c r="R39" i="19"/>
  <c r="AJ49" i="19"/>
  <c r="AK38" i="19" l="1"/>
  <c r="M8" i="19"/>
  <c r="S18" i="19"/>
  <c r="M48" i="19"/>
  <c r="Y28" i="19"/>
  <c r="S28" i="19"/>
  <c r="AK18" i="19"/>
  <c r="Y48" i="19"/>
  <c r="M28" i="19"/>
  <c r="AK48" i="19"/>
  <c r="AK8" i="19"/>
  <c r="AE27" i="19"/>
  <c r="AE28" i="19"/>
  <c r="S8" i="19"/>
  <c r="AE8" i="19"/>
  <c r="AE48" i="19"/>
  <c r="AE38" i="19"/>
  <c r="S38" i="19"/>
  <c r="AE18" i="19"/>
  <c r="Y8" i="19"/>
  <c r="M38" i="19"/>
  <c r="S48" i="19"/>
  <c r="Y27" i="19"/>
  <c r="AK28" i="19"/>
  <c r="Y38" i="19"/>
  <c r="Y18" i="19"/>
  <c r="AB35" i="1"/>
  <c r="AD35" i="1" s="1"/>
  <c r="AC36" i="1"/>
  <c r="AB36" i="1" s="1"/>
  <c r="AD36" i="1" s="1"/>
  <c r="AC30" i="1"/>
  <c r="AB30" i="1" s="1"/>
  <c r="AD30" i="1" s="1"/>
  <c r="AB29" i="1"/>
  <c r="AD29" i="1" s="1"/>
  <c r="AB23" i="1"/>
  <c r="AD23" i="1" s="1"/>
  <c r="AC24" i="1"/>
  <c r="AB24" i="1" s="1"/>
  <c r="AD24" i="1" s="1"/>
  <c r="M7" i="19"/>
  <c r="AE17" i="19"/>
  <c r="AE7" i="19"/>
  <c r="S7" i="19"/>
  <c r="M17" i="19"/>
  <c r="M47" i="19"/>
  <c r="S27" i="19"/>
  <c r="M27" i="19"/>
  <c r="Y7" i="19"/>
  <c r="AK37" i="19"/>
  <c r="AE37" i="19"/>
  <c r="AK47" i="19"/>
  <c r="Y47" i="19"/>
  <c r="S17" i="19"/>
  <c r="Y37" i="19"/>
  <c r="AK27" i="19"/>
  <c r="AK7" i="19"/>
  <c r="S47" i="19"/>
  <c r="M37" i="19"/>
  <c r="S37" i="19"/>
  <c r="AK17" i="19"/>
  <c r="AE47" i="19"/>
  <c r="Y17" i="19"/>
  <c r="AG8" i="19"/>
  <c r="AF28" i="19"/>
  <c r="Z48" i="19"/>
  <c r="AF38" i="19"/>
  <c r="N18" i="19"/>
  <c r="T8" i="19"/>
  <c r="N28" i="19"/>
  <c r="T28" i="19"/>
  <c r="N38" i="19"/>
  <c r="Z18" i="19"/>
  <c r="Z38" i="19"/>
  <c r="N8" i="19"/>
  <c r="T18" i="19"/>
  <c r="Z8" i="19"/>
  <c r="T48" i="19"/>
  <c r="AL8" i="19"/>
  <c r="AF8" i="19"/>
  <c r="N48" i="19"/>
  <c r="AL38" i="19"/>
  <c r="AF18" i="19"/>
  <c r="AL28" i="19"/>
  <c r="T38" i="19"/>
  <c r="AF48" i="19"/>
  <c r="AL18" i="19"/>
  <c r="AL48" i="19"/>
  <c r="Z28" i="19"/>
  <c r="AF27" i="19"/>
  <c r="AL27" i="19"/>
  <c r="AF47" i="19"/>
  <c r="N47" i="19"/>
  <c r="AF37" i="19"/>
  <c r="AE9" i="19"/>
  <c r="M9" i="19"/>
  <c r="AK29" i="19"/>
  <c r="AK9" i="19"/>
  <c r="M39" i="19"/>
  <c r="S49" i="19"/>
  <c r="Y49" i="19"/>
  <c r="M49" i="19"/>
  <c r="S19" i="19"/>
  <c r="AE39" i="19"/>
  <c r="Y39" i="19"/>
  <c r="AK39" i="19"/>
  <c r="AE49" i="19"/>
  <c r="AK49" i="19"/>
  <c r="Y19" i="19"/>
  <c r="S29" i="19"/>
  <c r="AE19" i="19"/>
  <c r="M29" i="19"/>
  <c r="AK19" i="19"/>
  <c r="Y9" i="19"/>
  <c r="Y29" i="19"/>
  <c r="AE29" i="19"/>
  <c r="M19" i="19"/>
  <c r="S39" i="19"/>
  <c r="S9" i="19"/>
  <c r="AF7" i="19" l="1"/>
  <c r="AL37" i="19"/>
  <c r="U18" i="19"/>
  <c r="O48" i="19"/>
  <c r="AL47" i="19"/>
  <c r="O28" i="19"/>
  <c r="Z37" i="19"/>
  <c r="AL17" i="19"/>
  <c r="T7" i="19"/>
  <c r="U48" i="19"/>
  <c r="AG28" i="19"/>
  <c r="AG48" i="19"/>
  <c r="AM28" i="19"/>
  <c r="O8" i="19"/>
  <c r="AG18" i="19"/>
  <c r="AA28" i="19"/>
  <c r="U38" i="19"/>
  <c r="AG38" i="19"/>
  <c r="AM8" i="19"/>
  <c r="T27" i="19"/>
  <c r="N37" i="19"/>
  <c r="N7" i="19"/>
  <c r="U8" i="19"/>
  <c r="O18" i="19"/>
  <c r="AM18" i="19"/>
  <c r="O38" i="19"/>
  <c r="AA48" i="19"/>
  <c r="AM48" i="19"/>
  <c r="AM38" i="19"/>
  <c r="AA38" i="19"/>
  <c r="AA8" i="19"/>
  <c r="U28" i="19"/>
  <c r="AA18" i="19"/>
  <c r="T47" i="19"/>
  <c r="Z47" i="19"/>
  <c r="Z17" i="19"/>
  <c r="N27" i="19"/>
  <c r="AF17" i="19"/>
  <c r="T17" i="19"/>
  <c r="Z7" i="19"/>
  <c r="T37" i="19"/>
  <c r="AL7" i="19"/>
  <c r="Z27" i="19"/>
  <c r="N17" i="19"/>
  <c r="AM7" i="19"/>
  <c r="O37" i="19"/>
  <c r="U7" i="19"/>
  <c r="AG7" i="19"/>
  <c r="AA17" i="19"/>
  <c r="AA7" i="19"/>
  <c r="U47" i="19"/>
  <c r="AG47" i="19"/>
  <c r="AG27" i="19"/>
  <c r="U27" i="19"/>
  <c r="AA47" i="19"/>
  <c r="U17" i="19"/>
  <c r="O27" i="19"/>
  <c r="AM47" i="19"/>
  <c r="AM17" i="19"/>
  <c r="U37" i="19"/>
  <c r="AM37" i="19"/>
  <c r="AG37" i="19"/>
  <c r="O7" i="19"/>
  <c r="O17" i="19"/>
  <c r="AM27" i="19"/>
  <c r="AG17" i="19"/>
  <c r="AA27" i="19"/>
  <c r="O47" i="19"/>
  <c r="AA37" i="19"/>
  <c r="N9" i="19"/>
  <c r="N39" i="19"/>
  <c r="AL29" i="19"/>
  <c r="AL39" i="19"/>
  <c r="Z49" i="19"/>
  <c r="AF19" i="19"/>
  <c r="AF9" i="19"/>
  <c r="T39" i="19"/>
  <c r="Z9" i="19"/>
  <c r="AF49" i="19"/>
  <c r="AL9" i="19"/>
  <c r="T19" i="19"/>
  <c r="AL19" i="19"/>
  <c r="T9" i="19"/>
  <c r="Z39" i="19"/>
  <c r="AF39" i="19"/>
  <c r="N49" i="19"/>
  <c r="Z19" i="19"/>
  <c r="AL49" i="19"/>
  <c r="Z29" i="19"/>
  <c r="AF29" i="19"/>
  <c r="N19" i="19"/>
  <c r="T29" i="19"/>
  <c r="T49" i="19"/>
  <c r="N29" i="19"/>
  <c r="AA9" i="19"/>
  <c r="AA29" i="19"/>
  <c r="AA19" i="19"/>
  <c r="AM39" i="19"/>
  <c r="O49" i="19"/>
  <c r="AM19" i="19"/>
  <c r="O9" i="19"/>
  <c r="AG49" i="19"/>
  <c r="AM29" i="19"/>
  <c r="AM9" i="19"/>
  <c r="AA39" i="19"/>
  <c r="U9" i="19"/>
  <c r="O39" i="19"/>
  <c r="AM49" i="19"/>
  <c r="U29" i="19"/>
  <c r="AA49" i="19"/>
  <c r="AG29" i="19"/>
  <c r="AG19" i="19"/>
  <c r="AG39" i="19"/>
  <c r="U39" i="19"/>
  <c r="AG9" i="19"/>
  <c r="O19" i="19"/>
  <c r="U49" i="19"/>
  <c r="O29" i="19"/>
  <c r="U19" i="19"/>
</calcChain>
</file>

<file path=xl/comments1.xml><?xml version="1.0" encoding="utf-8"?>
<comments xmlns="http://schemas.openxmlformats.org/spreadsheetml/2006/main">
  <authors>
    <author>Camilo</author>
  </authors>
  <commentList>
    <comment ref="E11" authorId="0" shapeId="0">
      <text>
        <r>
          <rPr>
            <b/>
            <sz val="9"/>
            <color indexed="81"/>
            <rFont val="Tahoma"/>
            <family val="2"/>
          </rPr>
          <t>DDO :</t>
        </r>
        <r>
          <rPr>
            <sz val="9"/>
            <color indexed="81"/>
            <rFont val="Tahoma"/>
            <family val="2"/>
          </rPr>
          <t xml:space="preserve">En este campo es importante tener en cuenta, los insumos generados para identificación de contexto y sus factores, riesgos vigencia anterior, evaluaciones Control Interno. </t>
        </r>
      </text>
    </comment>
    <comment ref="H11" authorId="0" shapeId="0">
      <text>
        <r>
          <rPr>
            <b/>
            <sz val="9"/>
            <color indexed="81"/>
            <rFont val="Tahoma"/>
            <family val="2"/>
          </rPr>
          <t>DDO:</t>
        </r>
        <r>
          <rPr>
            <sz val="9"/>
            <color indexed="81"/>
            <rFont val="Tahoma"/>
            <family val="2"/>
          </rPr>
          <t xml:space="preserve">En este Campo se diligencia la cantidad de veces que se repite la actividad en formato numérico.
</t>
        </r>
      </text>
    </comment>
    <comment ref="AG11" authorId="0" shapeId="0">
      <text>
        <r>
          <rPr>
            <b/>
            <sz val="9"/>
            <color indexed="81"/>
            <rFont val="Tahoma"/>
            <family val="2"/>
          </rPr>
          <t xml:space="preserve">DDO: </t>
        </r>
        <r>
          <rPr>
            <sz val="9"/>
            <color indexed="81"/>
            <rFont val="Tahoma"/>
            <family val="2"/>
          </rPr>
          <t xml:space="preserve">en este campo se registra la persona delegada para generar el seguimiento y cargue de las actividades en el aplicativo. </t>
        </r>
        <r>
          <rPr>
            <sz val="9"/>
            <color indexed="81"/>
            <rFont val="Tahoma"/>
            <family val="2"/>
          </rPr>
          <t xml:space="preserve">
</t>
        </r>
      </text>
    </comment>
    <comment ref="AK11" authorId="0" shapeId="0">
      <text>
        <r>
          <rPr>
            <b/>
            <sz val="9"/>
            <color indexed="81"/>
            <rFont val="Tahoma"/>
            <family val="2"/>
          </rPr>
          <t xml:space="preserve">DDO: </t>
        </r>
        <r>
          <rPr>
            <sz val="9"/>
            <color indexed="81"/>
            <rFont val="Tahoma"/>
            <family val="2"/>
          </rPr>
          <t xml:space="preserve">En este Campo se diligencia la fecha en que se registre en el aplicativo los riesgos definidos por el proceso. 
</t>
        </r>
      </text>
    </comment>
    <comment ref="AL11" authorId="0" shapeId="0">
      <text>
        <r>
          <rPr>
            <b/>
            <sz val="9"/>
            <color indexed="81"/>
            <rFont val="Tahoma"/>
            <family val="2"/>
          </rPr>
          <t xml:space="preserve">DDO: </t>
        </r>
        <r>
          <rPr>
            <sz val="9"/>
            <color indexed="81"/>
            <rFont val="Tahoma"/>
            <family val="2"/>
          </rPr>
          <t xml:space="preserve">En este campo se registra la fecha máxima en que se va a realizar seguimiento de actividades de los controles. propuestos.  </t>
        </r>
      </text>
    </comment>
    <comment ref="AM11" authorId="0" shapeId="0">
      <text>
        <r>
          <rPr>
            <b/>
            <sz val="9"/>
            <color indexed="81"/>
            <rFont val="Tahoma"/>
            <family val="2"/>
          </rPr>
          <t>DDO:</t>
        </r>
        <r>
          <rPr>
            <sz val="9"/>
            <color indexed="81"/>
            <rFont val="Tahoma"/>
            <family val="2"/>
          </rPr>
          <t xml:space="preserve"> En este campo se diligencia el numero que genera el aplicativo, para el riesgo registrado. 
</t>
        </r>
      </text>
    </comment>
    <comment ref="AN11" authorId="0" shapeId="0">
      <text>
        <r>
          <rPr>
            <b/>
            <sz val="9"/>
            <color indexed="81"/>
            <rFont val="Tahoma"/>
            <family val="2"/>
          </rPr>
          <t>DDO:</t>
        </r>
        <r>
          <rPr>
            <sz val="9"/>
            <color indexed="81"/>
            <rFont val="Tahoma"/>
            <family val="2"/>
          </rPr>
          <t xml:space="preserve">en este campo se registran los cambios que se generen durante la vigencia (responsables, modificación de actividades o controles, materializaciones de riesgos , fechas de aprobación y/o modificación).Tenga en cuenta que los cambio son realizados de fuerza mayor o estricta necesidad del proceso con el aval de la DDO.   
</t>
        </r>
      </text>
    </comment>
  </commentList>
</comments>
</file>

<file path=xl/comments2.xml><?xml version="1.0" encoding="utf-8"?>
<comments xmlns="http://schemas.openxmlformats.org/spreadsheetml/2006/main">
  <authors>
    <author>Camilo</author>
  </authors>
  <commentList>
    <comment ref="BB11" authorId="0" shapeId="0">
      <text>
        <r>
          <rPr>
            <b/>
            <sz val="9"/>
            <color indexed="81"/>
            <rFont val="Tahoma"/>
            <family val="2"/>
          </rPr>
          <t xml:space="preserve">DDO: </t>
        </r>
        <r>
          <rPr>
            <sz val="9"/>
            <color indexed="81"/>
            <rFont val="Tahoma"/>
            <family val="2"/>
          </rPr>
          <t xml:space="preserve">en este campo se registra la persona delegada para generar el seguimiento y cargue de las actividades en el aplicativo. </t>
        </r>
        <r>
          <rPr>
            <sz val="9"/>
            <color indexed="81"/>
            <rFont val="Tahoma"/>
            <family val="2"/>
          </rPr>
          <t xml:space="preserve">
</t>
        </r>
      </text>
    </comment>
    <comment ref="BF11" authorId="0" shapeId="0">
      <text>
        <r>
          <rPr>
            <b/>
            <sz val="9"/>
            <color indexed="81"/>
            <rFont val="Tahoma"/>
            <family val="2"/>
          </rPr>
          <t xml:space="preserve">DDO: </t>
        </r>
        <r>
          <rPr>
            <sz val="9"/>
            <color indexed="81"/>
            <rFont val="Tahoma"/>
            <family val="2"/>
          </rPr>
          <t xml:space="preserve">En este Campo se diligencia la fecha en que se registre en el aplicativo los riesgos definidos por el proceso. 
</t>
        </r>
      </text>
    </comment>
    <comment ref="BG11" authorId="0" shapeId="0">
      <text>
        <r>
          <rPr>
            <b/>
            <sz val="9"/>
            <color indexed="81"/>
            <rFont val="Tahoma"/>
            <family val="2"/>
          </rPr>
          <t xml:space="preserve">DDO: </t>
        </r>
        <r>
          <rPr>
            <sz val="9"/>
            <color indexed="81"/>
            <rFont val="Tahoma"/>
            <family val="2"/>
          </rPr>
          <t xml:space="preserve">En este campo se registra la fecha máxima en que se va a realizar seguimiento de actividades de los controles. propuestos.  </t>
        </r>
      </text>
    </comment>
    <comment ref="BH11" authorId="0" shapeId="0">
      <text>
        <r>
          <rPr>
            <b/>
            <sz val="9"/>
            <color indexed="81"/>
            <rFont val="Tahoma"/>
            <family val="2"/>
          </rPr>
          <t>DDO:</t>
        </r>
        <r>
          <rPr>
            <sz val="9"/>
            <color indexed="81"/>
            <rFont val="Tahoma"/>
            <family val="2"/>
          </rPr>
          <t xml:space="preserve"> En este campo se diligencia el numero que genera el aplicativo, para el riesgo registrado. 
</t>
        </r>
      </text>
    </comment>
    <comment ref="BI11" authorId="0" shapeId="0">
      <text>
        <r>
          <rPr>
            <b/>
            <sz val="9"/>
            <color indexed="81"/>
            <rFont val="Tahoma"/>
            <family val="2"/>
          </rPr>
          <t>DDO:</t>
        </r>
        <r>
          <rPr>
            <sz val="9"/>
            <color indexed="81"/>
            <rFont val="Tahoma"/>
            <family val="2"/>
          </rPr>
          <t xml:space="preserve">Se registra cambios que se generen durante la vigencia, responsables, cambio de actividades, redacción, materializaciones , etc.  
</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<sst xmlns="http://schemas.openxmlformats.org/spreadsheetml/2006/main" count="430" uniqueCount="287">
  <si>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</si>
  <si>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</si>
  <si>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</si>
  <si>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</si>
  <si>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</si>
  <si>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</si>
  <si>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</si>
  <si>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</si>
  <si>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</si>
  <si>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</si>
  <si>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</si>
  <si>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</si>
  <si>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</si>
  <si>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</si>
  <si>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</si>
  <si>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</si>
  <si>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</si>
  <si>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</si>
  <si>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</si>
  <si>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</si>
  <si>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</si>
  <si>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</si>
  <si>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</si>
  <si>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</si>
  <si>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</si>
  <si>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</si>
  <si>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</si>
  <si>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</si>
  <si>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</si>
  <si>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</si>
  <si>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</si>
  <si>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</si>
  <si>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</si>
  <si>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</si>
  <si>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</si>
  <si>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Fecha Implementación</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</si>
  <si>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</si>
  <si>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</si>
  <si>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</si>
  <si>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</si>
  <si>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</si>
  <si>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</si>
  <si>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</si>
  <si>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</si>
  <si>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</si>
  <si>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</si>
  <si>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</si>
  <si>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</si>
  <si>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</si>
  <si>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</si>
  <si>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</si>
  <si>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</si>
  <si>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</si>
  <si>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</si>
  <si>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</si>
  <si>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</si>
  <si>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</si>
  <si>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</si>
  <si>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</si>
  <si>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</si>
  <si>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</si>
  <si>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</si>
  <si>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</si>
  <si>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</si>
  <si>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</si>
  <si>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</si>
  <si>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</si>
  <si>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</si>
  <si>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</si>
  <si>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</si>
  <si>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</si>
  <si>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</si>
  <si>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</si>
  <si>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</si>
  <si>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</si>
  <si>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</si>
  <si>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</si>
  <si>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</si>
  <si>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</si>
  <si>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</si>
  <si>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</si>
  <si>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</si>
  <si>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</si>
  <si>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</si>
  <si>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</si>
  <si>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</si>
  <si>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</si>
  <si>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</si>
  <si>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</si>
  <si>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</si>
  <si>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</si>
  <si>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</si>
  <si>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</si>
  <si>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</si>
  <si>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</si>
  <si>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</si>
  <si>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</si>
  <si>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</si>
  <si>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</si>
  <si>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</si>
  <si>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</si>
  <si>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</si>
  <si>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</si>
  <si>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</si>
  <si>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</si>
  <si>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</si>
  <si>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</si>
  <si>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</si>
  <si>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</si>
  <si>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</si>
  <si>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</si>
  <si>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</si>
  <si>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</si>
  <si>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</si>
  <si>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</si>
  <si>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</si>
  <si>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</si>
  <si>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</si>
  <si>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</si>
  <si>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</si>
  <si>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</si>
  <si>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</si>
  <si>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</si>
  <si>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</si>
  <si>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</si>
  <si>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</si>
  <si>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</si>
  <si>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</si>
  <si>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</si>
  <si>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</si>
  <si>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</si>
  <si>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</si>
  <si>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</si>
  <si>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</si>
  <si>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</si>
  <si>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</si>
  <si>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</si>
  <si>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</si>
  <si>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</si>
  <si>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</si>
  <si>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</si>
  <si>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</si>
  <si>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</si>
  <si>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</si>
  <si>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</si>
  <si>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</si>
  <si>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</si>
  <si>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</si>
  <si>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</si>
  <si>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</si>
  <si>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</si>
  <si>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</si>
  <si>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</si>
  <si>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</si>
  <si>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</si>
  <si>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</si>
  <si>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</si>
  <si>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</si>
  <si>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</si>
  <si>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</si>
  <si>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</si>
  <si>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</si>
  <si>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</si>
  <si>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</si>
  <si>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</si>
  <si>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</si>
  <si>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</si>
  <si>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</si>
  <si>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</si>
  <si>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</si>
  <si>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</si>
  <si>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</si>
  <si>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</si>
  <si>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</si>
  <si>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</si>
  <si>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</si>
  <si>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t>Utilice la lista de despligue que se encuentra parametrizada, le aparecerán las opciones: i)Con Registro, ii) Sin Registro.</t>
  </si>
  <si>
    <t>Evaluación del Nivel de Riesgo - Nivel de Riesgo Residual</t>
  </si>
  <si>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</si>
  <si>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</si>
  <si>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</si>
  <si>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</si>
  <si>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</si>
  <si>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</si>
  <si>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</si>
  <si>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</si>
  <si>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</si>
  <si>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</si>
  <si>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</si>
  <si>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</si>
  <si>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</si>
  <si>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</si>
  <si>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</si>
  <si>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</si>
  <si>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No se afecta la imagen institucional de alguna área de forma significativa.</t>
  </si>
  <si>
    <t xml:space="preserve">Afecta la imagen de la entidad internamente, de conocimiento general, nivel interno, de junta directiva y accionistas y/o de proveedores. 
Imagen institucional afectada localmente por retrasos en la prestación del servicio a los usuarios o ciudadanos.
</t>
  </si>
  <si>
    <t xml:space="preserve">Afecta la imagen de la entidad con algunos usuarios de relevancia frente al logro de los objetivos. 
Imagen institucional afectada en el orden nacional o regional por retrasos en la prestación del servicio a los usuarios o ciudadanos.
</t>
  </si>
  <si>
    <t xml:space="preserve">Afecta la imagen de la entidad con efecto publicitario sostenido a nivel de sector administrativo, departamental o municipal. 
Imagen institucional afectada en el orden nacional o regional por incumplimientos en la prestación del servicio a los usuarios o ciudadanos
</t>
  </si>
  <si>
    <t xml:space="preserve">Afecta la imagen de la entidad a nivel nacional, con efecto publicitario sostenible a nivel país. 
Imagen institucional afectada en el orden nacional o regional por actos o hechos de corrupción comprobados.
</t>
  </si>
  <si>
    <t>¿Generar daño ambiental?</t>
  </si>
  <si>
    <t>¿Afectar la imagen nacional?</t>
  </si>
  <si>
    <t>¿Afectar la imagen regional?</t>
  </si>
  <si>
    <t>¿Ocasionar lesiones físicas o pérdida de vidas humanas?</t>
  </si>
  <si>
    <t>¿Generar pérdida de credibilidad del sector?</t>
  </si>
  <si>
    <t>¿Dar lugar a procesos penales?</t>
  </si>
  <si>
    <t>¿Dar lugar a procesos fiscales?</t>
  </si>
  <si>
    <t xml:space="preserve"> ¿Dar lugar a procesos disciplinarios?</t>
  </si>
  <si>
    <t>¿Dar lugar a procesos sancionatorios?</t>
  </si>
  <si>
    <t>¿Generar intervención de los órganos de control, de la Fiscalía, u otro ente?</t>
  </si>
  <si>
    <t>¿Generar pérdida de información de la Entidad?</t>
  </si>
  <si>
    <t>¿Dar lugar al detrimento de calidad de vida de la comunidad por la pérdida del bien o servicios o los recursos públicos?</t>
  </si>
  <si>
    <t>¿Afectar la generación de los productos o la prestación de servicios?</t>
  </si>
  <si>
    <t>¿Generar pérdida de recursos económicos?</t>
  </si>
  <si>
    <t>¿Generar pérdida de confianza de la Entidad, afectando su reputación?</t>
  </si>
  <si>
    <t>¿Afectar el cumplimiento de la misión del sector al que pertenece la Entidad?</t>
  </si>
  <si>
    <t>¿Afectar el cumplimiento de misión de la Entidad?</t>
  </si>
  <si>
    <t>¿Afectar el cumplimiento de metas y objetivos de la dependencia?</t>
  </si>
  <si>
    <t>¿Afectar al grupo de funcionarios del proceso?</t>
  </si>
  <si>
    <t>Si el Riesgo se materializará podria…</t>
  </si>
  <si>
    <t>Suma Afirmaciones</t>
  </si>
  <si>
    <t>Calificación Impacto</t>
  </si>
  <si>
    <t>Afectación menor a 10 SMLMV</t>
  </si>
  <si>
    <t>Entre 10 y 50 SMLMV</t>
  </si>
  <si>
    <t>Entre 50 y 100 SMLMV</t>
  </si>
  <si>
    <t>Entre 100 y 500 SMLMV</t>
  </si>
  <si>
    <t>Mayor a 500 SMLMV</t>
  </si>
  <si>
    <t>La actividad que conlleva el riesgo se ejecuta de 3 a 5 veces por año</t>
  </si>
  <si>
    <t>La actividad que conlleva el riesgo se ejecuta de 6 a 19 veces por año</t>
  </si>
  <si>
    <t>La actividad que conlleva el riesgo se ejecuta mínimo 20 veces al año y máximo 50 veces por año</t>
  </si>
  <si>
    <t>La actividad que conlleva el riesgo se ejecuta más de 50 veces por año</t>
  </si>
  <si>
    <t>Cargo del Responsable</t>
  </si>
  <si>
    <t>Nombre del Responsable</t>
  </si>
  <si>
    <t>Direccionamiento Estratégico y Articulación Gerencial</t>
  </si>
  <si>
    <t>Planificación del Desarrollo Institucional</t>
  </si>
  <si>
    <t xml:space="preserve">Planificación del Desarrollo Institucional </t>
  </si>
  <si>
    <t>Integración Regional</t>
  </si>
  <si>
    <t>Comunicaciones</t>
  </si>
  <si>
    <t>Promoción de Ciencia, Tecnología e Innovación</t>
  </si>
  <si>
    <t>Promoción del Desarrollo Social</t>
  </si>
  <si>
    <t>Promoción del Transporte y la Movilidad</t>
  </si>
  <si>
    <t xml:space="preserve">Fortalecimiento Territorial </t>
  </si>
  <si>
    <t>Promoción del Desarrollo Educativo</t>
  </si>
  <si>
    <t>Promoción de la Competitividad y Desarrollo Económico Sostenible</t>
  </si>
  <si>
    <t>Promoción del Desarrollo de Salud</t>
  </si>
  <si>
    <t>Fortalecimiento Territorial</t>
  </si>
  <si>
    <t>Evaluación y Seguimiento</t>
  </si>
  <si>
    <t>Gestión del Bienestar y Desempeño del Talento Humano</t>
  </si>
  <si>
    <t>Gestión de los Ingresos</t>
  </si>
  <si>
    <t>Gestión de Recursos Físicos</t>
  </si>
  <si>
    <t>Gestión Tecnológica</t>
  </si>
  <si>
    <t>Gestión Contractual</t>
  </si>
  <si>
    <t>Gestión Jurídica</t>
  </si>
  <si>
    <t>Gestión de la Seguridad y Salud en el Trabajo</t>
  </si>
  <si>
    <t>Gestión Financiera</t>
  </si>
  <si>
    <t>Asistencia Técnica</t>
  </si>
  <si>
    <t>Gestión Documental</t>
  </si>
  <si>
    <t>Atención al Usuario</t>
  </si>
  <si>
    <t>Gestión de Asuntos Internacionales</t>
  </si>
  <si>
    <t>Numero de Riesgo en Aplicativo</t>
  </si>
  <si>
    <t xml:space="preserve">Registro de Actualizaciones </t>
  </si>
  <si>
    <t>Fecha Compromiso</t>
  </si>
  <si>
    <t>IDENTIFICACIÓN DE RIESGOS</t>
  </si>
  <si>
    <t>PLANIFICACION DEL DESARROLLO INSTITUCIONAL</t>
  </si>
  <si>
    <t>Código: E - PID - FR - 081</t>
  </si>
  <si>
    <t>Área del Responsable</t>
  </si>
  <si>
    <t>Jefe del Área del Responsable</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</si>
  <si>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Riesgos: </t>
    </r>
    <r>
      <rPr>
        <sz val="10"/>
        <rFont val="Arial Narrow"/>
        <family val="2"/>
      </rPr>
      <t>Encontrará la totalidad de la estructura para la identificación y valoración de los riesgos por proceso, programa o proyecto, acorde con el nivel de desagregación que la entidad considere necesaria.</t>
    </r>
  </si>
  <si>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</si>
  <si>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</si>
  <si>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</si>
  <si>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</si>
  <si>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</si>
  <si>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3 Mapa Riesgos de Corrupción: </t>
    </r>
    <r>
      <rPr>
        <sz val="11"/>
        <rFont val="Arial Narrow"/>
        <family val="2"/>
      </rPr>
      <t xml:space="preserve"> Encontrará la totalidad de la estructura para la identificación y valoración de los riesgos por proceso, programa o proyecto, acorde con el nivel de desagregación que la entidad considere necesaria.</t>
    </r>
  </si>
  <si>
    <t xml:space="preserve">Plan de Acción </t>
  </si>
  <si>
    <t>Utilice la lista de despligue que se encuentra parametrizada, le aparecerán las opciones de la tabla de Impacto en la tabla Impacto del presente documento. La matriz automáticamente hará el cálculo para el nivel de impacto inherente (Columnas K)</t>
  </si>
  <si>
    <t>Teniendo en cuenta que ingresó la información de PROBABILIDAD e IMPACTO, la matriz automáticamente hará el cálculo para la zona de riesgo inherente (Columna O)</t>
  </si>
  <si>
    <t>Esta casilla no se diligencia, depende de la selección en la columna S.</t>
  </si>
  <si>
    <r>
      <t xml:space="preserve">ATRIBUTOS INFORMATIVOS
</t>
    </r>
    <r>
      <rPr>
        <sz val="9"/>
        <rFont val="Arial Narrow"/>
        <family val="2"/>
      </rPr>
      <t>Evidencia</t>
    </r>
  </si>
  <si>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AC-AD).</t>
    </r>
  </si>
  <si>
    <t>Número de Riesgo en Aplicativo</t>
  </si>
  <si>
    <t xml:space="preserve">Plan de acción </t>
  </si>
  <si>
    <t>Gestión Ambiental</t>
  </si>
  <si>
    <t>Gestión de Seguridad de la información</t>
  </si>
  <si>
    <t>Fecha de aprobación:  19/08/2021</t>
  </si>
  <si>
    <t>Fecha de aprobación:</t>
  </si>
  <si>
    <t>Versión: 09</t>
  </si>
  <si>
    <t xml:space="preserve">Fecha de aprobación: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</si>
</sst>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0.0%"/>
    <numFmt numFmtId="166" formatCode="_-* #,##0.000_-;\-* #,##0.000_-;_-* &quot;-&quot;??_-;_-@_-"/>
  </numFmts>
  <fonts count="69">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6"/>
      <name val="Arial Narrow"/>
      <family val="2"/>
    </font>
    <font>
      <sz val="9"/>
      <color theme="1"/>
      <name val="Arial Narrow"/>
      <family val="2"/>
    </font>
    <font>
      <sz val="11"/>
      <color theme="0"/>
      <name val="Calibri (Cuerpo)"/>
    </font>
    <font>
      <sz val="9"/>
      <color theme="1"/>
      <name val="Calibri"/>
      <family val="2"/>
      <scheme val="minor"/>
    </font>
    <font>
      <sz val="9"/>
      <color indexed="81"/>
      <name val="Tahoma"/>
      <family val="2"/>
    </font>
    <font>
      <b/>
      <sz val="9"/>
      <color indexed="81"/>
      <name val="Tahoma"/>
      <family val="2"/>
    </font>
    <font>
      <b/>
      <sz val="11"/>
      <color theme="0"/>
      <name val="Arial Narrow"/>
      <family val="2"/>
    </font>
    <font>
      <b/>
      <sz val="10"/>
      <color theme="0"/>
      <name val="Arial Narrow"/>
      <family val="2"/>
    </font>
    <font>
      <b/>
      <sz val="12"/>
      <color theme="0"/>
      <name val="Arial Narrow"/>
      <family val="2"/>
    </font>
    <font>
      <b/>
      <sz val="14"/>
      <color theme="0"/>
      <name val="Arial Narrow"/>
      <family val="2"/>
    </font>
    <font>
      <sz val="14"/>
      <color theme="0"/>
      <name val="Arial Narrow"/>
      <family val="2"/>
    </font>
    <font>
      <sz val="11"/>
      <color theme="0"/>
      <name val="Arial Narrow"/>
      <family val="2"/>
    </font>
    <font>
      <b/>
      <sz val="6"/>
      <color theme="0"/>
      <name val="Arial Narrow"/>
      <family val="2"/>
    </font>
  </fonts>
  <fills count="1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bgColor indexed="64"/>
      </patternFill>
    </fill>
    <fill>
      <patternFill patternType="solid">
        <fgColor theme="8" tint="-0.249977111117893"/>
        <bgColor indexed="64"/>
      </patternFill>
    </fill>
  </fills>
  <borders count="8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dashed">
        <color theme="9" tint="-0.24994659260841701"/>
      </right>
      <top style="dashed">
        <color theme="9" tint="-0.24994659260841701"/>
      </top>
      <bottom/>
      <diagonal/>
    </border>
    <border>
      <left style="thin">
        <color indexed="64"/>
      </left>
      <right style="dashed">
        <color theme="9" tint="-0.24994659260841701"/>
      </right>
      <top/>
      <bottom style="dashed">
        <color theme="9" tint="-0.2499465926084170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dashed">
        <color theme="9" tint="-0.24994659260841701"/>
      </left>
      <right style="thin">
        <color indexed="64"/>
      </right>
      <top style="dashed">
        <color theme="9" tint="-0.24994659260841701"/>
      </top>
      <bottom/>
      <diagonal/>
    </border>
    <border>
      <left style="dashed">
        <color theme="9" tint="-0.24994659260841701"/>
      </left>
      <right style="thin">
        <color indexed="64"/>
      </right>
      <top/>
      <bottom style="dashed">
        <color theme="9" tint="-0.24994659260841701"/>
      </bottom>
      <diagonal/>
    </border>
    <border>
      <left style="medium">
        <color indexed="64"/>
      </left>
      <right style="medium">
        <color indexed="64"/>
      </right>
      <top/>
      <bottom/>
      <diagonal/>
    </border>
  </borders>
  <cellStyleXfs count="6">
    <xf numFmtId="0" fontId="0" fillId="0" borderId="0"/>
    <xf numFmtId="9" fontId="13" fillId="0" borderId="0" applyFont="0" applyFill="0" applyBorder="0" applyAlignment="0" applyProtection="0"/>
    <xf numFmtId="0" fontId="45" fillId="0" borderId="0"/>
    <xf numFmtId="0" fontId="46" fillId="0" borderId="0"/>
    <xf numFmtId="0" fontId="5" fillId="0" borderId="0"/>
    <xf numFmtId="164" fontId="13" fillId="0" borderId="0" applyFont="0" applyFill="0" applyBorder="0" applyAlignment="0" applyProtection="0"/>
  </cellStyleXfs>
  <cellXfs count="518">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7" fillId="0" borderId="0" xfId="0" applyFont="1" applyAlignment="1">
      <alignment horizontal="center" vertical="center" wrapText="1"/>
    </xf>
    <xf numFmtId="0" fontId="8" fillId="6" borderId="0" xfId="0" applyFont="1" applyFill="1" applyAlignment="1">
      <alignment horizontal="center" vertical="center" wrapText="1" readingOrder="1"/>
    </xf>
    <xf numFmtId="0" fontId="9" fillId="5" borderId="11" xfId="0" applyFont="1" applyFill="1" applyBorder="1" applyAlignment="1">
      <alignment horizontal="center" vertical="center" wrapText="1" readingOrder="1"/>
    </xf>
    <xf numFmtId="0" fontId="9" fillId="0" borderId="11" xfId="0" applyFont="1" applyBorder="1" applyAlignment="1">
      <alignment horizontal="justify" vertical="center" wrapText="1" readingOrder="1"/>
    </xf>
    <xf numFmtId="9" fontId="9" fillId="0" borderId="11" xfId="0" applyNumberFormat="1" applyFont="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8" borderId="1" xfId="0" applyFont="1" applyFill="1" applyBorder="1" applyAlignment="1">
      <alignment horizontal="center" vertical="center" wrapText="1" readingOrder="1"/>
    </xf>
    <xf numFmtId="0" fontId="10" fillId="9" borderId="1" xfId="0" applyFont="1" applyFill="1" applyBorder="1" applyAlignment="1">
      <alignment horizontal="center" vertical="center" wrapText="1" readingOrder="1"/>
    </xf>
    <xf numFmtId="0" fontId="14" fillId="0" borderId="0" xfId="0" applyFont="1"/>
    <xf numFmtId="0" fontId="12"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26" fillId="0" borderId="0" xfId="0" applyFont="1" applyFill="1" applyAlignment="1">
      <alignment vertical="center"/>
    </xf>
    <xf numFmtId="0" fontId="27" fillId="0" borderId="0" xfId="0" applyFont="1" applyFill="1"/>
    <xf numFmtId="0" fontId="25" fillId="0" borderId="0" xfId="0" applyFont="1"/>
    <xf numFmtId="0" fontId="0" fillId="0" borderId="0" xfId="0" pivotButton="1"/>
    <xf numFmtId="0" fontId="11" fillId="0" borderId="0" xfId="0" applyFont="1" applyBorder="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11"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11"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11"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 fillId="0" borderId="2"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Fill="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0" fontId="18" fillId="11" borderId="12" xfId="0" applyFont="1" applyFill="1" applyBorder="1" applyAlignment="1" applyProtection="1">
      <alignment horizontal="center" vertical="center" wrapText="1" readingOrder="1"/>
      <protection hidden="1"/>
    </xf>
    <xf numFmtId="0" fontId="18" fillId="11" borderId="19" xfId="0" applyFont="1" applyFill="1" applyBorder="1" applyAlignment="1" applyProtection="1">
      <alignment horizontal="center" vertical="center" wrapText="1" readingOrder="1"/>
      <protection hidden="1"/>
    </xf>
    <xf numFmtId="0" fontId="18" fillId="11" borderId="13" xfId="0" applyFont="1" applyFill="1" applyBorder="1" applyAlignment="1" applyProtection="1">
      <alignment horizontal="center" vertical="center" wrapText="1" readingOrder="1"/>
      <protection hidden="1"/>
    </xf>
    <xf numFmtId="0" fontId="18" fillId="12" borderId="12" xfId="0" applyFont="1" applyFill="1" applyBorder="1" applyAlignment="1" applyProtection="1">
      <alignment horizontal="center" wrapText="1" readingOrder="1"/>
      <protection hidden="1"/>
    </xf>
    <xf numFmtId="0" fontId="18" fillId="12" borderId="19" xfId="0" applyFont="1" applyFill="1" applyBorder="1" applyAlignment="1" applyProtection="1">
      <alignment horizontal="center" wrapText="1" readingOrder="1"/>
      <protection hidden="1"/>
    </xf>
    <xf numFmtId="0" fontId="18" fillId="12" borderId="13" xfId="0" applyFont="1" applyFill="1" applyBorder="1" applyAlignment="1" applyProtection="1">
      <alignment horizontal="center" wrapText="1" readingOrder="1"/>
      <protection hidden="1"/>
    </xf>
    <xf numFmtId="0" fontId="18" fillId="11" borderId="14" xfId="0" applyFont="1" applyFill="1" applyBorder="1" applyAlignment="1" applyProtection="1">
      <alignment horizontal="center" vertical="center" wrapText="1" readingOrder="1"/>
      <protection hidden="1"/>
    </xf>
    <xf numFmtId="0" fontId="18" fillId="11" borderId="0" xfId="0" applyFont="1" applyFill="1" applyBorder="1" applyAlignment="1" applyProtection="1">
      <alignment horizontal="center" vertical="center" wrapText="1" readingOrder="1"/>
      <protection hidden="1"/>
    </xf>
    <xf numFmtId="0" fontId="18" fillId="11" borderId="15" xfId="0" applyFont="1" applyFill="1" applyBorder="1" applyAlignment="1" applyProtection="1">
      <alignment horizontal="center" vertical="center" wrapText="1" readingOrder="1"/>
      <protection hidden="1"/>
    </xf>
    <xf numFmtId="0" fontId="18" fillId="12" borderId="14" xfId="0" applyFont="1" applyFill="1" applyBorder="1" applyAlignment="1" applyProtection="1">
      <alignment horizontal="center" wrapText="1" readingOrder="1"/>
      <protection hidden="1"/>
    </xf>
    <xf numFmtId="0" fontId="18" fillId="12" borderId="0" xfId="0" applyFont="1" applyFill="1" applyBorder="1" applyAlignment="1" applyProtection="1">
      <alignment horizontal="center" wrapText="1" readingOrder="1"/>
      <protection hidden="1"/>
    </xf>
    <xf numFmtId="0" fontId="18" fillId="12" borderId="15" xfId="0" applyFont="1" applyFill="1" applyBorder="1" applyAlignment="1" applyProtection="1">
      <alignment horizont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16" xfId="0" applyFont="1" applyFill="1" applyBorder="1" applyAlignment="1" applyProtection="1">
      <alignment horizontal="center" vertical="center" wrapText="1" readingOrder="1"/>
      <protection hidden="1"/>
    </xf>
    <xf numFmtId="0" fontId="18" fillId="11" borderId="18" xfId="0" applyFont="1" applyFill="1" applyBorder="1" applyAlignment="1" applyProtection="1">
      <alignment horizontal="center" vertical="center" wrapText="1" readingOrder="1"/>
      <protection hidden="1"/>
    </xf>
    <xf numFmtId="0" fontId="18" fillId="11" borderId="17" xfId="0" applyFont="1" applyFill="1" applyBorder="1" applyAlignment="1" applyProtection="1">
      <alignment horizontal="center" vertical="center" wrapText="1" readingOrder="1"/>
      <protection hidden="1"/>
    </xf>
    <xf numFmtId="0" fontId="18" fillId="12" borderId="16" xfId="0" applyFont="1" applyFill="1" applyBorder="1" applyAlignment="1" applyProtection="1">
      <alignment horizontal="center" wrapText="1" readingOrder="1"/>
      <protection hidden="1"/>
    </xf>
    <xf numFmtId="0" fontId="18" fillId="12" borderId="18" xfId="0" applyFont="1" applyFill="1" applyBorder="1" applyAlignment="1" applyProtection="1">
      <alignment horizontal="center" wrapText="1" readingOrder="1"/>
      <protection hidden="1"/>
    </xf>
    <xf numFmtId="0" fontId="18" fillId="12" borderId="17" xfId="0" applyFont="1" applyFill="1" applyBorder="1" applyAlignment="1" applyProtection="1">
      <alignment horizontal="center" wrapText="1" readingOrder="1"/>
      <protection hidden="1"/>
    </xf>
    <xf numFmtId="0" fontId="18" fillId="13" borderId="12" xfId="0" applyFont="1" applyFill="1" applyBorder="1" applyAlignment="1" applyProtection="1">
      <alignment horizontal="center" wrapText="1" readingOrder="1"/>
      <protection hidden="1"/>
    </xf>
    <xf numFmtId="0" fontId="18" fillId="13" borderId="19" xfId="0" applyFont="1" applyFill="1" applyBorder="1" applyAlignment="1" applyProtection="1">
      <alignment horizontal="center" wrapText="1" readingOrder="1"/>
      <protection hidden="1"/>
    </xf>
    <xf numFmtId="0" fontId="18" fillId="13" borderId="13" xfId="0" applyFont="1" applyFill="1" applyBorder="1" applyAlignment="1" applyProtection="1">
      <alignment horizontal="center" wrapText="1" readingOrder="1"/>
      <protection hidden="1"/>
    </xf>
    <xf numFmtId="0" fontId="18" fillId="13" borderId="14" xfId="0" applyFont="1" applyFill="1" applyBorder="1" applyAlignment="1" applyProtection="1">
      <alignment horizontal="center" wrapText="1" readingOrder="1"/>
      <protection hidden="1"/>
    </xf>
    <xf numFmtId="0" fontId="18" fillId="13" borderId="0" xfId="0" applyFont="1" applyFill="1" applyBorder="1" applyAlignment="1" applyProtection="1">
      <alignment horizontal="center" wrapText="1" readingOrder="1"/>
      <protection hidden="1"/>
    </xf>
    <xf numFmtId="0" fontId="18" fillId="13" borderId="15" xfId="0" applyFont="1" applyFill="1" applyBorder="1" applyAlignment="1" applyProtection="1">
      <alignment horizontal="center" wrapText="1" readingOrder="1"/>
      <protection hidden="1"/>
    </xf>
    <xf numFmtId="0" fontId="18" fillId="13" borderId="16" xfId="0" applyFont="1" applyFill="1" applyBorder="1" applyAlignment="1" applyProtection="1">
      <alignment horizontal="center" wrapText="1" readingOrder="1"/>
      <protection hidden="1"/>
    </xf>
    <xf numFmtId="0" fontId="18" fillId="13" borderId="18" xfId="0" applyFont="1" applyFill="1" applyBorder="1" applyAlignment="1" applyProtection="1">
      <alignment horizontal="center" wrapText="1" readingOrder="1"/>
      <protection hidden="1"/>
    </xf>
    <xf numFmtId="0" fontId="18" fillId="13" borderId="17" xfId="0" applyFont="1" applyFill="1" applyBorder="1" applyAlignment="1" applyProtection="1">
      <alignment horizontal="center" wrapText="1" readingOrder="1"/>
      <protection hidden="1"/>
    </xf>
    <xf numFmtId="0" fontId="18" fillId="5" borderId="12" xfId="0" applyFont="1" applyFill="1" applyBorder="1" applyAlignment="1" applyProtection="1">
      <alignment horizontal="center" wrapText="1" readingOrder="1"/>
      <protection hidden="1"/>
    </xf>
    <xf numFmtId="0" fontId="18" fillId="5" borderId="19" xfId="0" applyFont="1" applyFill="1" applyBorder="1" applyAlignment="1" applyProtection="1">
      <alignment horizontal="center" wrapText="1" readingOrder="1"/>
      <protection hidden="1"/>
    </xf>
    <xf numFmtId="0" fontId="18" fillId="5" borderId="13" xfId="0" applyFont="1" applyFill="1" applyBorder="1" applyAlignment="1" applyProtection="1">
      <alignment horizontal="center" wrapText="1" readingOrder="1"/>
      <protection hidden="1"/>
    </xf>
    <xf numFmtId="0" fontId="18" fillId="5" borderId="14" xfId="0" applyFont="1" applyFill="1" applyBorder="1" applyAlignment="1" applyProtection="1">
      <alignment horizontal="center" wrapText="1" readingOrder="1"/>
      <protection hidden="1"/>
    </xf>
    <xf numFmtId="0" fontId="18" fillId="5" borderId="0" xfId="0" applyFont="1" applyFill="1" applyBorder="1" applyAlignment="1" applyProtection="1">
      <alignment horizontal="center" wrapText="1" readingOrder="1"/>
      <protection hidden="1"/>
    </xf>
    <xf numFmtId="0" fontId="18" fillId="5" borderId="15" xfId="0" applyFont="1" applyFill="1" applyBorder="1" applyAlignment="1" applyProtection="1">
      <alignment horizontal="center" wrapText="1" readingOrder="1"/>
      <protection hidden="1"/>
    </xf>
    <xf numFmtId="0" fontId="18" fillId="5" borderId="16" xfId="0" applyFont="1" applyFill="1" applyBorder="1" applyAlignment="1" applyProtection="1">
      <alignment horizontal="center" wrapText="1" readingOrder="1"/>
      <protection hidden="1"/>
    </xf>
    <xf numFmtId="0" fontId="18" fillId="5" borderId="18" xfId="0" applyFont="1" applyFill="1" applyBorder="1" applyAlignment="1" applyProtection="1">
      <alignment horizontal="center" wrapText="1" readingOrder="1"/>
      <protection hidden="1"/>
    </xf>
    <xf numFmtId="0" fontId="18" fillId="5" borderId="17" xfId="0" applyFont="1" applyFill="1" applyBorder="1" applyAlignment="1" applyProtection="1">
      <alignment horizontal="center" wrapText="1" readingOrder="1"/>
      <protection hidden="1"/>
    </xf>
    <xf numFmtId="0" fontId="22" fillId="13" borderId="19" xfId="0" applyFont="1" applyFill="1" applyBorder="1" applyAlignment="1" applyProtection="1">
      <alignment horizontal="center" wrapText="1" readingOrder="1"/>
      <protection hidden="1"/>
    </xf>
    <xf numFmtId="0" fontId="0" fillId="3" borderId="0" xfId="0" applyFill="1"/>
    <xf numFmtId="0" fontId="47" fillId="3" borderId="47" xfId="2" applyFont="1" applyFill="1" applyBorder="1" applyProtection="1"/>
    <xf numFmtId="0" fontId="47" fillId="3" borderId="48" xfId="2" applyFont="1" applyFill="1" applyBorder="1" applyProtection="1"/>
    <xf numFmtId="0" fontId="47" fillId="3" borderId="49" xfId="2" applyFont="1" applyFill="1" applyBorder="1" applyProtection="1"/>
    <xf numFmtId="0" fontId="15" fillId="3" borderId="0" xfId="0" applyFont="1" applyFill="1" applyAlignment="1">
      <alignment vertical="center"/>
    </xf>
    <xf numFmtId="0" fontId="5" fillId="3" borderId="0" xfId="0" applyFont="1" applyFill="1"/>
    <xf numFmtId="0" fontId="34" fillId="3" borderId="0" xfId="0" applyFont="1" applyFill="1"/>
    <xf numFmtId="0" fontId="35" fillId="3" borderId="30" xfId="0" applyFont="1" applyFill="1" applyBorder="1" applyAlignment="1">
      <alignment horizontal="center" vertical="center" wrapText="1" readingOrder="1"/>
    </xf>
    <xf numFmtId="0" fontId="36" fillId="3" borderId="30" xfId="0" applyFont="1" applyFill="1" applyBorder="1" applyAlignment="1">
      <alignment horizontal="justify" vertical="center" wrapText="1" readingOrder="1"/>
    </xf>
    <xf numFmtId="9" fontId="35" fillId="3" borderId="39" xfId="0" applyNumberFormat="1" applyFont="1" applyFill="1" applyBorder="1" applyAlignment="1">
      <alignment horizontal="center" vertical="center" wrapText="1" readingOrder="1"/>
    </xf>
    <xf numFmtId="0" fontId="35" fillId="3" borderId="29" xfId="0" applyFont="1" applyFill="1" applyBorder="1" applyAlignment="1">
      <alignment horizontal="center" vertical="center" wrapText="1" readingOrder="1"/>
    </xf>
    <xf numFmtId="0" fontId="36" fillId="3" borderId="29" xfId="0" applyFont="1" applyFill="1" applyBorder="1" applyAlignment="1">
      <alignment horizontal="justify" vertical="center" wrapText="1" readingOrder="1"/>
    </xf>
    <xf numFmtId="9" fontId="35" fillId="3" borderId="34" xfId="0" applyNumberFormat="1" applyFont="1" applyFill="1" applyBorder="1" applyAlignment="1">
      <alignment horizontal="center" vertical="center" wrapText="1" readingOrder="1"/>
    </xf>
    <xf numFmtId="0" fontId="36" fillId="3" borderId="34" xfId="0" applyFont="1" applyFill="1" applyBorder="1" applyAlignment="1">
      <alignment horizontal="center" vertical="center" wrapText="1" readingOrder="1"/>
    </xf>
    <xf numFmtId="0" fontId="35" fillId="3" borderId="36" xfId="0" applyFont="1" applyFill="1" applyBorder="1" applyAlignment="1">
      <alignment horizontal="center" vertical="center" wrapText="1" readingOrder="1"/>
    </xf>
    <xf numFmtId="0" fontId="36" fillId="3" borderId="36" xfId="0" applyFont="1" applyFill="1" applyBorder="1" applyAlignment="1">
      <alignment horizontal="justify" vertical="center" wrapText="1" readingOrder="1"/>
    </xf>
    <xf numFmtId="0" fontId="36" fillId="3" borderId="37" xfId="0" applyFont="1" applyFill="1" applyBorder="1" applyAlignment="1">
      <alignment horizontal="center" vertical="center" wrapText="1" readingOrder="1"/>
    </xf>
    <xf numFmtId="0" fontId="44" fillId="3" borderId="0" xfId="0" applyFont="1" applyFill="1"/>
    <xf numFmtId="0" fontId="35" fillId="15" borderId="41" xfId="0" applyFont="1" applyFill="1" applyBorder="1" applyAlignment="1">
      <alignment horizontal="center" vertical="center" wrapText="1" readingOrder="1"/>
    </xf>
    <xf numFmtId="0" fontId="35" fillId="15" borderId="42" xfId="0" applyFont="1" applyFill="1" applyBorder="1" applyAlignment="1">
      <alignment horizontal="center" vertical="center" wrapText="1" readingOrder="1"/>
    </xf>
    <xf numFmtId="0" fontId="12" fillId="3" borderId="0" xfId="0" applyFont="1" applyFill="1"/>
    <xf numFmtId="0" fontId="29" fillId="3" borderId="0" xfId="0" applyFont="1" applyFill="1" applyAlignment="1">
      <alignment horizontal="center" vertical="center" wrapText="1"/>
    </xf>
    <xf numFmtId="0" fontId="11" fillId="3" borderId="0" xfId="0" applyFont="1" applyFill="1" applyBorder="1" applyAlignment="1">
      <alignment horizontal="justify" vertical="center" wrapText="1" readingOrder="1"/>
    </xf>
    <xf numFmtId="0" fontId="14" fillId="3" borderId="0" xfId="0" applyFont="1" applyFill="1"/>
    <xf numFmtId="0" fontId="4" fillId="3" borderId="0" xfId="0" applyFont="1" applyFill="1" applyAlignment="1">
      <alignment horizontal="left" vertical="center"/>
    </xf>
    <xf numFmtId="0" fontId="47" fillId="3" borderId="14" xfId="2" applyFont="1" applyFill="1" applyBorder="1" applyProtection="1"/>
    <xf numFmtId="0" fontId="52" fillId="3" borderId="0" xfId="0" applyFont="1" applyFill="1" applyBorder="1" applyAlignment="1" applyProtection="1">
      <alignment horizontal="left" vertical="center" wrapText="1"/>
    </xf>
    <xf numFmtId="0" fontId="47" fillId="3" borderId="0" xfId="2" applyFont="1" applyFill="1" applyBorder="1" applyProtection="1"/>
    <xf numFmtId="0" fontId="47" fillId="3" borderId="15" xfId="2" applyFont="1" applyFill="1" applyBorder="1" applyProtection="1"/>
    <xf numFmtId="0" fontId="47" fillId="3" borderId="16" xfId="2" applyFont="1" applyFill="1" applyBorder="1" applyProtection="1"/>
    <xf numFmtId="0" fontId="47" fillId="3" borderId="18" xfId="2" applyFont="1" applyFill="1" applyBorder="1" applyProtection="1"/>
    <xf numFmtId="0" fontId="47" fillId="3" borderId="17" xfId="2" applyFont="1" applyFill="1" applyBorder="1" applyProtection="1"/>
    <xf numFmtId="0" fontId="51" fillId="3" borderId="0" xfId="2" applyFont="1" applyFill="1" applyBorder="1" applyAlignment="1" applyProtection="1">
      <alignment horizontal="left" vertical="center" wrapText="1"/>
    </xf>
    <xf numFmtId="0" fontId="47" fillId="3" borderId="0" xfId="2" applyFont="1" applyFill="1" applyBorder="1" applyAlignment="1" applyProtection="1">
      <alignment horizontal="left" vertical="center" wrapText="1"/>
    </xf>
    <xf numFmtId="0" fontId="47" fillId="3" borderId="0" xfId="2" quotePrefix="1" applyFont="1" applyFill="1" applyBorder="1" applyAlignment="1" applyProtection="1">
      <alignment horizontal="left" vertical="center" wrapText="1"/>
    </xf>
    <xf numFmtId="0" fontId="47" fillId="3" borderId="15" xfId="2" applyFont="1" applyFill="1" applyBorder="1" applyAlignment="1" applyProtection="1"/>
    <xf numFmtId="0" fontId="49" fillId="3" borderId="14" xfId="2" quotePrefix="1" applyFont="1" applyFill="1" applyBorder="1" applyAlignment="1" applyProtection="1">
      <alignment horizontal="left" vertical="top" wrapText="1"/>
    </xf>
    <xf numFmtId="0" fontId="50" fillId="3" borderId="0" xfId="2" quotePrefix="1" applyFont="1" applyFill="1" applyBorder="1" applyAlignment="1" applyProtection="1">
      <alignment horizontal="left" vertical="top" wrapText="1"/>
    </xf>
    <xf numFmtId="0" fontId="50" fillId="3" borderId="15" xfId="2" quotePrefix="1" applyFont="1" applyFill="1" applyBorder="1" applyAlignment="1" applyProtection="1">
      <alignment horizontal="left" vertical="top" wrapText="1"/>
    </xf>
    <xf numFmtId="0" fontId="56" fillId="3" borderId="0" xfId="0" applyFont="1" applyFill="1" applyBorder="1" applyAlignment="1">
      <alignment horizontal="justify" vertical="center" wrapText="1" readingOrder="1"/>
    </xf>
    <xf numFmtId="0" fontId="50" fillId="3" borderId="0" xfId="0" applyFont="1" applyFill="1" applyAlignment="1">
      <alignment vertical="center"/>
    </xf>
    <xf numFmtId="0" fontId="57" fillId="0" borderId="2" xfId="0" applyFont="1" applyBorder="1" applyAlignment="1" applyProtection="1">
      <alignment horizontal="justify" vertical="center" wrapText="1"/>
      <protection locked="0"/>
    </xf>
    <xf numFmtId="0" fontId="57" fillId="0" borderId="2" xfId="0" applyFont="1" applyBorder="1" applyAlignment="1" applyProtection="1">
      <alignment horizontal="justify" vertical="center"/>
      <protection locked="0"/>
    </xf>
    <xf numFmtId="0" fontId="58" fillId="17" borderId="73" xfId="0" applyFont="1" applyFill="1" applyBorder="1" applyAlignment="1" applyProtection="1">
      <alignment horizontal="center" vertical="center" textRotation="90" wrapText="1"/>
      <protection locked="0"/>
    </xf>
    <xf numFmtId="0" fontId="33" fillId="3" borderId="0" xfId="0" applyFont="1" applyFill="1"/>
    <xf numFmtId="0" fontId="33" fillId="0" borderId="0" xfId="0" applyFont="1"/>
    <xf numFmtId="0" fontId="33" fillId="3" borderId="0" xfId="0" applyFont="1" applyFill="1" applyAlignment="1">
      <alignment horizontal="center" vertical="center"/>
    </xf>
    <xf numFmtId="0" fontId="33" fillId="3" borderId="0" xfId="0" applyFont="1" applyFill="1" applyAlignment="1">
      <alignment horizontal="left" vertical="center"/>
    </xf>
    <xf numFmtId="0" fontId="33" fillId="3" borderId="0" xfId="0" applyFont="1" applyFill="1" applyAlignment="1">
      <alignment horizontal="center"/>
    </xf>
    <xf numFmtId="0" fontId="57" fillId="0" borderId="2" xfId="0" applyFont="1" applyBorder="1" applyAlignment="1" applyProtection="1">
      <alignment horizontal="center" vertical="center"/>
    </xf>
    <xf numFmtId="0" fontId="57" fillId="0" borderId="2" xfId="0" applyFont="1" applyBorder="1" applyAlignment="1" applyProtection="1">
      <alignment horizontal="center" vertical="center"/>
      <protection hidden="1"/>
    </xf>
    <xf numFmtId="0" fontId="57" fillId="0" borderId="2" xfId="0" applyFont="1" applyBorder="1" applyAlignment="1" applyProtection="1">
      <alignment horizontal="center" vertical="center" textRotation="90"/>
      <protection locked="0"/>
    </xf>
    <xf numFmtId="9" fontId="57" fillId="0" borderId="2" xfId="0" applyNumberFormat="1" applyFont="1" applyBorder="1" applyAlignment="1" applyProtection="1">
      <alignment horizontal="center" vertical="center"/>
      <protection hidden="1"/>
    </xf>
    <xf numFmtId="165" fontId="57" fillId="0" borderId="2" xfId="1" applyNumberFormat="1" applyFont="1" applyBorder="1" applyAlignment="1">
      <alignment horizontal="center" vertical="center"/>
    </xf>
    <xf numFmtId="0" fontId="44" fillId="0" borderId="2" xfId="0" applyFont="1" applyFill="1" applyBorder="1" applyAlignment="1" applyProtection="1">
      <alignment horizontal="center" vertical="center" textRotation="90" wrapText="1"/>
      <protection hidden="1"/>
    </xf>
    <xf numFmtId="9" fontId="57" fillId="0" borderId="4" xfId="0" applyNumberFormat="1" applyFont="1" applyBorder="1" applyAlignment="1" applyProtection="1">
      <alignment horizontal="center" vertical="center"/>
      <protection hidden="1"/>
    </xf>
    <xf numFmtId="0" fontId="44" fillId="0" borderId="2" xfId="0" applyFont="1" applyBorder="1" applyAlignment="1" applyProtection="1">
      <alignment horizontal="center" vertical="center" textRotation="90"/>
      <protection hidden="1"/>
    </xf>
    <xf numFmtId="0" fontId="57" fillId="0" borderId="2" xfId="0" applyFont="1" applyBorder="1" applyAlignment="1" applyProtection="1">
      <alignment horizontal="center" vertical="center"/>
      <protection locked="0"/>
    </xf>
    <xf numFmtId="0" fontId="57" fillId="3" borderId="0" xfId="0" applyFont="1" applyFill="1" applyAlignment="1">
      <alignment vertical="center"/>
    </xf>
    <xf numFmtId="0" fontId="57" fillId="0" borderId="0" xfId="0" applyFont="1" applyAlignment="1">
      <alignment vertical="center"/>
    </xf>
    <xf numFmtId="0" fontId="57" fillId="3" borderId="0" xfId="0" applyFont="1" applyFill="1"/>
    <xf numFmtId="0" fontId="57" fillId="0" borderId="0" xfId="0" applyFont="1"/>
    <xf numFmtId="0" fontId="1" fillId="0" borderId="6" xfId="0" applyFont="1" applyBorder="1" applyAlignment="1">
      <alignment horizontal="center" vertical="center"/>
    </xf>
    <xf numFmtId="0" fontId="59" fillId="0" borderId="77" xfId="0" applyFont="1" applyBorder="1" applyAlignment="1">
      <alignment horizontal="left" vertical="center" wrapText="1"/>
    </xf>
    <xf numFmtId="0" fontId="57" fillId="0" borderId="4" xfId="0" applyFont="1" applyBorder="1" applyAlignment="1" applyProtection="1">
      <alignment horizontal="center" vertical="center"/>
      <protection locked="0"/>
    </xf>
    <xf numFmtId="0" fontId="1" fillId="3" borderId="0" xfId="0" applyFont="1" applyFill="1" applyBorder="1"/>
    <xf numFmtId="0" fontId="0" fillId="0" borderId="29" xfId="0" applyBorder="1" applyProtection="1">
      <protection locked="0"/>
    </xf>
    <xf numFmtId="0" fontId="53" fillId="3" borderId="0" xfId="0" applyFont="1" applyFill="1" applyBorder="1" applyAlignment="1" applyProtection="1">
      <alignment horizontal="justify" vertical="center" wrapText="1"/>
    </xf>
    <xf numFmtId="0" fontId="59" fillId="0" borderId="66" xfId="0" applyFont="1" applyBorder="1" applyAlignment="1">
      <alignment horizontal="left" vertical="center" wrapText="1"/>
    </xf>
    <xf numFmtId="0" fontId="59" fillId="0" borderId="79" xfId="0" applyFont="1" applyBorder="1" applyAlignment="1">
      <alignment horizontal="left" vertical="center" wrapText="1"/>
    </xf>
    <xf numFmtId="0" fontId="59" fillId="0" borderId="78" xfId="0" applyFont="1" applyBorder="1" applyAlignment="1">
      <alignment horizontal="left" vertical="center" wrapText="1"/>
    </xf>
    <xf numFmtId="0" fontId="1" fillId="3" borderId="0" xfId="0" applyFont="1" applyFill="1" applyProtection="1">
      <protection locked="0"/>
    </xf>
    <xf numFmtId="0" fontId="1" fillId="0" borderId="0" xfId="0" applyFont="1" applyProtection="1">
      <protection locked="0"/>
    </xf>
    <xf numFmtId="0" fontId="1" fillId="3" borderId="0" xfId="0" applyFont="1" applyFill="1" applyAlignment="1" applyProtection="1">
      <alignment horizontal="center" vertical="center"/>
      <protection locked="0"/>
    </xf>
    <xf numFmtId="0" fontId="1" fillId="3" borderId="0" xfId="0" applyFont="1" applyFill="1" applyAlignment="1" applyProtection="1">
      <alignment horizontal="left" vertical="center"/>
      <protection locked="0"/>
    </xf>
    <xf numFmtId="0" fontId="1" fillId="3" borderId="0" xfId="0" applyFont="1" applyFill="1" applyAlignment="1" applyProtection="1">
      <alignment horizontal="center"/>
      <protection locked="0"/>
    </xf>
    <xf numFmtId="0" fontId="67" fillId="3" borderId="0" xfId="0" applyFont="1" applyFill="1" applyProtection="1">
      <protection locked="0"/>
    </xf>
    <xf numFmtId="0" fontId="67" fillId="0" borderId="0" xfId="0" applyFont="1" applyProtection="1">
      <protection locked="0"/>
    </xf>
    <xf numFmtId="0" fontId="62" fillId="16" borderId="2" xfId="0" applyFont="1" applyFill="1" applyBorder="1" applyAlignment="1" applyProtection="1">
      <alignment horizontal="center" vertical="center" textRotation="90"/>
      <protection locked="0"/>
    </xf>
    <xf numFmtId="0" fontId="62" fillId="3" borderId="0" xfId="0" applyFont="1" applyFill="1" applyAlignment="1" applyProtection="1">
      <alignment horizontal="center" vertical="center"/>
      <protection locked="0"/>
    </xf>
    <xf numFmtId="0" fontId="62" fillId="2" borderId="0" xfId="0" applyFont="1" applyFill="1" applyAlignment="1" applyProtection="1">
      <alignment horizontal="center" vertical="center"/>
      <protection locked="0"/>
    </xf>
    <xf numFmtId="164" fontId="1" fillId="0" borderId="4" xfId="5" applyFont="1" applyBorder="1" applyAlignment="1" applyProtection="1">
      <alignment horizontal="center" vertical="center" wrapText="1"/>
      <protection locked="0"/>
    </xf>
    <xf numFmtId="0" fontId="1" fillId="3" borderId="0" xfId="0" applyFont="1" applyFill="1" applyAlignment="1" applyProtection="1">
      <alignment vertical="center"/>
      <protection locked="0"/>
    </xf>
    <xf numFmtId="0" fontId="1" fillId="0" borderId="0" xfId="0" applyFont="1" applyAlignment="1" applyProtection="1">
      <alignment vertical="center"/>
      <protection locked="0"/>
    </xf>
    <xf numFmtId="0" fontId="1" fillId="0" borderId="6" xfId="0" applyFont="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protection locked="0"/>
    </xf>
    <xf numFmtId="0" fontId="62" fillId="16" borderId="2" xfId="0" applyFont="1" applyFill="1" applyBorder="1" applyAlignment="1" applyProtection="1">
      <alignment horizontal="center" vertical="center" textRotation="90"/>
      <protection hidden="1"/>
    </xf>
    <xf numFmtId="165" fontId="1" fillId="0" borderId="2" xfId="1" applyNumberFormat="1" applyFont="1" applyBorder="1" applyAlignment="1" applyProtection="1">
      <alignment horizontal="center" vertical="center"/>
      <protection hidden="1"/>
    </xf>
    <xf numFmtId="0" fontId="57" fillId="0" borderId="4" xfId="0" applyFont="1" applyBorder="1" applyAlignment="1" applyProtection="1">
      <alignment horizontal="center" vertical="center"/>
      <protection locked="0"/>
    </xf>
    <xf numFmtId="0" fontId="63" fillId="16" borderId="2" xfId="0" applyFont="1" applyFill="1" applyBorder="1" applyAlignment="1">
      <alignment horizontal="center" vertical="center"/>
    </xf>
    <xf numFmtId="0" fontId="33" fillId="3" borderId="0" xfId="0" applyFont="1" applyFill="1" applyProtection="1">
      <protection locked="0"/>
    </xf>
    <xf numFmtId="0" fontId="33" fillId="0" borderId="0" xfId="0" applyFont="1" applyProtection="1">
      <protection locked="0"/>
    </xf>
    <xf numFmtId="0" fontId="64" fillId="16" borderId="6" xfId="0" applyFont="1" applyFill="1" applyBorder="1" applyAlignment="1" applyProtection="1">
      <alignment vertical="center"/>
      <protection locked="0"/>
    </xf>
    <xf numFmtId="0" fontId="64" fillId="16" borderId="10" xfId="0" applyFont="1" applyFill="1" applyBorder="1" applyAlignment="1" applyProtection="1">
      <alignment vertical="center"/>
      <protection locked="0"/>
    </xf>
    <xf numFmtId="0" fontId="59" fillId="0" borderId="82" xfId="0" applyFont="1" applyFill="1" applyBorder="1" applyAlignment="1">
      <alignment horizontal="left" vertical="center" wrapText="1"/>
    </xf>
    <xf numFmtId="0" fontId="57" fillId="0" borderId="4" xfId="0" applyFont="1" applyBorder="1" applyAlignment="1" applyProtection="1">
      <alignment horizontal="center" vertical="center"/>
      <protection locked="0"/>
    </xf>
    <xf numFmtId="0" fontId="57" fillId="0" borderId="4" xfId="0" applyFont="1" applyBorder="1" applyAlignment="1" applyProtection="1">
      <alignment horizontal="center" vertical="center" wrapText="1"/>
      <protection locked="0"/>
    </xf>
    <xf numFmtId="0" fontId="1" fillId="3" borderId="0" xfId="0" applyFont="1" applyFill="1" applyBorder="1" applyAlignment="1">
      <alignment wrapText="1"/>
    </xf>
    <xf numFmtId="0" fontId="33" fillId="3" borderId="0" xfId="0" applyFont="1" applyFill="1" applyAlignment="1">
      <alignment wrapText="1"/>
    </xf>
    <xf numFmtId="0" fontId="33" fillId="3" borderId="0" xfId="0" applyFont="1" applyFill="1" applyAlignment="1" applyProtection="1">
      <alignment wrapText="1"/>
      <protection locked="0"/>
    </xf>
    <xf numFmtId="0" fontId="62" fillId="16" borderId="28" xfId="0" applyFont="1" applyFill="1" applyBorder="1" applyAlignment="1">
      <alignment horizontal="center" vertical="center" wrapText="1"/>
    </xf>
    <xf numFmtId="0" fontId="57" fillId="0" borderId="2" xfId="0" applyFont="1" applyBorder="1" applyAlignment="1" applyProtection="1">
      <alignment horizontal="center" vertical="center" wrapText="1"/>
      <protection locked="0"/>
    </xf>
    <xf numFmtId="14" fontId="57" fillId="0" borderId="2" xfId="0" applyNumberFormat="1" applyFont="1" applyBorder="1" applyAlignment="1" applyProtection="1">
      <alignment horizontal="center" vertical="center" wrapText="1"/>
      <protection locked="0"/>
    </xf>
    <xf numFmtId="0" fontId="1" fillId="0" borderId="0" xfId="0" applyFont="1" applyAlignment="1">
      <alignment wrapText="1"/>
    </xf>
    <xf numFmtId="0" fontId="1" fillId="3" borderId="0" xfId="0" applyFont="1" applyFill="1" applyAlignment="1" applyProtection="1">
      <alignment wrapText="1"/>
      <protection locked="0"/>
    </xf>
    <xf numFmtId="0" fontId="67" fillId="3" borderId="0" xfId="0" applyFont="1" applyFill="1" applyAlignment="1" applyProtection="1">
      <alignment wrapText="1"/>
      <protection locked="0"/>
    </xf>
    <xf numFmtId="0" fontId="62" fillId="16" borderId="10"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textRotation="90" wrapText="1"/>
      <protection locked="0"/>
    </xf>
    <xf numFmtId="14" fontId="1" fillId="0" borderId="2" xfId="0" applyNumberFormat="1" applyFont="1" applyBorder="1" applyAlignment="1" applyProtection="1">
      <alignment horizontal="center" vertical="center" wrapText="1"/>
      <protection locked="0"/>
    </xf>
    <xf numFmtId="0" fontId="1" fillId="0" borderId="0" xfId="0" applyFont="1" applyAlignment="1" applyProtection="1">
      <alignment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44" fillId="3" borderId="10" xfId="0" applyFont="1" applyFill="1" applyBorder="1" applyAlignment="1" applyProtection="1">
      <alignment horizontal="center" vertical="center" wrapText="1"/>
      <protection locked="0"/>
    </xf>
    <xf numFmtId="0" fontId="44" fillId="3" borderId="7" xfId="0" applyFont="1" applyFill="1" applyBorder="1" applyAlignment="1" applyProtection="1">
      <alignment horizontal="center" vertical="center" wrapText="1"/>
      <protection locked="0"/>
    </xf>
    <xf numFmtId="0" fontId="66" fillId="3" borderId="6" xfId="0" applyFont="1" applyFill="1" applyBorder="1" applyAlignment="1" applyProtection="1">
      <alignment horizontal="left" vertical="center"/>
      <protection locked="0"/>
    </xf>
    <xf numFmtId="0" fontId="66" fillId="3" borderId="10" xfId="0" applyFont="1" applyFill="1" applyBorder="1" applyAlignment="1" applyProtection="1">
      <alignment horizontal="left" vertical="center"/>
      <protection locked="0"/>
    </xf>
    <xf numFmtId="0" fontId="66" fillId="3" borderId="7" xfId="0" applyFont="1" applyFill="1" applyBorder="1" applyAlignment="1" applyProtection="1">
      <alignment horizontal="left" vertical="center"/>
      <protection locked="0"/>
    </xf>
    <xf numFmtId="0" fontId="48" fillId="14" borderId="44" xfId="2" applyFont="1" applyFill="1" applyBorder="1" applyAlignment="1" applyProtection="1">
      <alignment horizontal="center" vertical="center" wrapText="1"/>
    </xf>
    <xf numFmtId="0" fontId="48" fillId="14" borderId="45" xfId="2" applyFont="1" applyFill="1" applyBorder="1" applyAlignment="1" applyProtection="1">
      <alignment horizontal="center" vertical="center" wrapText="1"/>
    </xf>
    <xf numFmtId="0" fontId="48" fillId="14" borderId="46" xfId="2" applyFont="1" applyFill="1" applyBorder="1" applyAlignment="1" applyProtection="1">
      <alignment horizontal="center" vertical="center" wrapText="1"/>
    </xf>
    <xf numFmtId="0" fontId="47" fillId="0" borderId="14" xfId="2" quotePrefix="1" applyFont="1" applyBorder="1" applyAlignment="1" applyProtection="1">
      <alignment horizontal="left" vertical="center" wrapText="1"/>
    </xf>
    <xf numFmtId="0" fontId="47" fillId="0" borderId="0" xfId="2" quotePrefix="1" applyFont="1" applyBorder="1" applyAlignment="1" applyProtection="1">
      <alignment horizontal="left" vertical="center" wrapText="1"/>
    </xf>
    <xf numFmtId="0" fontId="47" fillId="0" borderId="15" xfId="2" quotePrefix="1" applyFont="1" applyBorder="1" applyAlignment="1" applyProtection="1">
      <alignment horizontal="left" vertical="center" wrapText="1"/>
    </xf>
    <xf numFmtId="0" fontId="47" fillId="0" borderId="64" xfId="2" quotePrefix="1" applyFont="1" applyBorder="1" applyAlignment="1" applyProtection="1">
      <alignment horizontal="left" vertical="center" wrapText="1"/>
    </xf>
    <xf numFmtId="0" fontId="47" fillId="0" borderId="65" xfId="2" quotePrefix="1" applyFont="1" applyBorder="1" applyAlignment="1" applyProtection="1">
      <alignment horizontal="left" vertical="center" wrapText="1"/>
    </xf>
    <xf numFmtId="0" fontId="47" fillId="0" borderId="66" xfId="2" quotePrefix="1" applyFont="1" applyBorder="1" applyAlignment="1" applyProtection="1">
      <alignment horizontal="left" vertical="center" wrapText="1"/>
    </xf>
    <xf numFmtId="0" fontId="49" fillId="3" borderId="47" xfId="2" quotePrefix="1" applyFont="1" applyFill="1" applyBorder="1" applyAlignment="1" applyProtection="1">
      <alignment horizontal="left" vertical="top" wrapText="1"/>
    </xf>
    <xf numFmtId="0" fontId="50" fillId="3" borderId="48" xfId="2" quotePrefix="1" applyFont="1" applyFill="1" applyBorder="1" applyAlignment="1" applyProtection="1">
      <alignment horizontal="left" vertical="top" wrapText="1"/>
    </xf>
    <xf numFmtId="0" fontId="50" fillId="3" borderId="49" xfId="2" quotePrefix="1" applyFont="1" applyFill="1" applyBorder="1" applyAlignment="1" applyProtection="1">
      <alignment horizontal="left" vertical="top" wrapText="1"/>
    </xf>
    <xf numFmtId="0" fontId="47" fillId="0" borderId="14" xfId="2" quotePrefix="1" applyFont="1" applyBorder="1" applyAlignment="1" applyProtection="1">
      <alignment horizontal="left" vertical="top" wrapText="1"/>
    </xf>
    <xf numFmtId="0" fontId="47" fillId="0" borderId="0" xfId="2" quotePrefix="1" applyFont="1" applyBorder="1" applyAlignment="1" applyProtection="1">
      <alignment horizontal="left" vertical="top" wrapText="1"/>
    </xf>
    <xf numFmtId="0" fontId="47" fillId="0" borderId="15" xfId="2" quotePrefix="1" applyFont="1" applyBorder="1" applyAlignment="1" applyProtection="1">
      <alignment horizontal="left" vertical="top" wrapText="1"/>
    </xf>
    <xf numFmtId="0" fontId="52" fillId="14" borderId="50" xfId="3" applyFont="1" applyFill="1" applyBorder="1" applyAlignment="1" applyProtection="1">
      <alignment horizontal="center" vertical="center" wrapText="1"/>
    </xf>
    <xf numFmtId="0" fontId="52" fillId="14" borderId="51" xfId="3" applyFont="1" applyFill="1" applyBorder="1" applyAlignment="1" applyProtection="1">
      <alignment horizontal="center" vertical="center" wrapText="1"/>
    </xf>
    <xf numFmtId="0" fontId="52" fillId="14" borderId="52" xfId="2" applyFont="1" applyFill="1" applyBorder="1" applyAlignment="1" applyProtection="1">
      <alignment horizontal="center" vertical="center"/>
    </xf>
    <xf numFmtId="0" fontId="52" fillId="14" borderId="53" xfId="2" applyFont="1" applyFill="1" applyBorder="1" applyAlignment="1" applyProtection="1">
      <alignment horizontal="center" vertical="center"/>
    </xf>
    <xf numFmtId="0" fontId="2" fillId="3" borderId="64" xfId="2" quotePrefix="1" applyFont="1" applyFill="1" applyBorder="1" applyAlignment="1" applyProtection="1">
      <alignment horizontal="justify" vertical="center" wrapText="1"/>
    </xf>
    <xf numFmtId="0" fontId="2" fillId="3" borderId="65" xfId="2" quotePrefix="1" applyFont="1" applyFill="1" applyBorder="1" applyAlignment="1" applyProtection="1">
      <alignment horizontal="justify" vertical="center" wrapText="1"/>
    </xf>
    <xf numFmtId="0" fontId="2" fillId="3" borderId="66" xfId="2" quotePrefix="1" applyFont="1" applyFill="1" applyBorder="1" applyAlignment="1" applyProtection="1">
      <alignment horizontal="justify" vertical="center" wrapText="1"/>
    </xf>
    <xf numFmtId="0" fontId="52" fillId="3" borderId="54" xfId="3" applyFont="1" applyFill="1" applyBorder="1" applyAlignment="1" applyProtection="1">
      <alignment horizontal="left" vertical="top" wrapText="1" readingOrder="1"/>
    </xf>
    <xf numFmtId="0" fontId="52" fillId="3" borderId="55" xfId="3" applyFont="1" applyFill="1" applyBorder="1" applyAlignment="1" applyProtection="1">
      <alignment horizontal="left" vertical="top" wrapText="1" readingOrder="1"/>
    </xf>
    <xf numFmtId="0" fontId="53" fillId="3" borderId="56" xfId="2" applyFont="1" applyFill="1" applyBorder="1" applyAlignment="1" applyProtection="1">
      <alignment horizontal="justify" vertical="center" wrapText="1"/>
    </xf>
    <xf numFmtId="0" fontId="53" fillId="3" borderId="57" xfId="2" applyFont="1" applyFill="1" applyBorder="1" applyAlignment="1" applyProtection="1">
      <alignment horizontal="justify" vertical="center" wrapText="1"/>
    </xf>
    <xf numFmtId="0" fontId="52" fillId="3" borderId="58" xfId="0" applyFont="1" applyFill="1" applyBorder="1" applyAlignment="1" applyProtection="1">
      <alignment horizontal="left" vertical="center" wrapText="1"/>
    </xf>
    <xf numFmtId="0" fontId="52" fillId="3" borderId="59" xfId="0" applyFont="1" applyFill="1" applyBorder="1" applyAlignment="1" applyProtection="1">
      <alignment horizontal="left" vertical="center" wrapText="1"/>
    </xf>
    <xf numFmtId="0" fontId="53" fillId="3" borderId="60" xfId="2" applyFont="1" applyFill="1" applyBorder="1" applyAlignment="1" applyProtection="1">
      <alignment horizontal="justify" vertical="center" wrapText="1"/>
    </xf>
    <xf numFmtId="0" fontId="53" fillId="3" borderId="61" xfId="2" applyFont="1" applyFill="1" applyBorder="1" applyAlignment="1" applyProtection="1">
      <alignment horizontal="justify" vertical="center" wrapText="1"/>
    </xf>
    <xf numFmtId="0" fontId="47" fillId="3" borderId="14" xfId="2" applyFont="1" applyFill="1" applyBorder="1" applyAlignment="1" applyProtection="1">
      <alignment horizontal="left" vertical="top" wrapText="1"/>
    </xf>
    <xf numFmtId="0" fontId="47" fillId="3" borderId="0" xfId="2" applyFont="1" applyFill="1" applyBorder="1" applyAlignment="1" applyProtection="1">
      <alignment horizontal="left" vertical="top" wrapText="1"/>
    </xf>
    <xf numFmtId="0" fontId="47" fillId="3" borderId="15" xfId="2" applyFont="1" applyFill="1" applyBorder="1" applyAlignment="1" applyProtection="1">
      <alignment horizontal="left" vertical="top" wrapText="1"/>
    </xf>
    <xf numFmtId="0" fontId="52" fillId="3" borderId="67" xfId="0" applyFont="1" applyFill="1" applyBorder="1" applyAlignment="1" applyProtection="1">
      <alignment horizontal="left" vertical="center" wrapText="1"/>
    </xf>
    <xf numFmtId="0" fontId="52" fillId="3" borderId="68" xfId="0" applyFont="1" applyFill="1" applyBorder="1" applyAlignment="1" applyProtection="1">
      <alignment horizontal="left" vertical="center" wrapText="1"/>
    </xf>
    <xf numFmtId="0" fontId="52" fillId="3" borderId="69" xfId="0" applyFont="1" applyFill="1" applyBorder="1" applyAlignment="1" applyProtection="1">
      <alignment horizontal="left" vertical="center" wrapText="1"/>
    </xf>
    <xf numFmtId="0" fontId="52" fillId="3" borderId="70" xfId="0" applyFont="1" applyFill="1" applyBorder="1" applyAlignment="1" applyProtection="1">
      <alignment horizontal="left" vertical="center" wrapText="1"/>
    </xf>
    <xf numFmtId="0" fontId="53" fillId="3" borderId="62" xfId="0" applyFont="1" applyFill="1" applyBorder="1" applyAlignment="1" applyProtection="1">
      <alignment horizontal="justify" vertical="center" wrapText="1"/>
    </xf>
    <xf numFmtId="0" fontId="53" fillId="3" borderId="63" xfId="0" applyFont="1" applyFill="1" applyBorder="1" applyAlignment="1" applyProtection="1">
      <alignment horizontal="justify" vertical="center" wrapText="1"/>
    </xf>
    <xf numFmtId="0" fontId="47" fillId="3" borderId="14" xfId="2" applyFont="1" applyFill="1" applyBorder="1" applyAlignment="1" applyProtection="1">
      <alignment horizontal="left" vertical="center" wrapText="1"/>
    </xf>
    <xf numFmtId="0" fontId="47" fillId="3" borderId="0" xfId="2" applyFont="1" applyFill="1" applyBorder="1" applyAlignment="1" applyProtection="1">
      <alignment horizontal="left" vertical="center" wrapText="1"/>
    </xf>
    <xf numFmtId="0" fontId="47" fillId="3" borderId="15" xfId="2" applyFont="1" applyFill="1" applyBorder="1" applyAlignment="1" applyProtection="1">
      <alignment horizontal="left" vertical="center" wrapText="1"/>
    </xf>
    <xf numFmtId="0" fontId="63" fillId="16" borderId="4" xfId="0" applyFont="1" applyFill="1" applyBorder="1" applyAlignment="1">
      <alignment horizontal="center" vertical="center" wrapText="1"/>
    </xf>
    <xf numFmtId="0" fontId="63" fillId="16" borderId="5" xfId="0" applyFont="1" applyFill="1" applyBorder="1" applyAlignment="1">
      <alignment horizontal="center" vertical="center" wrapText="1"/>
    </xf>
    <xf numFmtId="0" fontId="57" fillId="0" borderId="4" xfId="0" applyFont="1" applyBorder="1" applyAlignment="1" applyProtection="1">
      <alignment horizontal="center" vertical="center" wrapText="1"/>
      <protection locked="0"/>
    </xf>
    <xf numFmtId="0" fontId="57" fillId="0" borderId="8" xfId="0" applyFont="1" applyBorder="1" applyAlignment="1" applyProtection="1">
      <alignment horizontal="center" vertical="center" wrapText="1"/>
      <protection locked="0"/>
    </xf>
    <xf numFmtId="0" fontId="57" fillId="0" borderId="5" xfId="0" applyFont="1" applyBorder="1" applyAlignment="1" applyProtection="1">
      <alignment horizontal="center" vertical="center" wrapText="1"/>
      <protection locked="0"/>
    </xf>
    <xf numFmtId="0" fontId="57" fillId="0" borderId="4" xfId="0" applyFont="1" applyBorder="1" applyAlignment="1" applyProtection="1">
      <alignment horizontal="center" vertical="center"/>
      <protection locked="0"/>
    </xf>
    <xf numFmtId="0" fontId="57" fillId="0" borderId="8" xfId="0" applyFont="1" applyBorder="1" applyAlignment="1" applyProtection="1">
      <alignment horizontal="center" vertical="center"/>
      <protection locked="0"/>
    </xf>
    <xf numFmtId="0" fontId="57" fillId="0" borderId="5" xfId="0" applyFont="1" applyBorder="1" applyAlignment="1" applyProtection="1">
      <alignment horizontal="center" vertical="center"/>
      <protection locked="0"/>
    </xf>
    <xf numFmtId="0" fontId="44" fillId="0" borderId="4" xfId="0" applyFont="1" applyFill="1" applyBorder="1" applyAlignment="1" applyProtection="1">
      <alignment horizontal="center" vertical="center" wrapText="1"/>
      <protection hidden="1"/>
    </xf>
    <xf numFmtId="0" fontId="44" fillId="0" borderId="8" xfId="0" applyFont="1" applyFill="1" applyBorder="1" applyAlignment="1" applyProtection="1">
      <alignment horizontal="center" vertical="center" wrapText="1"/>
      <protection hidden="1"/>
    </xf>
    <xf numFmtId="0" fontId="44" fillId="0" borderId="5" xfId="0" applyFont="1" applyFill="1" applyBorder="1" applyAlignment="1" applyProtection="1">
      <alignment horizontal="center" vertical="center" wrapText="1"/>
      <protection hidden="1"/>
    </xf>
    <xf numFmtId="0" fontId="63" fillId="16" borderId="2" xfId="0" applyFont="1" applyFill="1" applyBorder="1" applyAlignment="1">
      <alignment horizontal="center" vertical="center" wrapText="1"/>
    </xf>
    <xf numFmtId="9" fontId="57" fillId="0" borderId="4" xfId="0" applyNumberFormat="1" applyFont="1" applyBorder="1" applyAlignment="1" applyProtection="1">
      <alignment horizontal="center" vertical="center" wrapText="1"/>
      <protection hidden="1"/>
    </xf>
    <xf numFmtId="9" fontId="57" fillId="0" borderId="8" xfId="0" applyNumberFormat="1" applyFont="1" applyBorder="1" applyAlignment="1" applyProtection="1">
      <alignment horizontal="center" vertical="center" wrapText="1"/>
      <protection hidden="1"/>
    </xf>
    <xf numFmtId="9" fontId="57" fillId="0" borderId="5" xfId="0" applyNumberFormat="1" applyFont="1" applyBorder="1" applyAlignment="1" applyProtection="1">
      <alignment horizontal="center" vertical="center" wrapText="1"/>
      <protection hidden="1"/>
    </xf>
    <xf numFmtId="9" fontId="57" fillId="0" borderId="4" xfId="0" applyNumberFormat="1" applyFont="1" applyBorder="1" applyAlignment="1" applyProtection="1">
      <alignment horizontal="center" vertical="center" wrapText="1"/>
      <protection locked="0"/>
    </xf>
    <xf numFmtId="9" fontId="57" fillId="0" borderId="8" xfId="0" applyNumberFormat="1" applyFont="1" applyBorder="1" applyAlignment="1" applyProtection="1">
      <alignment horizontal="center" vertical="center" wrapText="1"/>
      <protection locked="0"/>
    </xf>
    <xf numFmtId="9" fontId="57" fillId="0" borderId="5" xfId="0" applyNumberFormat="1" applyFont="1" applyBorder="1" applyAlignment="1" applyProtection="1">
      <alignment horizontal="center" vertical="center" wrapText="1"/>
      <protection locked="0"/>
    </xf>
    <xf numFmtId="0" fontId="63" fillId="16" borderId="4" xfId="0" applyFont="1" applyFill="1" applyBorder="1" applyAlignment="1">
      <alignment horizontal="center" vertical="center" textRotation="90" wrapText="1"/>
    </xf>
    <xf numFmtId="0" fontId="63" fillId="16" borderId="5" xfId="0" applyFont="1" applyFill="1" applyBorder="1" applyAlignment="1">
      <alignment horizontal="center" vertical="center" textRotation="90" wrapText="1"/>
    </xf>
    <xf numFmtId="0" fontId="0" fillId="0" borderId="29" xfId="0" applyBorder="1" applyAlignment="1" applyProtection="1">
      <alignment horizontal="left" vertical="center" wrapText="1"/>
      <protection locked="0"/>
    </xf>
    <xf numFmtId="0" fontId="64" fillId="16" borderId="6" xfId="0" applyFont="1" applyFill="1" applyBorder="1" applyAlignment="1" applyProtection="1">
      <alignment horizontal="left" vertical="center"/>
      <protection locked="0"/>
    </xf>
    <xf numFmtId="0" fontId="64" fillId="16" borderId="10" xfId="0" applyFont="1" applyFill="1" applyBorder="1" applyAlignment="1" applyProtection="1">
      <alignment horizontal="left" vertical="center"/>
      <protection locked="0"/>
    </xf>
    <xf numFmtId="0" fontId="44" fillId="3" borderId="10" xfId="0" applyFont="1" applyFill="1" applyBorder="1" applyAlignment="1" applyProtection="1">
      <alignment horizontal="center" vertical="center" wrapText="1"/>
      <protection locked="0"/>
    </xf>
    <xf numFmtId="0" fontId="44" fillId="3" borderId="7" xfId="0" applyFont="1" applyFill="1" applyBorder="1" applyAlignment="1" applyProtection="1">
      <alignment horizontal="center" vertical="center" wrapText="1"/>
      <protection locked="0"/>
    </xf>
    <xf numFmtId="0" fontId="63" fillId="16" borderId="2" xfId="0" applyFont="1" applyFill="1" applyBorder="1" applyAlignment="1">
      <alignment horizontal="center" vertical="center"/>
    </xf>
    <xf numFmtId="0" fontId="68" fillId="16" borderId="4" xfId="0" applyFont="1" applyFill="1" applyBorder="1" applyAlignment="1">
      <alignment horizontal="center" vertical="center" textRotation="90"/>
    </xf>
    <xf numFmtId="0" fontId="68" fillId="16" borderId="5" xfId="0" applyFont="1" applyFill="1" applyBorder="1" applyAlignment="1">
      <alignment horizontal="center" vertical="center" textRotation="90"/>
    </xf>
    <xf numFmtId="0" fontId="63" fillId="16" borderId="5" xfId="0" applyFont="1" applyFill="1" applyBorder="1" applyAlignment="1">
      <alignment horizontal="center" vertical="center"/>
    </xf>
    <xf numFmtId="0" fontId="0" fillId="0" borderId="29" xfId="0" applyBorder="1" applyAlignment="1" applyProtection="1">
      <alignment horizontal="center"/>
      <protection locked="0"/>
    </xf>
    <xf numFmtId="0" fontId="0" fillId="0" borderId="29" xfId="0" applyBorder="1" applyAlignment="1" applyProtection="1">
      <alignment horizontal="center" vertical="center"/>
      <protection locked="0"/>
    </xf>
    <xf numFmtId="0" fontId="44" fillId="0" borderId="4" xfId="0" applyFont="1" applyBorder="1" applyAlignment="1" applyProtection="1">
      <alignment horizontal="center" vertical="center"/>
    </xf>
    <xf numFmtId="0" fontId="44" fillId="0" borderId="8" xfId="0" applyFont="1" applyBorder="1" applyAlignment="1" applyProtection="1">
      <alignment horizontal="center" vertical="center"/>
    </xf>
    <xf numFmtId="0" fontId="44" fillId="0" borderId="5" xfId="0" applyFont="1" applyBorder="1" applyAlignment="1" applyProtection="1">
      <alignment horizontal="center" vertical="center"/>
    </xf>
    <xf numFmtId="0" fontId="53" fillId="0" borderId="4" xfId="0" applyFont="1" applyBorder="1" applyAlignment="1" applyProtection="1">
      <alignment horizontal="center" vertical="center" wrapText="1"/>
      <protection locked="0"/>
    </xf>
    <xf numFmtId="0" fontId="53" fillId="0" borderId="8" xfId="0" applyFont="1" applyBorder="1" applyAlignment="1" applyProtection="1">
      <alignment horizontal="center" vertical="center" wrapText="1"/>
      <protection locked="0"/>
    </xf>
    <xf numFmtId="0" fontId="53"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0" fontId="63" fillId="16" borderId="8" xfId="0" applyFont="1" applyFill="1" applyBorder="1" applyAlignment="1">
      <alignment horizontal="center" vertical="center" wrapText="1"/>
    </xf>
    <xf numFmtId="0" fontId="63" fillId="16" borderId="9" xfId="0" applyFont="1" applyFill="1" applyBorder="1" applyAlignment="1">
      <alignment horizontal="center" vertical="center"/>
    </xf>
    <xf numFmtId="0" fontId="63" fillId="16" borderId="3" xfId="0" applyFont="1" applyFill="1" applyBorder="1" applyAlignment="1">
      <alignment horizontal="center" vertical="center"/>
    </xf>
    <xf numFmtId="0" fontId="63" fillId="16" borderId="9" xfId="0" applyFont="1" applyFill="1" applyBorder="1" applyAlignment="1">
      <alignment horizontal="center" vertical="center" wrapText="1"/>
    </xf>
    <xf numFmtId="0" fontId="33" fillId="3" borderId="0" xfId="0" applyFont="1" applyFill="1" applyBorder="1" applyAlignment="1" applyProtection="1">
      <alignment horizontal="left" vertical="center"/>
      <protection locked="0"/>
    </xf>
    <xf numFmtId="0" fontId="62" fillId="16" borderId="6" xfId="0" applyFont="1" applyFill="1" applyBorder="1" applyAlignment="1">
      <alignment horizontal="center" vertical="center"/>
    </xf>
    <xf numFmtId="0" fontId="62" fillId="16" borderId="10" xfId="0" applyFont="1" applyFill="1" applyBorder="1" applyAlignment="1">
      <alignment horizontal="center" vertical="center"/>
    </xf>
    <xf numFmtId="0" fontId="62" fillId="16" borderId="7" xfId="0" applyFont="1" applyFill="1" applyBorder="1" applyAlignment="1">
      <alignment horizontal="center" vertical="center"/>
    </xf>
    <xf numFmtId="0" fontId="62" fillId="16" borderId="28"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0" fillId="3" borderId="29" xfId="0" applyFill="1" applyBorder="1" applyAlignment="1" applyProtection="1">
      <alignment horizontal="center"/>
      <protection locked="0"/>
    </xf>
    <xf numFmtId="0" fontId="62" fillId="16" borderId="4" xfId="0" applyFont="1" applyFill="1" applyBorder="1" applyAlignment="1" applyProtection="1">
      <alignment horizontal="center" vertical="center" wrapText="1"/>
      <protection hidden="1"/>
    </xf>
    <xf numFmtId="0" fontId="62" fillId="16" borderId="5" xfId="0" applyFont="1" applyFill="1" applyBorder="1" applyAlignment="1" applyProtection="1">
      <alignment horizontal="center" vertical="center" wrapText="1"/>
      <protection hidden="1"/>
    </xf>
    <xf numFmtId="0" fontId="62" fillId="16" borderId="4" xfId="0" applyFont="1" applyFill="1" applyBorder="1" applyAlignment="1" applyProtection="1">
      <alignment horizontal="center" vertical="center"/>
      <protection hidden="1"/>
    </xf>
    <xf numFmtId="0" fontId="62" fillId="16" borderId="5" xfId="0" applyFont="1" applyFill="1" applyBorder="1" applyAlignment="1" applyProtection="1">
      <alignment horizontal="center" vertical="center"/>
      <protection hidden="1"/>
    </xf>
    <xf numFmtId="0" fontId="62" fillId="16" borderId="4" xfId="0" applyFont="1" applyFill="1" applyBorder="1" applyAlignment="1" applyProtection="1">
      <alignment horizontal="center" vertical="center"/>
      <protection locked="0"/>
    </xf>
    <xf numFmtId="0" fontId="62" fillId="16" borderId="5" xfId="0" applyFont="1" applyFill="1" applyBorder="1" applyAlignment="1" applyProtection="1">
      <alignment horizontal="center" vertical="center"/>
      <protection locked="0"/>
    </xf>
    <xf numFmtId="0" fontId="65" fillId="16" borderId="6" xfId="0" applyFont="1" applyFill="1" applyBorder="1" applyAlignment="1" applyProtection="1">
      <alignment horizontal="left" vertical="center"/>
      <protection locked="0"/>
    </xf>
    <xf numFmtId="0" fontId="65" fillId="16" borderId="10" xfId="0" applyFont="1" applyFill="1" applyBorder="1" applyAlignment="1" applyProtection="1">
      <alignment horizontal="left" vertical="center"/>
      <protection locked="0"/>
    </xf>
    <xf numFmtId="0" fontId="65" fillId="16" borderId="7" xfId="0" applyFont="1" applyFill="1" applyBorder="1" applyAlignment="1" applyProtection="1">
      <alignment horizontal="left" vertical="center"/>
      <protection locked="0"/>
    </xf>
    <xf numFmtId="0" fontId="66" fillId="3" borderId="6" xfId="0" applyFont="1" applyFill="1" applyBorder="1" applyAlignment="1" applyProtection="1">
      <alignment horizontal="left" vertical="center" wrapText="1"/>
      <protection locked="0"/>
    </xf>
    <xf numFmtId="0" fontId="66" fillId="3" borderId="10" xfId="0" applyFont="1" applyFill="1" applyBorder="1" applyAlignment="1" applyProtection="1">
      <alignment horizontal="left" vertical="center" wrapText="1"/>
      <protection locked="0"/>
    </xf>
    <xf numFmtId="0" fontId="66" fillId="3" borderId="7" xfId="0" applyFont="1" applyFill="1" applyBorder="1" applyAlignment="1" applyProtection="1">
      <alignment horizontal="left" vertical="center" wrapText="1"/>
      <protection locked="0"/>
    </xf>
    <xf numFmtId="0" fontId="62" fillId="16" borderId="6" xfId="0" applyFont="1" applyFill="1" applyBorder="1" applyAlignment="1" applyProtection="1">
      <alignment horizontal="center" vertical="center"/>
      <protection locked="0"/>
    </xf>
    <xf numFmtId="0" fontId="62" fillId="16" borderId="10" xfId="0" applyFont="1" applyFill="1" applyBorder="1" applyAlignment="1" applyProtection="1">
      <alignment horizontal="center" vertical="center"/>
      <protection locked="0"/>
    </xf>
    <xf numFmtId="0" fontId="62" fillId="16" borderId="7" xfId="0" applyFont="1" applyFill="1" applyBorder="1" applyAlignment="1" applyProtection="1">
      <alignment horizontal="center" vertical="center"/>
      <protection locked="0"/>
    </xf>
    <xf numFmtId="0" fontId="66" fillId="3" borderId="6" xfId="0" applyFont="1" applyFill="1" applyBorder="1" applyAlignment="1" applyProtection="1">
      <alignment horizontal="left" vertical="center"/>
      <protection locked="0"/>
    </xf>
    <xf numFmtId="0" fontId="66" fillId="3" borderId="10" xfId="0" applyFont="1" applyFill="1" applyBorder="1" applyAlignment="1" applyProtection="1">
      <alignment horizontal="left" vertical="center"/>
      <protection locked="0"/>
    </xf>
    <xf numFmtId="0" fontId="66" fillId="3" borderId="7" xfId="0" applyFont="1" applyFill="1" applyBorder="1" applyAlignment="1" applyProtection="1">
      <alignment horizontal="left" vertical="center"/>
      <protection locked="0"/>
    </xf>
    <xf numFmtId="0" fontId="67" fillId="3" borderId="0" xfId="0" applyFont="1" applyFill="1" applyBorder="1" applyAlignment="1" applyProtection="1">
      <alignment horizontal="left" vertical="center"/>
      <protection locked="0"/>
    </xf>
    <xf numFmtId="0" fontId="62" fillId="16" borderId="4" xfId="0" applyFont="1" applyFill="1" applyBorder="1" applyAlignment="1" applyProtection="1">
      <alignment horizontal="center" vertical="center" textRotation="90" wrapText="1"/>
      <protection locked="0"/>
    </xf>
    <xf numFmtId="0" fontId="62" fillId="16" borderId="5" xfId="0" applyFont="1" applyFill="1" applyBorder="1" applyAlignment="1" applyProtection="1">
      <alignment horizontal="center" vertical="center" textRotation="90" wrapText="1"/>
      <protection locked="0"/>
    </xf>
    <xf numFmtId="0" fontId="62" fillId="16" borderId="4" xfId="0" applyFont="1" applyFill="1" applyBorder="1" applyAlignment="1" applyProtection="1">
      <alignment horizontal="center" vertical="center" wrapText="1"/>
      <protection locked="0"/>
    </xf>
    <xf numFmtId="0" fontId="62" fillId="16" borderId="5" xfId="0" applyFont="1" applyFill="1" applyBorder="1" applyAlignment="1" applyProtection="1">
      <alignment horizontal="center" vertical="center" wrapText="1"/>
      <protection locked="0"/>
    </xf>
    <xf numFmtId="0" fontId="65" fillId="16" borderId="4" xfId="0" applyFont="1" applyFill="1" applyBorder="1" applyAlignment="1" applyProtection="1">
      <alignment horizontal="center" vertical="center" textRotation="90"/>
      <protection locked="0"/>
    </xf>
    <xf numFmtId="0" fontId="65" fillId="16" borderId="5" xfId="0" applyFont="1" applyFill="1" applyBorder="1" applyAlignment="1" applyProtection="1">
      <alignment horizontal="center" vertical="center" textRotation="90"/>
      <protection locked="0"/>
    </xf>
    <xf numFmtId="0" fontId="62" fillId="16" borderId="80" xfId="0" applyFont="1" applyFill="1" applyBorder="1" applyAlignment="1" applyProtection="1">
      <alignment horizontal="center" vertical="center"/>
      <protection hidden="1"/>
    </xf>
    <xf numFmtId="0" fontId="62" fillId="16" borderId="81" xfId="0" applyFont="1" applyFill="1" applyBorder="1" applyAlignment="1" applyProtection="1">
      <alignment horizontal="center" vertical="center"/>
      <protection hidden="1"/>
    </xf>
    <xf numFmtId="0" fontId="63" fillId="16" borderId="2" xfId="0" applyFont="1" applyFill="1" applyBorder="1" applyAlignment="1" applyProtection="1">
      <alignment horizontal="center" vertical="center" wrapText="1"/>
      <protection locked="0"/>
    </xf>
    <xf numFmtId="0" fontId="63" fillId="16" borderId="4" xfId="0" applyFont="1" applyFill="1" applyBorder="1" applyAlignment="1" applyProtection="1">
      <alignment horizontal="center" vertical="center" wrapText="1"/>
      <protection locked="0"/>
    </xf>
    <xf numFmtId="0" fontId="63" fillId="16" borderId="5" xfId="0" applyFont="1" applyFill="1" applyBorder="1" applyAlignment="1" applyProtection="1">
      <alignment horizontal="center" vertical="center" wrapText="1"/>
      <protection locked="0"/>
    </xf>
    <xf numFmtId="0" fontId="62" fillId="16" borderId="4" xfId="0" applyFont="1" applyFill="1" applyBorder="1" applyAlignment="1" applyProtection="1">
      <alignment horizontal="center" vertical="center" textRotation="90" wrapText="1"/>
      <protection hidden="1"/>
    </xf>
    <xf numFmtId="0" fontId="62" fillId="16" borderId="5" xfId="0" applyFont="1" applyFill="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62" fillId="16" borderId="2" xfId="0" applyFont="1" applyFill="1" applyBorder="1" applyAlignment="1" applyProtection="1">
      <alignment horizontal="center" vertical="center" wrapText="1"/>
      <protection locked="0"/>
    </xf>
    <xf numFmtId="166" fontId="1" fillId="0" borderId="4" xfId="5" applyNumberFormat="1" applyFont="1" applyBorder="1" applyAlignment="1" applyProtection="1">
      <alignment horizontal="center" vertical="center" wrapText="1"/>
      <protection locked="0"/>
    </xf>
    <xf numFmtId="166" fontId="1" fillId="0" borderId="8" xfId="5" applyNumberFormat="1" applyFont="1" applyBorder="1" applyAlignment="1" applyProtection="1">
      <alignment horizontal="center" vertical="center" wrapText="1"/>
      <protection locked="0"/>
    </xf>
    <xf numFmtId="166" fontId="1" fillId="0" borderId="5" xfId="5" applyNumberFormat="1" applyFont="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62" fillId="16" borderId="75" xfId="0" applyFont="1" applyFill="1" applyBorder="1" applyAlignment="1" applyProtection="1">
      <alignment horizontal="center" vertical="center" wrapText="1"/>
      <protection locked="0"/>
    </xf>
    <xf numFmtId="0" fontId="62" fillId="16" borderId="76"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6"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58" fillId="17" borderId="71" xfId="0" applyFont="1" applyFill="1" applyBorder="1" applyAlignment="1" applyProtection="1">
      <alignment horizontal="center" vertical="center" wrapText="1"/>
      <protection locked="0"/>
    </xf>
    <xf numFmtId="0" fontId="58" fillId="17" borderId="74" xfId="0" applyFont="1" applyFill="1" applyBorder="1" applyAlignment="1" applyProtection="1">
      <alignment horizontal="center" vertical="center" wrapText="1"/>
      <protection locked="0"/>
    </xf>
    <xf numFmtId="0" fontId="58" fillId="17" borderId="72" xfId="0" applyFont="1" applyFill="1" applyBorder="1" applyAlignment="1" applyProtection="1">
      <alignment horizontal="center" vertical="center" wrapText="1"/>
      <protection locked="0"/>
    </xf>
    <xf numFmtId="0" fontId="24" fillId="0" borderId="0" xfId="0" applyFont="1" applyAlignment="1">
      <alignment horizontal="center" vertical="center" wrapText="1"/>
    </xf>
    <xf numFmtId="0" fontId="19" fillId="5" borderId="14"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9"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9" xfId="0" applyFont="1" applyFill="1" applyBorder="1" applyAlignment="1" applyProtection="1">
      <alignment horizontal="center" wrapText="1" readingOrder="1"/>
      <protection hidden="1"/>
    </xf>
    <xf numFmtId="0" fontId="19" fillId="13" borderId="13" xfId="0" applyFont="1" applyFill="1" applyBorder="1" applyAlignment="1" applyProtection="1">
      <alignment horizontal="center" wrapText="1" readingOrder="1"/>
      <protection hidden="1"/>
    </xf>
    <xf numFmtId="0" fontId="19" fillId="12" borderId="14"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15" xfId="0" applyFont="1" applyFill="1" applyBorder="1" applyAlignment="1" applyProtection="1">
      <alignment horizontal="center" wrapText="1" readingOrder="1"/>
      <protection hidden="1"/>
    </xf>
    <xf numFmtId="0" fontId="19" fillId="12" borderId="16"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19" xfId="0" applyFont="1" applyFill="1" applyBorder="1" applyAlignment="1" applyProtection="1">
      <alignment horizontal="center" wrapText="1" readingOrder="1"/>
      <protection hidden="1"/>
    </xf>
    <xf numFmtId="0" fontId="19" fillId="12" borderId="13" xfId="0" applyFont="1" applyFill="1" applyBorder="1" applyAlignment="1" applyProtection="1">
      <alignment horizont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12" xfId="0" applyFont="1" applyBorder="1" applyAlignment="1">
      <alignment horizontal="center" vertical="center" wrapText="1"/>
    </xf>
    <xf numFmtId="0" fontId="16" fillId="0" borderId="19"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0" xfId="0" applyFont="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8" xfId="0" applyFont="1" applyBorder="1" applyAlignment="1">
      <alignment horizontal="center" vertical="center"/>
    </xf>
    <xf numFmtId="0" fontId="16" fillId="0" borderId="17" xfId="0" applyFont="1" applyBorder="1" applyAlignment="1">
      <alignment horizontal="center" vertical="center"/>
    </xf>
    <xf numFmtId="0" fontId="16" fillId="0" borderId="0" xfId="0" applyFont="1" applyBorder="1" applyAlignment="1">
      <alignment horizontal="center" vertical="center"/>
    </xf>
    <xf numFmtId="0" fontId="16" fillId="0" borderId="19" xfId="0" applyFont="1" applyBorder="1" applyAlignment="1">
      <alignment horizontal="center" vertical="center" wrapText="1"/>
    </xf>
    <xf numFmtId="0" fontId="17" fillId="10" borderId="0" xfId="0" applyFont="1" applyFill="1" applyAlignment="1">
      <alignment horizontal="center" vertical="center" textRotation="90" wrapText="1" readingOrder="1"/>
    </xf>
    <xf numFmtId="0" fontId="17" fillId="10" borderId="15" xfId="0" applyFont="1" applyFill="1" applyBorder="1" applyAlignment="1">
      <alignment horizontal="center" vertical="center" textRotation="90" wrapText="1" readingOrder="1"/>
    </xf>
    <xf numFmtId="0" fontId="20" fillId="12" borderId="20" xfId="0" applyFont="1" applyFill="1" applyBorder="1" applyAlignment="1">
      <alignment horizontal="center" vertical="center" wrapText="1" readingOrder="1"/>
    </xf>
    <xf numFmtId="0" fontId="20" fillId="12" borderId="21" xfId="0" applyFont="1" applyFill="1" applyBorder="1" applyAlignment="1">
      <alignment horizontal="center" vertical="center" wrapText="1" readingOrder="1"/>
    </xf>
    <xf numFmtId="0" fontId="20" fillId="12" borderId="22" xfId="0" applyFont="1" applyFill="1" applyBorder="1" applyAlignment="1">
      <alignment horizontal="center" vertical="center" wrapText="1" readingOrder="1"/>
    </xf>
    <xf numFmtId="0" fontId="20" fillId="12" borderId="23" xfId="0" applyFont="1" applyFill="1" applyBorder="1" applyAlignment="1">
      <alignment horizontal="center" vertical="center" wrapText="1" readingOrder="1"/>
    </xf>
    <xf numFmtId="0" fontId="20" fillId="12" borderId="0" xfId="0" applyFont="1" applyFill="1" applyBorder="1" applyAlignment="1">
      <alignment horizontal="center" vertical="center" wrapText="1" readingOrder="1"/>
    </xf>
    <xf numFmtId="0" fontId="20" fillId="12" borderId="24" xfId="0" applyFont="1" applyFill="1" applyBorder="1" applyAlignment="1">
      <alignment horizontal="center" vertical="center" wrapText="1" readingOrder="1"/>
    </xf>
    <xf numFmtId="0" fontId="20" fillId="12" borderId="25" xfId="0" applyFont="1" applyFill="1" applyBorder="1" applyAlignment="1">
      <alignment horizontal="center" vertical="center" wrapText="1" readingOrder="1"/>
    </xf>
    <xf numFmtId="0" fontId="20" fillId="12" borderId="26" xfId="0" applyFont="1" applyFill="1" applyBorder="1" applyAlignment="1">
      <alignment horizontal="center" vertical="center" wrapText="1" readingOrder="1"/>
    </xf>
    <xf numFmtId="0" fontId="20" fillId="12" borderId="27" xfId="0" applyFont="1" applyFill="1" applyBorder="1" applyAlignment="1">
      <alignment horizontal="center" vertical="center" wrapText="1" readingOrder="1"/>
    </xf>
    <xf numFmtId="0" fontId="20" fillId="11" borderId="20" xfId="0" applyFont="1" applyFill="1" applyBorder="1" applyAlignment="1">
      <alignment horizontal="center" vertical="center" wrapText="1" readingOrder="1"/>
    </xf>
    <xf numFmtId="0" fontId="20" fillId="11" borderId="21" xfId="0" applyFont="1" applyFill="1" applyBorder="1" applyAlignment="1">
      <alignment horizontal="center" vertical="center" wrapText="1" readingOrder="1"/>
    </xf>
    <xf numFmtId="0" fontId="20" fillId="11" borderId="22" xfId="0" applyFont="1" applyFill="1" applyBorder="1" applyAlignment="1">
      <alignment horizontal="center" vertical="center" wrapText="1" readingOrder="1"/>
    </xf>
    <xf numFmtId="0" fontId="20" fillId="11" borderId="23" xfId="0" applyFont="1" applyFill="1" applyBorder="1" applyAlignment="1">
      <alignment horizontal="center" vertical="center" wrapText="1" readingOrder="1"/>
    </xf>
    <xf numFmtId="0" fontId="20" fillId="11" borderId="0" xfId="0" applyFont="1" applyFill="1" applyBorder="1" applyAlignment="1">
      <alignment horizontal="center" vertical="center" wrapText="1" readingOrder="1"/>
    </xf>
    <xf numFmtId="0" fontId="20" fillId="11" borderId="24" xfId="0" applyFont="1" applyFill="1" applyBorder="1" applyAlignment="1">
      <alignment horizontal="center" vertical="center" wrapText="1" readingOrder="1"/>
    </xf>
    <xf numFmtId="0" fontId="20" fillId="11" borderId="25" xfId="0" applyFont="1" applyFill="1" applyBorder="1" applyAlignment="1">
      <alignment horizontal="center" vertical="center" wrapText="1" readingOrder="1"/>
    </xf>
    <xf numFmtId="0" fontId="20" fillId="11" borderId="26" xfId="0" applyFont="1" applyFill="1" applyBorder="1" applyAlignment="1">
      <alignment horizontal="center" vertical="center" wrapText="1" readingOrder="1"/>
    </xf>
    <xf numFmtId="0" fontId="20" fillId="11" borderId="27" xfId="0" applyFont="1" applyFill="1" applyBorder="1" applyAlignment="1">
      <alignment horizontal="center" vertical="center" wrapText="1" readingOrder="1"/>
    </xf>
    <xf numFmtId="0" fontId="20" fillId="13" borderId="20" xfId="0" applyFont="1" applyFill="1" applyBorder="1" applyAlignment="1">
      <alignment horizontal="center" vertical="center" wrapText="1" readingOrder="1"/>
    </xf>
    <xf numFmtId="0" fontId="20" fillId="13" borderId="21" xfId="0" applyFont="1" applyFill="1" applyBorder="1" applyAlignment="1">
      <alignment horizontal="center" vertical="center" wrapText="1" readingOrder="1"/>
    </xf>
    <xf numFmtId="0" fontId="20" fillId="13" borderId="22" xfId="0" applyFont="1" applyFill="1" applyBorder="1" applyAlignment="1">
      <alignment horizontal="center" vertical="center" wrapText="1" readingOrder="1"/>
    </xf>
    <xf numFmtId="0" fontId="20" fillId="13" borderId="23" xfId="0" applyFont="1" applyFill="1" applyBorder="1" applyAlignment="1">
      <alignment horizontal="center" vertical="center" wrapText="1" readingOrder="1"/>
    </xf>
    <xf numFmtId="0" fontId="20" fillId="13" borderId="0" xfId="0" applyFont="1" applyFill="1" applyBorder="1" applyAlignment="1">
      <alignment horizontal="center" vertical="center" wrapText="1" readingOrder="1"/>
    </xf>
    <xf numFmtId="0" fontId="20" fillId="13" borderId="24" xfId="0" applyFont="1" applyFill="1" applyBorder="1" applyAlignment="1">
      <alignment horizontal="center" vertical="center" wrapText="1" readingOrder="1"/>
    </xf>
    <xf numFmtId="0" fontId="20" fillId="13" borderId="25" xfId="0" applyFont="1" applyFill="1" applyBorder="1" applyAlignment="1">
      <alignment horizontal="center" vertical="center" wrapText="1" readingOrder="1"/>
    </xf>
    <xf numFmtId="0" fontId="20" fillId="13" borderId="26" xfId="0" applyFont="1" applyFill="1" applyBorder="1" applyAlignment="1">
      <alignment horizontal="center" vertical="center" wrapText="1" readingOrder="1"/>
    </xf>
    <xf numFmtId="0" fontId="20" fillId="13" borderId="27" xfId="0" applyFont="1" applyFill="1" applyBorder="1" applyAlignment="1">
      <alignment horizontal="center" vertical="center" wrapText="1" readingOrder="1"/>
    </xf>
    <xf numFmtId="0" fontId="20" fillId="5" borderId="20" xfId="0" applyFont="1" applyFill="1" applyBorder="1" applyAlignment="1">
      <alignment horizontal="center" vertical="center" wrapText="1" readingOrder="1"/>
    </xf>
    <xf numFmtId="0" fontId="20" fillId="5" borderId="21" xfId="0" applyFont="1" applyFill="1" applyBorder="1" applyAlignment="1">
      <alignment horizontal="center" vertical="center" wrapText="1" readingOrder="1"/>
    </xf>
    <xf numFmtId="0" fontId="20" fillId="5" borderId="22" xfId="0" applyFont="1" applyFill="1" applyBorder="1" applyAlignment="1">
      <alignment horizontal="center" vertical="center" wrapText="1" readingOrder="1"/>
    </xf>
    <xf numFmtId="0" fontId="20" fillId="5" borderId="23" xfId="0" applyFont="1" applyFill="1" applyBorder="1" applyAlignment="1">
      <alignment horizontal="center" vertical="center" wrapText="1" readingOrder="1"/>
    </xf>
    <xf numFmtId="0" fontId="20" fillId="5" borderId="0" xfId="0" applyFont="1" applyFill="1" applyBorder="1" applyAlignment="1">
      <alignment horizontal="center" vertical="center" wrapText="1" readingOrder="1"/>
    </xf>
    <xf numFmtId="0" fontId="20" fillId="5" borderId="24" xfId="0" applyFont="1" applyFill="1" applyBorder="1" applyAlignment="1">
      <alignment horizontal="center" vertical="center" wrapText="1" readingOrder="1"/>
    </xf>
    <xf numFmtId="0" fontId="20" fillId="5" borderId="25" xfId="0" applyFont="1" applyFill="1" applyBorder="1" applyAlignment="1">
      <alignment horizontal="center" vertical="center" wrapText="1" readingOrder="1"/>
    </xf>
    <xf numFmtId="0" fontId="20" fillId="5" borderId="26" xfId="0" applyFont="1" applyFill="1" applyBorder="1" applyAlignment="1">
      <alignment horizontal="center" vertical="center" wrapText="1" readingOrder="1"/>
    </xf>
    <xf numFmtId="0" fontId="20" fillId="5" borderId="27" xfId="0" applyFont="1" applyFill="1" applyBorder="1" applyAlignment="1">
      <alignment horizontal="center" vertical="center" wrapText="1" readingOrder="1"/>
    </xf>
    <xf numFmtId="0" fontId="41" fillId="0" borderId="12" xfId="0" applyFont="1" applyBorder="1" applyAlignment="1">
      <alignment horizontal="center" vertical="center" wrapText="1"/>
    </xf>
    <xf numFmtId="0" fontId="41" fillId="0" borderId="19" xfId="0" applyFont="1" applyBorder="1" applyAlignment="1">
      <alignment horizontal="center" vertical="center"/>
    </xf>
    <xf numFmtId="0" fontId="41" fillId="0" borderId="13" xfId="0" applyFont="1" applyBorder="1" applyAlignment="1">
      <alignment horizontal="center" vertical="center"/>
    </xf>
    <xf numFmtId="0" fontId="41" fillId="0" borderId="14" xfId="0" applyFont="1" applyBorder="1" applyAlignment="1">
      <alignment horizontal="center" vertical="center"/>
    </xf>
    <xf numFmtId="0" fontId="41" fillId="0" borderId="0" xfId="0" applyFont="1" applyAlignment="1">
      <alignment horizontal="center" vertical="center"/>
    </xf>
    <xf numFmtId="0" fontId="41" fillId="0" borderId="15" xfId="0" applyFont="1" applyBorder="1" applyAlignment="1">
      <alignment horizontal="center" vertical="center"/>
    </xf>
    <xf numFmtId="0" fontId="41" fillId="0" borderId="16" xfId="0" applyFont="1" applyBorder="1" applyAlignment="1">
      <alignment horizontal="center" vertical="center"/>
    </xf>
    <xf numFmtId="0" fontId="41" fillId="0" borderId="18" xfId="0" applyFont="1" applyBorder="1" applyAlignment="1">
      <alignment horizontal="center" vertical="center"/>
    </xf>
    <xf numFmtId="0" fontId="41" fillId="0" borderId="17" xfId="0" applyFont="1" applyBorder="1" applyAlignment="1">
      <alignment horizontal="center" vertical="center"/>
    </xf>
    <xf numFmtId="0" fontId="41" fillId="0" borderId="19" xfId="0" applyFont="1" applyBorder="1" applyAlignment="1">
      <alignment horizontal="center" vertical="center" wrapText="1"/>
    </xf>
    <xf numFmtId="0" fontId="40" fillId="11" borderId="20" xfId="0" applyFont="1" applyFill="1" applyBorder="1" applyAlignment="1">
      <alignment horizontal="center" vertical="center" wrapText="1" readingOrder="1"/>
    </xf>
    <xf numFmtId="0" fontId="40" fillId="11" borderId="21" xfId="0" applyFont="1" applyFill="1" applyBorder="1" applyAlignment="1">
      <alignment horizontal="center" vertical="center" wrapText="1" readingOrder="1"/>
    </xf>
    <xf numFmtId="0" fontId="40" fillId="11" borderId="22" xfId="0" applyFont="1" applyFill="1" applyBorder="1" applyAlignment="1">
      <alignment horizontal="center" vertical="center" wrapText="1" readingOrder="1"/>
    </xf>
    <xf numFmtId="0" fontId="40" fillId="11" borderId="23" xfId="0" applyFont="1" applyFill="1" applyBorder="1" applyAlignment="1">
      <alignment horizontal="center" vertical="center" wrapText="1" readingOrder="1"/>
    </xf>
    <xf numFmtId="0" fontId="40" fillId="11" borderId="0" xfId="0" applyFont="1" applyFill="1" applyBorder="1" applyAlignment="1">
      <alignment horizontal="center" vertical="center" wrapText="1" readingOrder="1"/>
    </xf>
    <xf numFmtId="0" fontId="40" fillId="11" borderId="24" xfId="0" applyFont="1" applyFill="1" applyBorder="1" applyAlignment="1">
      <alignment horizontal="center" vertical="center" wrapText="1" readingOrder="1"/>
    </xf>
    <xf numFmtId="0" fontId="40" fillId="11" borderId="25" xfId="0" applyFont="1" applyFill="1" applyBorder="1" applyAlignment="1">
      <alignment horizontal="center" vertical="center" wrapText="1" readingOrder="1"/>
    </xf>
    <xf numFmtId="0" fontId="40" fillId="11" borderId="26" xfId="0" applyFont="1" applyFill="1" applyBorder="1" applyAlignment="1">
      <alignment horizontal="center" vertical="center" wrapText="1" readingOrder="1"/>
    </xf>
    <xf numFmtId="0" fontId="40" fillId="11" borderId="27" xfId="0" applyFont="1" applyFill="1" applyBorder="1" applyAlignment="1">
      <alignment horizontal="center" vertical="center" wrapText="1" readingOrder="1"/>
    </xf>
    <xf numFmtId="0" fontId="41" fillId="0" borderId="14" xfId="0" applyFont="1" applyBorder="1" applyAlignment="1">
      <alignment horizontal="center" vertical="center" wrapText="1"/>
    </xf>
    <xf numFmtId="0" fontId="41" fillId="0" borderId="0" xfId="0" applyFont="1" applyBorder="1" applyAlignment="1">
      <alignment horizontal="center" vertical="center"/>
    </xf>
    <xf numFmtId="0" fontId="40" fillId="12" borderId="20" xfId="0" applyFont="1" applyFill="1" applyBorder="1" applyAlignment="1">
      <alignment horizontal="center" vertical="center" wrapText="1" readingOrder="1"/>
    </xf>
    <xf numFmtId="0" fontId="40" fillId="12" borderId="21" xfId="0" applyFont="1" applyFill="1" applyBorder="1" applyAlignment="1">
      <alignment horizontal="center" vertical="center" wrapText="1" readingOrder="1"/>
    </xf>
    <xf numFmtId="0" fontId="40" fillId="12" borderId="22" xfId="0" applyFont="1" applyFill="1" applyBorder="1" applyAlignment="1">
      <alignment horizontal="center" vertical="center" wrapText="1" readingOrder="1"/>
    </xf>
    <xf numFmtId="0" fontId="40" fillId="12" borderId="23" xfId="0" applyFont="1" applyFill="1" applyBorder="1" applyAlignment="1">
      <alignment horizontal="center" vertical="center" wrapText="1" readingOrder="1"/>
    </xf>
    <xf numFmtId="0" fontId="40" fillId="12" borderId="0" xfId="0" applyFont="1" applyFill="1" applyBorder="1" applyAlignment="1">
      <alignment horizontal="center" vertical="center" wrapText="1" readingOrder="1"/>
    </xf>
    <xf numFmtId="0" fontId="40" fillId="12" borderId="24" xfId="0" applyFont="1" applyFill="1" applyBorder="1" applyAlignment="1">
      <alignment horizontal="center" vertical="center" wrapText="1" readingOrder="1"/>
    </xf>
    <xf numFmtId="0" fontId="40" fillId="12" borderId="25" xfId="0" applyFont="1" applyFill="1" applyBorder="1" applyAlignment="1">
      <alignment horizontal="center" vertical="center" wrapText="1" readingOrder="1"/>
    </xf>
    <xf numFmtId="0" fontId="40" fillId="12" borderId="26" xfId="0" applyFont="1" applyFill="1" applyBorder="1" applyAlignment="1">
      <alignment horizontal="center" vertical="center" wrapText="1" readingOrder="1"/>
    </xf>
    <xf numFmtId="0" fontId="40" fillId="12" borderId="27" xfId="0" applyFont="1" applyFill="1" applyBorder="1" applyAlignment="1">
      <alignment horizontal="center" vertical="center" wrapText="1" readingOrder="1"/>
    </xf>
    <xf numFmtId="0" fontId="39" fillId="0" borderId="0" xfId="0" applyFont="1" applyAlignment="1">
      <alignment horizontal="center" vertical="center" wrapText="1"/>
    </xf>
    <xf numFmtId="0" fontId="21" fillId="0" borderId="0" xfId="0" applyFont="1" applyAlignment="1">
      <alignment horizontal="center" vertical="center" wrapText="1"/>
    </xf>
    <xf numFmtId="0" fontId="40" fillId="5" borderId="20" xfId="0" applyFont="1" applyFill="1" applyBorder="1" applyAlignment="1">
      <alignment horizontal="center" vertical="center" wrapText="1" readingOrder="1"/>
    </xf>
    <xf numFmtId="0" fontId="40" fillId="5" borderId="21" xfId="0" applyFont="1" applyFill="1" applyBorder="1" applyAlignment="1">
      <alignment horizontal="center" vertical="center" wrapText="1" readingOrder="1"/>
    </xf>
    <xf numFmtId="0" fontId="40" fillId="5" borderId="22" xfId="0" applyFont="1" applyFill="1" applyBorder="1" applyAlignment="1">
      <alignment horizontal="center" vertical="center" wrapText="1" readingOrder="1"/>
    </xf>
    <xf numFmtId="0" fontId="40" fillId="5" borderId="23" xfId="0" applyFont="1" applyFill="1" applyBorder="1" applyAlignment="1">
      <alignment horizontal="center" vertical="center" wrapText="1" readingOrder="1"/>
    </xf>
    <xf numFmtId="0" fontId="40" fillId="5" borderId="0" xfId="0" applyFont="1" applyFill="1" applyBorder="1" applyAlignment="1">
      <alignment horizontal="center" vertical="center" wrapText="1" readingOrder="1"/>
    </xf>
    <xf numFmtId="0" fontId="40" fillId="5" borderId="24" xfId="0" applyFont="1" applyFill="1" applyBorder="1" applyAlignment="1">
      <alignment horizontal="center" vertical="center" wrapText="1" readingOrder="1"/>
    </xf>
    <xf numFmtId="0" fontId="40" fillId="5" borderId="25" xfId="0" applyFont="1" applyFill="1" applyBorder="1" applyAlignment="1">
      <alignment horizontal="center" vertical="center" wrapText="1" readingOrder="1"/>
    </xf>
    <xf numFmtId="0" fontId="40" fillId="5" borderId="26" xfId="0" applyFont="1" applyFill="1" applyBorder="1" applyAlignment="1">
      <alignment horizontal="center" vertical="center" wrapText="1" readingOrder="1"/>
    </xf>
    <xf numFmtId="0" fontId="40" fillId="5" borderId="27"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40" fillId="13" borderId="21" xfId="0" applyFont="1" applyFill="1" applyBorder="1" applyAlignment="1">
      <alignment horizontal="center" vertical="center" wrapText="1" readingOrder="1"/>
    </xf>
    <xf numFmtId="0" fontId="40" fillId="13" borderId="22" xfId="0" applyFont="1" applyFill="1" applyBorder="1" applyAlignment="1">
      <alignment horizontal="center" vertical="center" wrapText="1" readingOrder="1"/>
    </xf>
    <xf numFmtId="0" fontId="40" fillId="13" borderId="23" xfId="0" applyFont="1" applyFill="1" applyBorder="1" applyAlignment="1">
      <alignment horizontal="center" vertical="center" wrapText="1" readingOrder="1"/>
    </xf>
    <xf numFmtId="0" fontId="40" fillId="13" borderId="0" xfId="0" applyFont="1" applyFill="1" applyBorder="1" applyAlignment="1">
      <alignment horizontal="center" vertical="center" wrapText="1" readingOrder="1"/>
    </xf>
    <xf numFmtId="0" fontId="40" fillId="13" borderId="24" xfId="0" applyFont="1" applyFill="1" applyBorder="1" applyAlignment="1">
      <alignment horizontal="center" vertical="center" wrapText="1" readingOrder="1"/>
    </xf>
    <xf numFmtId="0" fontId="40" fillId="13" borderId="25" xfId="0" applyFont="1" applyFill="1" applyBorder="1" applyAlignment="1">
      <alignment horizontal="center" vertical="center" wrapText="1" readingOrder="1"/>
    </xf>
    <xf numFmtId="0" fontId="40" fillId="13" borderId="26" xfId="0" applyFont="1" applyFill="1" applyBorder="1" applyAlignment="1">
      <alignment horizontal="center" vertical="center" wrapText="1" readingOrder="1"/>
    </xf>
    <xf numFmtId="0" fontId="40" fillId="13" borderId="27" xfId="0" applyFont="1" applyFill="1" applyBorder="1" applyAlignment="1">
      <alignment horizontal="center" vertical="center" wrapText="1" readingOrder="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31" xfId="0" applyFont="1" applyFill="1" applyBorder="1" applyAlignment="1">
      <alignment horizontal="center" vertical="center" wrapText="1" readingOrder="1"/>
    </xf>
    <xf numFmtId="0" fontId="38" fillId="15" borderId="32" xfId="0" applyFont="1" applyFill="1" applyBorder="1" applyAlignment="1">
      <alignment horizontal="center" vertical="center" wrapText="1" readingOrder="1"/>
    </xf>
    <xf numFmtId="0" fontId="38" fillId="15" borderId="43" xfId="0" applyFont="1" applyFill="1" applyBorder="1" applyAlignment="1">
      <alignment horizontal="center" vertical="center" wrapText="1" readingOrder="1"/>
    </xf>
    <xf numFmtId="0" fontId="33" fillId="3" borderId="0" xfId="0" applyFont="1" applyFill="1" applyBorder="1" applyAlignment="1">
      <alignment horizontal="justify" vertical="center" wrapText="1"/>
    </xf>
    <xf numFmtId="0" fontId="35" fillId="15" borderId="40" xfId="0" applyFont="1" applyFill="1" applyBorder="1" applyAlignment="1">
      <alignment horizontal="center" vertical="center" wrapText="1" readingOrder="1"/>
    </xf>
    <xf numFmtId="0" fontId="35" fillId="15" borderId="41" xfId="0" applyFont="1" applyFill="1" applyBorder="1" applyAlignment="1">
      <alignment horizontal="center" vertical="center" wrapText="1" readingOrder="1"/>
    </xf>
    <xf numFmtId="0" fontId="35" fillId="3" borderId="38" xfId="0" applyFont="1" applyFill="1" applyBorder="1" applyAlignment="1">
      <alignment horizontal="center" vertical="center" wrapText="1" readingOrder="1"/>
    </xf>
    <xf numFmtId="0" fontId="35" fillId="3" borderId="33" xfId="0" applyFont="1" applyFill="1" applyBorder="1" applyAlignment="1">
      <alignment horizontal="center" vertical="center" wrapText="1" readingOrder="1"/>
    </xf>
    <xf numFmtId="0" fontId="35" fillId="3" borderId="30" xfId="0" applyFont="1" applyFill="1" applyBorder="1" applyAlignment="1">
      <alignment horizontal="center" vertical="center" wrapText="1" readingOrder="1"/>
    </xf>
    <xf numFmtId="0" fontId="35" fillId="3" borderId="29" xfId="0" applyFont="1" applyFill="1" applyBorder="1" applyAlignment="1">
      <alignment horizontal="center" vertical="center" wrapText="1" readingOrder="1"/>
    </xf>
    <xf numFmtId="0" fontId="35" fillId="3" borderId="35" xfId="0" applyFont="1" applyFill="1" applyBorder="1" applyAlignment="1">
      <alignment horizontal="center" vertical="center" wrapText="1" readingOrder="1"/>
    </xf>
    <xf numFmtId="0" fontId="35" fillId="3" borderId="36" xfId="0" applyFont="1" applyFill="1" applyBorder="1" applyAlignment="1">
      <alignment horizontal="center" vertical="center" wrapText="1" readingOrder="1"/>
    </xf>
  </cellXfs>
  <cellStyles count="6">
    <cellStyle name="Millares" xfId="5" builtinId="3"/>
    <cellStyle name="Normal" xfId="0" builtinId="0"/>
    <cellStyle name="Normal - Style1 2" xfId="2"/>
    <cellStyle name="Normal 2" xfId="4"/>
    <cellStyle name="Normal 2 2" xfId="3"/>
    <cellStyle name="Porcentaje" xfId="1" builtinId="5"/>
  </cellStyles>
  <dxfs count="431">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83342</xdr:rowOff>
    </xdr:from>
    <xdr:to>
      <xdr:col>1</xdr:col>
      <xdr:colOff>1866664</xdr:colOff>
      <xdr:row>3</xdr:row>
      <xdr:rowOff>130968</xdr:rowOff>
    </xdr:to>
    <xdr:pic>
      <xdr:nvPicPr>
        <xdr:cNvPr id="2" name="Picture 20">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9088" y="83342"/>
          <a:ext cx="1809514" cy="6548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74612</xdr:colOff>
      <xdr:row>0</xdr:row>
      <xdr:rowOff>71437</xdr:rowOff>
    </xdr:from>
    <xdr:to>
      <xdr:col>2</xdr:col>
      <xdr:colOff>614126</xdr:colOff>
      <xdr:row>3</xdr:row>
      <xdr:rowOff>160337</xdr:rowOff>
    </xdr:to>
    <xdr:pic>
      <xdr:nvPicPr>
        <xdr:cNvPr id="2" name="Picture 20">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6550" y="71437"/>
          <a:ext cx="1813482" cy="684213"/>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emartinez/AppData/Local/Microsoft/Windows/Temporary%20Internet%20Files/Content.Outlook/X08YSC5Q/Copia%20de%20Formato%20riesgos%20corrupci&#243;n%20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herazo/AppData/Local/Microsoft/Windows/INetCache/Content.Outlook/QPAIJPHY/Formatoriesgosoctubre2017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maguirre/AppData/Local/Microsoft/Windows/Temporary%20Internet%20Files/Content.Outlook/DH5A0Q16/Mapa%20riesgos%20Plan%20Anticorrupcion%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herazo/Documents/2019/PAAC%202019/Formato%20riesgos%20corrupci&#243;n%202019%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sheetData sheetId="1"/>
      <sheetData sheetId="2">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row r="3">
          <cell r="N3" t="str">
            <v>1-Insignificante</v>
          </cell>
          <cell r="AM3" t="str">
            <v>Impacto</v>
          </cell>
        </row>
        <row r="4">
          <cell r="N4" t="str">
            <v>2-Menor</v>
          </cell>
        </row>
        <row r="5">
          <cell r="N5" t="str">
            <v>3-Moderado</v>
          </cell>
        </row>
        <row r="6">
          <cell r="N6" t="str">
            <v>4-Mayor</v>
          </cell>
        </row>
        <row r="7">
          <cell r="N7" t="str">
            <v>5-Catastrofico</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refreshError="1"/>
      <sheetData sheetId="1" refreshError="1"/>
      <sheetData sheetId="2" refreshError="1">
        <row r="2">
          <cell r="AS2" t="str">
            <v>Asignado</v>
          </cell>
          <cell r="AU2" t="str">
            <v>Confiable</v>
          </cell>
        </row>
        <row r="3">
          <cell r="AU3" t="str">
            <v>No confiable</v>
          </cell>
        </row>
        <row r="8">
          <cell r="AU8" t="str">
            <v>Completa</v>
          </cell>
        </row>
        <row r="9">
          <cell r="AU9" t="str">
            <v>Incompleta</v>
          </cell>
        </row>
        <row r="10">
          <cell r="AU10" t="str">
            <v>No existe</v>
          </cell>
        </row>
      </sheetData>
      <sheetData sheetId="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H46"/>
  <sheetViews>
    <sheetView topLeftCell="B1" zoomScaleNormal="100" workbookViewId="0">
      <selection activeCell="C36" sqref="C36:D36"/>
    </sheetView>
  </sheetViews>
  <sheetFormatPr baseColWidth="10" defaultColWidth="11.42578125" defaultRowHeight="15"/>
  <cols>
    <col min="1" max="1" width="2.85546875" style="87" customWidth="1"/>
    <col min="2" max="3" width="24.7109375" style="87" customWidth="1"/>
    <col min="4" max="4" width="16" style="87" customWidth="1"/>
    <col min="5" max="5" width="24.7109375" style="87" customWidth="1"/>
    <col min="6" max="6" width="27.7109375" style="87" customWidth="1"/>
    <col min="7" max="7" width="24.7109375" style="87" customWidth="1"/>
    <col min="8" max="8" width="33.28515625" style="87" customWidth="1"/>
    <col min="9" max="16384" width="11.42578125" style="87"/>
  </cols>
  <sheetData>
    <row r="1" spans="2:8" ht="15.75" thickBot="1"/>
    <row r="2" spans="2:8" ht="18">
      <c r="B2" s="207" t="s">
        <v>157</v>
      </c>
      <c r="C2" s="208"/>
      <c r="D2" s="208"/>
      <c r="E2" s="208"/>
      <c r="F2" s="208"/>
      <c r="G2" s="208"/>
      <c r="H2" s="209"/>
    </row>
    <row r="3" spans="2:8">
      <c r="B3" s="88"/>
      <c r="C3" s="89"/>
      <c r="D3" s="89"/>
      <c r="E3" s="89"/>
      <c r="F3" s="89"/>
      <c r="G3" s="89"/>
      <c r="H3" s="90"/>
    </row>
    <row r="4" spans="2:8" ht="63" customHeight="1">
      <c r="B4" s="210" t="s">
        <v>189</v>
      </c>
      <c r="C4" s="211"/>
      <c r="D4" s="211"/>
      <c r="E4" s="211"/>
      <c r="F4" s="211"/>
      <c r="G4" s="211"/>
      <c r="H4" s="212"/>
    </row>
    <row r="5" spans="2:8" ht="63" customHeight="1">
      <c r="B5" s="213"/>
      <c r="C5" s="214"/>
      <c r="D5" s="214"/>
      <c r="E5" s="214"/>
      <c r="F5" s="214"/>
      <c r="G5" s="214"/>
      <c r="H5" s="215"/>
    </row>
    <row r="6" spans="2:8" ht="16.5">
      <c r="B6" s="216" t="s">
        <v>155</v>
      </c>
      <c r="C6" s="217"/>
      <c r="D6" s="217"/>
      <c r="E6" s="217"/>
      <c r="F6" s="217"/>
      <c r="G6" s="217"/>
      <c r="H6" s="218"/>
    </row>
    <row r="7" spans="2:8" ht="95.25" customHeight="1">
      <c r="B7" s="226" t="s">
        <v>160</v>
      </c>
      <c r="C7" s="227"/>
      <c r="D7" s="227"/>
      <c r="E7" s="227"/>
      <c r="F7" s="227"/>
      <c r="G7" s="227"/>
      <c r="H7" s="228"/>
    </row>
    <row r="8" spans="2:8" ht="16.5">
      <c r="B8" s="123"/>
      <c r="C8" s="124"/>
      <c r="D8" s="124"/>
      <c r="E8" s="124"/>
      <c r="F8" s="124"/>
      <c r="G8" s="124"/>
      <c r="H8" s="125"/>
    </row>
    <row r="9" spans="2:8" ht="16.5" customHeight="1">
      <c r="B9" s="219" t="s">
        <v>266</v>
      </c>
      <c r="C9" s="220"/>
      <c r="D9" s="220"/>
      <c r="E9" s="220"/>
      <c r="F9" s="220"/>
      <c r="G9" s="220"/>
      <c r="H9" s="221"/>
    </row>
    <row r="10" spans="2:8" ht="44.25" customHeight="1">
      <c r="B10" s="219"/>
      <c r="C10" s="220"/>
      <c r="D10" s="220"/>
      <c r="E10" s="220"/>
      <c r="F10" s="220"/>
      <c r="G10" s="220"/>
      <c r="H10" s="221"/>
    </row>
    <row r="11" spans="2:8" ht="15.75" thickBot="1">
      <c r="B11" s="112"/>
      <c r="C11" s="114"/>
      <c r="D11" s="119"/>
      <c r="E11" s="120"/>
      <c r="F11" s="120"/>
      <c r="G11" s="121"/>
      <c r="H11" s="122"/>
    </row>
    <row r="12" spans="2:8" ht="15.75" thickTop="1">
      <c r="B12" s="112"/>
      <c r="C12" s="222" t="s">
        <v>156</v>
      </c>
      <c r="D12" s="223"/>
      <c r="E12" s="224" t="s">
        <v>188</v>
      </c>
      <c r="F12" s="225"/>
      <c r="G12" s="114"/>
      <c r="H12" s="115"/>
    </row>
    <row r="13" spans="2:8" ht="35.25" customHeight="1">
      <c r="B13" s="112"/>
      <c r="C13" s="229" t="s">
        <v>182</v>
      </c>
      <c r="D13" s="230"/>
      <c r="E13" s="231" t="s">
        <v>187</v>
      </c>
      <c r="F13" s="232"/>
      <c r="G13" s="114"/>
      <c r="H13" s="115"/>
    </row>
    <row r="14" spans="2:8" ht="17.25" customHeight="1">
      <c r="B14" s="112"/>
      <c r="C14" s="229" t="s">
        <v>183</v>
      </c>
      <c r="D14" s="230"/>
      <c r="E14" s="231" t="s">
        <v>185</v>
      </c>
      <c r="F14" s="232"/>
      <c r="G14" s="114"/>
      <c r="H14" s="115"/>
    </row>
    <row r="15" spans="2:8" ht="19.5" customHeight="1">
      <c r="B15" s="112"/>
      <c r="C15" s="229" t="s">
        <v>184</v>
      </c>
      <c r="D15" s="230"/>
      <c r="E15" s="231" t="s">
        <v>186</v>
      </c>
      <c r="F15" s="232"/>
      <c r="G15" s="114"/>
      <c r="H15" s="115"/>
    </row>
    <row r="16" spans="2:8" ht="69.75" customHeight="1">
      <c r="B16" s="112"/>
      <c r="C16" s="229" t="s">
        <v>158</v>
      </c>
      <c r="D16" s="230"/>
      <c r="E16" s="231" t="s">
        <v>159</v>
      </c>
      <c r="F16" s="232"/>
      <c r="G16" s="114"/>
      <c r="H16" s="115"/>
    </row>
    <row r="17" spans="2:8" ht="34.5" customHeight="1">
      <c r="B17" s="112"/>
      <c r="C17" s="233" t="s">
        <v>2</v>
      </c>
      <c r="D17" s="234"/>
      <c r="E17" s="235" t="s">
        <v>190</v>
      </c>
      <c r="F17" s="236"/>
      <c r="G17" s="114"/>
      <c r="H17" s="115"/>
    </row>
    <row r="18" spans="2:8" ht="27.75" customHeight="1">
      <c r="B18" s="112"/>
      <c r="C18" s="233" t="s">
        <v>3</v>
      </c>
      <c r="D18" s="234"/>
      <c r="E18" s="235" t="s">
        <v>191</v>
      </c>
      <c r="F18" s="236"/>
      <c r="G18" s="114"/>
      <c r="H18" s="115"/>
    </row>
    <row r="19" spans="2:8" ht="28.5" customHeight="1">
      <c r="B19" s="112"/>
      <c r="C19" s="233" t="s">
        <v>39</v>
      </c>
      <c r="D19" s="234"/>
      <c r="E19" s="235" t="s">
        <v>192</v>
      </c>
      <c r="F19" s="236"/>
      <c r="G19" s="114"/>
      <c r="H19" s="115"/>
    </row>
    <row r="20" spans="2:8" ht="72.75" customHeight="1">
      <c r="B20" s="112"/>
      <c r="C20" s="233" t="s">
        <v>1</v>
      </c>
      <c r="D20" s="234"/>
      <c r="E20" s="235" t="s">
        <v>193</v>
      </c>
      <c r="F20" s="236"/>
      <c r="G20" s="114"/>
      <c r="H20" s="115"/>
    </row>
    <row r="21" spans="2:8" ht="64.5" customHeight="1">
      <c r="B21" s="112"/>
      <c r="C21" s="233" t="s">
        <v>47</v>
      </c>
      <c r="D21" s="234"/>
      <c r="E21" s="235" t="s">
        <v>162</v>
      </c>
      <c r="F21" s="236"/>
      <c r="G21" s="114"/>
      <c r="H21" s="115"/>
    </row>
    <row r="22" spans="2:8" ht="71.25" customHeight="1">
      <c r="B22" s="112"/>
      <c r="C22" s="233" t="s">
        <v>161</v>
      </c>
      <c r="D22" s="234"/>
      <c r="E22" s="235" t="s">
        <v>163</v>
      </c>
      <c r="F22" s="236"/>
      <c r="G22" s="114"/>
      <c r="H22" s="115"/>
    </row>
    <row r="23" spans="2:8" ht="55.5" customHeight="1">
      <c r="B23" s="112"/>
      <c r="C23" s="240" t="s">
        <v>164</v>
      </c>
      <c r="D23" s="241"/>
      <c r="E23" s="235" t="s">
        <v>274</v>
      </c>
      <c r="F23" s="236"/>
      <c r="G23" s="114"/>
      <c r="H23" s="115"/>
    </row>
    <row r="24" spans="2:8" ht="42" customHeight="1">
      <c r="B24" s="112"/>
      <c r="C24" s="240" t="s">
        <v>45</v>
      </c>
      <c r="D24" s="241"/>
      <c r="E24" s="235" t="s">
        <v>275</v>
      </c>
      <c r="F24" s="236"/>
      <c r="G24" s="114"/>
      <c r="H24" s="115"/>
    </row>
    <row r="25" spans="2:8" ht="59.25" customHeight="1">
      <c r="B25" s="112"/>
      <c r="C25" s="240" t="s">
        <v>154</v>
      </c>
      <c r="D25" s="241"/>
      <c r="E25" s="235" t="s">
        <v>165</v>
      </c>
      <c r="F25" s="236"/>
      <c r="G25" s="114"/>
      <c r="H25" s="115"/>
    </row>
    <row r="26" spans="2:8" ht="23.25" customHeight="1">
      <c r="B26" s="112"/>
      <c r="C26" s="240" t="s">
        <v>12</v>
      </c>
      <c r="D26" s="241"/>
      <c r="E26" s="235" t="s">
        <v>276</v>
      </c>
      <c r="F26" s="236"/>
      <c r="G26" s="114"/>
      <c r="H26" s="115"/>
    </row>
    <row r="27" spans="2:8" ht="30.75" customHeight="1">
      <c r="B27" s="112"/>
      <c r="C27" s="240" t="s">
        <v>169</v>
      </c>
      <c r="D27" s="241"/>
      <c r="E27" s="235" t="s">
        <v>166</v>
      </c>
      <c r="F27" s="236"/>
      <c r="G27" s="114"/>
      <c r="H27" s="115"/>
    </row>
    <row r="28" spans="2:8" ht="35.25" customHeight="1">
      <c r="B28" s="112"/>
      <c r="C28" s="240" t="s">
        <v>170</v>
      </c>
      <c r="D28" s="241"/>
      <c r="E28" s="235" t="s">
        <v>167</v>
      </c>
      <c r="F28" s="236"/>
      <c r="G28" s="114"/>
      <c r="H28" s="115"/>
    </row>
    <row r="29" spans="2:8" ht="33" customHeight="1">
      <c r="B29" s="112"/>
      <c r="C29" s="240" t="s">
        <v>170</v>
      </c>
      <c r="D29" s="241"/>
      <c r="E29" s="235" t="s">
        <v>167</v>
      </c>
      <c r="F29" s="236"/>
      <c r="G29" s="114"/>
      <c r="H29" s="115"/>
    </row>
    <row r="30" spans="2:8" ht="30" customHeight="1">
      <c r="B30" s="112"/>
      <c r="C30" s="240" t="s">
        <v>171</v>
      </c>
      <c r="D30" s="241"/>
      <c r="E30" s="235" t="s">
        <v>168</v>
      </c>
      <c r="F30" s="236"/>
      <c r="G30" s="114"/>
      <c r="H30" s="115"/>
    </row>
    <row r="31" spans="2:8" ht="35.25" customHeight="1">
      <c r="B31" s="112"/>
      <c r="C31" s="240" t="s">
        <v>172</v>
      </c>
      <c r="D31" s="241"/>
      <c r="E31" s="235" t="s">
        <v>173</v>
      </c>
      <c r="F31" s="236"/>
      <c r="G31" s="114"/>
      <c r="H31" s="115"/>
    </row>
    <row r="32" spans="2:8" ht="31.5" customHeight="1">
      <c r="B32" s="112"/>
      <c r="C32" s="240" t="s">
        <v>174</v>
      </c>
      <c r="D32" s="241"/>
      <c r="E32" s="235" t="s">
        <v>175</v>
      </c>
      <c r="F32" s="236"/>
      <c r="G32" s="114"/>
      <c r="H32" s="115"/>
    </row>
    <row r="33" spans="2:8" ht="35.25" customHeight="1">
      <c r="B33" s="112"/>
      <c r="C33" s="240" t="s">
        <v>277</v>
      </c>
      <c r="D33" s="241"/>
      <c r="E33" s="235" t="s">
        <v>176</v>
      </c>
      <c r="F33" s="236"/>
      <c r="G33" s="114"/>
      <c r="H33" s="115"/>
    </row>
    <row r="34" spans="2:8" ht="59.25" customHeight="1">
      <c r="B34" s="112"/>
      <c r="C34" s="240" t="s">
        <v>177</v>
      </c>
      <c r="D34" s="241"/>
      <c r="E34" s="235" t="s">
        <v>278</v>
      </c>
      <c r="F34" s="236"/>
      <c r="G34" s="114"/>
      <c r="H34" s="115"/>
    </row>
    <row r="35" spans="2:8" ht="29.25" customHeight="1">
      <c r="B35" s="112"/>
      <c r="C35" s="240" t="s">
        <v>29</v>
      </c>
      <c r="D35" s="241"/>
      <c r="E35" s="235" t="s">
        <v>178</v>
      </c>
      <c r="F35" s="236"/>
      <c r="G35" s="114"/>
      <c r="H35" s="115"/>
    </row>
    <row r="36" spans="2:8" ht="82.5" customHeight="1">
      <c r="B36" s="112"/>
      <c r="C36" s="240" t="s">
        <v>180</v>
      </c>
      <c r="D36" s="241"/>
      <c r="E36" s="235" t="s">
        <v>179</v>
      </c>
      <c r="F36" s="236"/>
      <c r="G36" s="114"/>
      <c r="H36" s="115"/>
    </row>
    <row r="37" spans="2:8" ht="46.5" customHeight="1">
      <c r="B37" s="112"/>
      <c r="C37" s="240" t="s">
        <v>36</v>
      </c>
      <c r="D37" s="241"/>
      <c r="E37" s="235" t="s">
        <v>181</v>
      </c>
      <c r="F37" s="236"/>
      <c r="G37" s="114"/>
      <c r="H37" s="115"/>
    </row>
    <row r="38" spans="2:8" ht="6.75" customHeight="1" thickBot="1">
      <c r="B38" s="112"/>
      <c r="C38" s="242"/>
      <c r="D38" s="243"/>
      <c r="E38" s="244"/>
      <c r="F38" s="245"/>
      <c r="G38" s="114"/>
      <c r="H38" s="115"/>
    </row>
    <row r="39" spans="2:8" ht="6.75" customHeight="1" thickTop="1">
      <c r="B39" s="112"/>
      <c r="C39" s="113"/>
      <c r="D39" s="113"/>
      <c r="E39" s="154"/>
      <c r="F39" s="154"/>
      <c r="G39" s="114"/>
      <c r="H39" s="115"/>
    </row>
    <row r="40" spans="2:8">
      <c r="B40" s="237" t="s">
        <v>272</v>
      </c>
      <c r="C40" s="238"/>
      <c r="D40" s="238"/>
      <c r="E40" s="238"/>
      <c r="F40" s="238"/>
      <c r="G40" s="238"/>
      <c r="H40" s="239"/>
    </row>
    <row r="41" spans="2:8" ht="21" customHeight="1">
      <c r="B41" s="246" t="s">
        <v>267</v>
      </c>
      <c r="C41" s="247"/>
      <c r="D41" s="247"/>
      <c r="E41" s="247"/>
      <c r="F41" s="247"/>
      <c r="G41" s="247"/>
      <c r="H41" s="248"/>
    </row>
    <row r="42" spans="2:8" ht="20.25" customHeight="1">
      <c r="B42" s="237" t="s">
        <v>268</v>
      </c>
      <c r="C42" s="238"/>
      <c r="D42" s="238"/>
      <c r="E42" s="238"/>
      <c r="F42" s="238"/>
      <c r="G42" s="238"/>
      <c r="H42" s="239"/>
    </row>
    <row r="43" spans="2:8" ht="20.25" customHeight="1">
      <c r="B43" s="237" t="s">
        <v>269</v>
      </c>
      <c r="C43" s="238"/>
      <c r="D43" s="238"/>
      <c r="E43" s="238"/>
      <c r="F43" s="238"/>
      <c r="G43" s="238"/>
      <c r="H43" s="239"/>
    </row>
    <row r="44" spans="2:8" ht="20.25" customHeight="1">
      <c r="B44" s="237" t="s">
        <v>270</v>
      </c>
      <c r="C44" s="238"/>
      <c r="D44" s="238"/>
      <c r="E44" s="238"/>
      <c r="F44" s="238"/>
      <c r="G44" s="238"/>
      <c r="H44" s="239"/>
    </row>
    <row r="45" spans="2:8">
      <c r="B45" s="237" t="s">
        <v>271</v>
      </c>
      <c r="C45" s="238"/>
      <c r="D45" s="238"/>
      <c r="E45" s="238"/>
      <c r="F45" s="238"/>
      <c r="G45" s="238"/>
      <c r="H45" s="239"/>
    </row>
    <row r="46" spans="2:8" ht="15.75" thickBot="1">
      <c r="B46" s="116"/>
      <c r="C46" s="117"/>
      <c r="D46" s="117"/>
      <c r="E46" s="117"/>
      <c r="F46" s="117"/>
      <c r="G46" s="117"/>
      <c r="H46" s="118"/>
    </row>
  </sheetData>
  <sheetProtection algorithmName="SHA-512" hashValue="KIicaNCBFeoH6UF0kpO0g1dUYvgxM4GIAlQ04PA+1KFxZ/COv8aZ7WuFPhkBSIGQEetw/wnL5UUG31SBZnW/dg==" saltValue="T7lQfgymrnhOt1cjbdvnew==" spinCount="100000" sheet="1" objects="1" scenarios="1"/>
  <mergeCells count="65">
    <mergeCell ref="C15:D15"/>
    <mergeCell ref="E15:F15"/>
    <mergeCell ref="E22:F22"/>
    <mergeCell ref="C22:D22"/>
    <mergeCell ref="C25:D25"/>
    <mergeCell ref="E25:F25"/>
    <mergeCell ref="E28:F28"/>
    <mergeCell ref="C28:D28"/>
    <mergeCell ref="C33:D33"/>
    <mergeCell ref="B41:H41"/>
    <mergeCell ref="C29:D29"/>
    <mergeCell ref="E29:F29"/>
    <mergeCell ref="C30:D30"/>
    <mergeCell ref="E30:F30"/>
    <mergeCell ref="E33:F33"/>
    <mergeCell ref="C34:D34"/>
    <mergeCell ref="C35:D35"/>
    <mergeCell ref="E35:F35"/>
    <mergeCell ref="E36:F36"/>
    <mergeCell ref="E37:F37"/>
    <mergeCell ref="C37:D37"/>
    <mergeCell ref="B43:H43"/>
    <mergeCell ref="B42:H42"/>
    <mergeCell ref="C38:D38"/>
    <mergeCell ref="E38:F38"/>
    <mergeCell ref="B40:H40"/>
    <mergeCell ref="B44:H44"/>
    <mergeCell ref="B45:H45"/>
    <mergeCell ref="E23:F23"/>
    <mergeCell ref="C23:D23"/>
    <mergeCell ref="C24:D24"/>
    <mergeCell ref="E24:F24"/>
    <mergeCell ref="C26:D26"/>
    <mergeCell ref="E26:F26"/>
    <mergeCell ref="E34:F34"/>
    <mergeCell ref="C32:D32"/>
    <mergeCell ref="C31:D31"/>
    <mergeCell ref="E31:F31"/>
    <mergeCell ref="E32:F32"/>
    <mergeCell ref="C27:D27"/>
    <mergeCell ref="E27:F27"/>
    <mergeCell ref="C36:D36"/>
    <mergeCell ref="C13:D13"/>
    <mergeCell ref="E13:F13"/>
    <mergeCell ref="C17:D17"/>
    <mergeCell ref="E17:F17"/>
    <mergeCell ref="C21:D21"/>
    <mergeCell ref="C18:D18"/>
    <mergeCell ref="C19:D19"/>
    <mergeCell ref="C20:D20"/>
    <mergeCell ref="E18:F18"/>
    <mergeCell ref="E19:F19"/>
    <mergeCell ref="E20:F20"/>
    <mergeCell ref="E21:F21"/>
    <mergeCell ref="C16:D16"/>
    <mergeCell ref="E16:F16"/>
    <mergeCell ref="C14:D14"/>
    <mergeCell ref="E14:F14"/>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3:A21"/>
  <sheetViews>
    <sheetView topLeftCell="A40" workbookViewId="0">
      <selection activeCell="B3" sqref="B3"/>
    </sheetView>
  </sheetViews>
  <sheetFormatPr baseColWidth="10" defaultColWidth="11.42578125" defaultRowHeight="12.75"/>
  <cols>
    <col min="1" max="1" width="32.85546875" style="7" customWidth="1"/>
    <col min="2" max="16384" width="11.42578125" style="7"/>
  </cols>
  <sheetData>
    <row r="3" spans="1:1">
      <c r="A3" s="8" t="s">
        <v>14</v>
      </c>
    </row>
    <row r="4" spans="1:1">
      <c r="A4" s="8" t="s">
        <v>15</v>
      </c>
    </row>
    <row r="5" spans="1:1">
      <c r="A5" s="8" t="s">
        <v>16</v>
      </c>
    </row>
    <row r="6" spans="1:1">
      <c r="A6" s="8" t="s">
        <v>10</v>
      </c>
    </row>
    <row r="7" spans="1:1">
      <c r="A7" s="8" t="s">
        <v>9</v>
      </c>
    </row>
    <row r="8" spans="1:1">
      <c r="A8" s="8" t="s">
        <v>19</v>
      </c>
    </row>
    <row r="9" spans="1:1">
      <c r="A9" s="8" t="s">
        <v>20</v>
      </c>
    </row>
    <row r="10" spans="1:1">
      <c r="A10" s="8" t="s">
        <v>22</v>
      </c>
    </row>
    <row r="11" spans="1:1">
      <c r="A11" s="8" t="s">
        <v>23</v>
      </c>
    </row>
    <row r="12" spans="1:1">
      <c r="A12" s="8" t="s">
        <v>25</v>
      </c>
    </row>
    <row r="13" spans="1:1">
      <c r="A13" s="8" t="s">
        <v>26</v>
      </c>
    </row>
    <row r="14" spans="1:1">
      <c r="A14" s="8" t="s">
        <v>27</v>
      </c>
    </row>
    <row r="16" spans="1:1">
      <c r="A16" s="8" t="s">
        <v>30</v>
      </c>
    </row>
    <row r="17" spans="1:1">
      <c r="A17" s="8" t="s">
        <v>31</v>
      </c>
    </row>
    <row r="18" spans="1:1">
      <c r="A18" s="8" t="s">
        <v>32</v>
      </c>
    </row>
    <row r="20" spans="1:1">
      <c r="A20" s="8" t="s">
        <v>37</v>
      </c>
    </row>
    <row r="21" spans="1:1">
      <c r="A21" s="8" t="s">
        <v>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FFFF00"/>
  </sheetPr>
  <dimension ref="A1:BR75"/>
  <sheetViews>
    <sheetView tabSelected="1" zoomScale="80" zoomScaleNormal="80" workbookViewId="0">
      <pane ySplit="12" topLeftCell="A13" activePane="bottomLeft" state="frozen"/>
      <selection activeCell="B12" sqref="B12"/>
      <selection pane="bottomLeft" activeCell="F13" sqref="F13:F18"/>
    </sheetView>
  </sheetViews>
  <sheetFormatPr baseColWidth="10" defaultColWidth="11.42578125" defaultRowHeight="16.5"/>
  <cols>
    <col min="1" max="1" width="4" style="2" bestFit="1" customWidth="1"/>
    <col min="2" max="2" width="40.28515625" style="2" customWidth="1"/>
    <col min="3" max="3" width="16.28515625" style="2" customWidth="1"/>
    <col min="4" max="4" width="30.5703125" style="2" customWidth="1"/>
    <col min="5" max="5" width="31" style="2" customWidth="1"/>
    <col min="6" max="6" width="32.5703125" style="1" customWidth="1"/>
    <col min="7" max="7" width="25.140625" style="4" customWidth="1"/>
    <col min="8" max="8" width="17.85546875" style="1" customWidth="1"/>
    <col min="9" max="9" width="16.5703125" style="1" customWidth="1"/>
    <col min="10" max="10" width="6.28515625" style="1" bestFit="1" customWidth="1"/>
    <col min="11" max="11" width="48" style="1" customWidth="1"/>
    <col min="12" max="12" width="30.5703125" style="1" hidden="1" customWidth="1"/>
    <col min="13" max="13" width="17.5703125" style="1" customWidth="1"/>
    <col min="14" max="14" width="6.28515625" style="1" bestFit="1" customWidth="1"/>
    <col min="15" max="15" width="16" style="1" customWidth="1"/>
    <col min="16" max="16" width="5.85546875" style="1" customWidth="1"/>
    <col min="17" max="17" width="84.7109375" style="1" customWidth="1"/>
    <col min="18" max="18" width="15.140625" style="1" bestFit="1" customWidth="1"/>
    <col min="19" max="24" width="19" style="1" customWidth="1"/>
    <col min="25" max="25" width="21.42578125" style="1" customWidth="1"/>
    <col min="26" max="26" width="12.5703125" style="1" customWidth="1"/>
    <col min="27" max="27" width="10.42578125" style="1" customWidth="1"/>
    <col min="28" max="28" width="11.140625" style="1" customWidth="1"/>
    <col min="29" max="29" width="9.140625" style="1" customWidth="1"/>
    <col min="30" max="30" width="9.85546875" style="1" customWidth="1"/>
    <col min="31" max="31" width="13" style="1" customWidth="1"/>
    <col min="32" max="32" width="44.85546875" style="192" customWidth="1"/>
    <col min="33" max="36" width="18.85546875" style="192" customWidth="1"/>
    <col min="37" max="37" width="20.7109375" style="192" customWidth="1"/>
    <col min="38" max="38" width="21.7109375" style="192" customWidth="1"/>
    <col min="39" max="39" width="17.42578125" style="1" customWidth="1"/>
    <col min="40" max="40" width="17.140625" style="1" customWidth="1"/>
    <col min="41" max="16384" width="11.42578125" style="1"/>
  </cols>
  <sheetData>
    <row r="1" spans="1:70" s="152" customFormat="1" ht="15.75" customHeight="1">
      <c r="A1" s="278"/>
      <c r="B1" s="278"/>
      <c r="C1" s="279" t="s">
        <v>262</v>
      </c>
      <c r="D1" s="279"/>
      <c r="E1" s="279"/>
      <c r="F1" s="153" t="s">
        <v>263</v>
      </c>
      <c r="AF1" s="186"/>
      <c r="AG1" s="186"/>
      <c r="AH1" s="186"/>
      <c r="AI1" s="186"/>
      <c r="AJ1" s="186"/>
      <c r="AK1" s="186"/>
      <c r="AL1" s="186"/>
    </row>
    <row r="2" spans="1:70" s="152" customFormat="1" ht="15.75" customHeight="1">
      <c r="A2" s="278"/>
      <c r="B2" s="278"/>
      <c r="C2" s="279"/>
      <c r="D2" s="279"/>
      <c r="E2" s="279"/>
      <c r="F2" s="153" t="s">
        <v>285</v>
      </c>
      <c r="AF2" s="186"/>
      <c r="AG2" s="186"/>
      <c r="AH2" s="186"/>
      <c r="AI2" s="186"/>
      <c r="AJ2" s="186"/>
      <c r="AK2" s="186"/>
      <c r="AL2" s="186"/>
    </row>
    <row r="3" spans="1:70" s="152" customFormat="1" ht="15.75" customHeight="1">
      <c r="A3" s="278"/>
      <c r="B3" s="278"/>
      <c r="C3" s="279" t="s">
        <v>261</v>
      </c>
      <c r="D3" s="279"/>
      <c r="E3" s="279"/>
      <c r="F3" s="269" t="s">
        <v>283</v>
      </c>
      <c r="AF3" s="186"/>
      <c r="AG3" s="186"/>
      <c r="AH3" s="186"/>
      <c r="AI3" s="186"/>
      <c r="AJ3" s="186"/>
      <c r="AK3" s="186"/>
      <c r="AL3" s="186"/>
    </row>
    <row r="4" spans="1:70" s="152" customFormat="1" ht="15.75" customHeight="1">
      <c r="A4" s="278"/>
      <c r="B4" s="278"/>
      <c r="C4" s="279"/>
      <c r="D4" s="279"/>
      <c r="E4" s="279"/>
      <c r="F4" s="269"/>
      <c r="AF4" s="186"/>
      <c r="AG4" s="186"/>
      <c r="AH4" s="186"/>
      <c r="AI4" s="186"/>
      <c r="AJ4" s="186"/>
      <c r="AK4" s="186"/>
      <c r="AL4" s="186"/>
    </row>
    <row r="5" spans="1:70" s="132" customFormat="1" ht="4.5" customHeight="1">
      <c r="A5" s="133"/>
      <c r="B5" s="133"/>
      <c r="C5" s="134"/>
      <c r="D5" s="133"/>
      <c r="E5" s="133"/>
      <c r="F5" s="131"/>
      <c r="G5" s="135"/>
      <c r="H5" s="131"/>
      <c r="I5" s="131"/>
      <c r="J5" s="131"/>
      <c r="K5" s="131"/>
      <c r="L5" s="131"/>
      <c r="M5" s="131"/>
      <c r="N5" s="131"/>
      <c r="O5" s="131"/>
      <c r="P5" s="131"/>
      <c r="Q5" s="131"/>
      <c r="R5" s="131"/>
      <c r="S5" s="131"/>
      <c r="T5" s="131"/>
      <c r="U5" s="131"/>
      <c r="V5" s="131"/>
      <c r="W5" s="131"/>
      <c r="X5" s="131"/>
      <c r="Y5" s="131"/>
      <c r="Z5" s="131"/>
      <c r="AA5" s="131"/>
      <c r="AB5" s="131"/>
      <c r="AC5" s="131"/>
      <c r="AD5" s="131"/>
      <c r="AE5" s="131"/>
      <c r="AF5" s="187"/>
      <c r="AG5" s="187"/>
      <c r="AH5" s="187"/>
      <c r="AI5" s="187"/>
      <c r="AJ5" s="187"/>
      <c r="AK5" s="187"/>
      <c r="AL5" s="187"/>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row>
    <row r="6" spans="1:70" s="180" customFormat="1" ht="11.25" customHeight="1">
      <c r="A6" s="270" t="s">
        <v>40</v>
      </c>
      <c r="B6" s="271"/>
      <c r="C6" s="272"/>
      <c r="D6" s="272"/>
      <c r="E6" s="272"/>
      <c r="F6" s="272"/>
      <c r="G6" s="272"/>
      <c r="H6" s="272"/>
      <c r="I6" s="272"/>
      <c r="J6" s="272"/>
      <c r="K6" s="272"/>
      <c r="L6" s="272"/>
      <c r="M6" s="272"/>
      <c r="N6" s="272"/>
      <c r="O6" s="273"/>
      <c r="P6" s="293"/>
      <c r="Q6" s="293"/>
      <c r="R6" s="293"/>
      <c r="S6" s="179"/>
      <c r="T6" s="179"/>
      <c r="U6" s="179"/>
      <c r="V6" s="179"/>
      <c r="W6" s="179"/>
      <c r="X6" s="179"/>
      <c r="Y6" s="179"/>
      <c r="Z6" s="179"/>
      <c r="AA6" s="179"/>
      <c r="AB6" s="179"/>
      <c r="AC6" s="179"/>
      <c r="AD6" s="179"/>
      <c r="AE6" s="179"/>
      <c r="AF6" s="188"/>
      <c r="AG6" s="188"/>
      <c r="AH6" s="188"/>
      <c r="AI6" s="188"/>
      <c r="AJ6" s="188"/>
      <c r="AK6" s="188"/>
      <c r="AL6" s="188"/>
      <c r="AM6" s="179"/>
      <c r="AN6" s="179"/>
      <c r="AO6" s="179"/>
      <c r="AP6" s="179"/>
      <c r="AQ6" s="179"/>
      <c r="AR6" s="179"/>
      <c r="AS6" s="179"/>
      <c r="AT6" s="179"/>
      <c r="AU6" s="179"/>
      <c r="AV6" s="179"/>
      <c r="AW6" s="179"/>
      <c r="AX6" s="179"/>
      <c r="AY6" s="179"/>
      <c r="AZ6" s="179"/>
      <c r="BA6" s="179"/>
      <c r="BB6" s="179"/>
      <c r="BC6" s="179"/>
      <c r="BD6" s="179"/>
      <c r="BE6" s="179"/>
      <c r="BF6" s="179"/>
      <c r="BG6" s="179"/>
      <c r="BH6" s="179"/>
      <c r="BI6" s="179"/>
      <c r="BJ6" s="179"/>
      <c r="BK6" s="179"/>
      <c r="BL6" s="179"/>
      <c r="BM6" s="179"/>
      <c r="BN6" s="179"/>
      <c r="BO6" s="179"/>
      <c r="BP6" s="179"/>
      <c r="BQ6" s="179"/>
      <c r="BR6" s="179"/>
    </row>
    <row r="7" spans="1:70" s="180" customFormat="1" ht="11.25" customHeight="1">
      <c r="A7" s="181" t="s">
        <v>123</v>
      </c>
      <c r="B7" s="182"/>
      <c r="C7" s="272"/>
      <c r="D7" s="272"/>
      <c r="E7" s="272"/>
      <c r="F7" s="272"/>
      <c r="G7" s="272"/>
      <c r="H7" s="272"/>
      <c r="I7" s="272"/>
      <c r="J7" s="272"/>
      <c r="K7" s="272"/>
      <c r="L7" s="272"/>
      <c r="M7" s="272"/>
      <c r="N7" s="272"/>
      <c r="O7" s="273"/>
      <c r="P7" s="179"/>
      <c r="Q7" s="179"/>
      <c r="R7" s="179"/>
      <c r="S7" s="179"/>
      <c r="T7" s="179"/>
      <c r="U7" s="179"/>
      <c r="V7" s="179"/>
      <c r="W7" s="179"/>
      <c r="X7" s="179"/>
      <c r="Y7" s="179"/>
      <c r="Z7" s="179"/>
      <c r="AA7" s="179"/>
      <c r="AB7" s="179"/>
      <c r="AC7" s="179"/>
      <c r="AD7" s="179"/>
      <c r="AE7" s="179"/>
      <c r="AF7" s="188"/>
      <c r="AG7" s="188"/>
      <c r="AH7" s="188"/>
      <c r="AI7" s="188"/>
      <c r="AJ7" s="188"/>
      <c r="AK7" s="188"/>
      <c r="AL7" s="188"/>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179"/>
      <c r="BK7" s="179"/>
      <c r="BL7" s="179"/>
      <c r="BM7" s="179"/>
      <c r="BN7" s="179"/>
      <c r="BO7" s="179"/>
      <c r="BP7" s="179"/>
      <c r="BQ7" s="179"/>
      <c r="BR7" s="179"/>
    </row>
    <row r="8" spans="1:70" s="180" customFormat="1" ht="12" customHeight="1">
      <c r="A8" s="181" t="s">
        <v>41</v>
      </c>
      <c r="B8" s="182"/>
      <c r="C8" s="272"/>
      <c r="D8" s="272"/>
      <c r="E8" s="272"/>
      <c r="F8" s="272"/>
      <c r="G8" s="272"/>
      <c r="H8" s="272"/>
      <c r="I8" s="272"/>
      <c r="J8" s="272"/>
      <c r="K8" s="272"/>
      <c r="L8" s="272"/>
      <c r="M8" s="272"/>
      <c r="N8" s="272"/>
      <c r="O8" s="273"/>
      <c r="P8" s="179"/>
      <c r="Q8" s="179"/>
      <c r="R8" s="179"/>
      <c r="S8" s="179"/>
      <c r="T8" s="179"/>
      <c r="U8" s="179"/>
      <c r="V8" s="179"/>
      <c r="W8" s="179"/>
      <c r="X8" s="179"/>
      <c r="Y8" s="179"/>
      <c r="Z8" s="179"/>
      <c r="AA8" s="179"/>
      <c r="AB8" s="179"/>
      <c r="AC8" s="179"/>
      <c r="AD8" s="179"/>
      <c r="AE8" s="179"/>
      <c r="AF8" s="188"/>
      <c r="AG8" s="188"/>
      <c r="AH8" s="188"/>
      <c r="AI8" s="188"/>
      <c r="AJ8" s="188"/>
      <c r="AK8" s="188"/>
      <c r="AL8" s="188"/>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c r="BQ8" s="179"/>
      <c r="BR8" s="179"/>
    </row>
    <row r="9" spans="1:70" s="180" customFormat="1" ht="12" customHeight="1">
      <c r="A9" s="270" t="s">
        <v>286</v>
      </c>
      <c r="B9" s="271"/>
      <c r="C9" s="202"/>
      <c r="D9" s="202"/>
      <c r="E9" s="202"/>
      <c r="F9" s="202"/>
      <c r="G9" s="202"/>
      <c r="H9" s="202"/>
      <c r="I9" s="202"/>
      <c r="J9" s="202"/>
      <c r="K9" s="202"/>
      <c r="L9" s="202"/>
      <c r="M9" s="202"/>
      <c r="N9" s="202"/>
      <c r="O9" s="203"/>
      <c r="P9" s="179"/>
      <c r="Q9" s="179"/>
      <c r="R9" s="179"/>
      <c r="S9" s="179"/>
      <c r="T9" s="179"/>
      <c r="U9" s="179"/>
      <c r="V9" s="179"/>
      <c r="W9" s="179"/>
      <c r="X9" s="179"/>
      <c r="Y9" s="179"/>
      <c r="Z9" s="179"/>
      <c r="AA9" s="179"/>
      <c r="AB9" s="179"/>
      <c r="AC9" s="179"/>
      <c r="AD9" s="179"/>
      <c r="AE9" s="179"/>
      <c r="AF9" s="188"/>
      <c r="AG9" s="188"/>
      <c r="AH9" s="188"/>
      <c r="AI9" s="188"/>
      <c r="AJ9" s="188"/>
      <c r="AK9" s="188"/>
      <c r="AL9" s="188"/>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179"/>
      <c r="BK9" s="179"/>
      <c r="BL9" s="179"/>
      <c r="BM9" s="179"/>
      <c r="BN9" s="179"/>
      <c r="BO9" s="179"/>
      <c r="BP9" s="179"/>
      <c r="BQ9" s="179"/>
      <c r="BR9" s="179"/>
    </row>
    <row r="10" spans="1:70" ht="16.5" customHeight="1">
      <c r="A10" s="294" t="s">
        <v>132</v>
      </c>
      <c r="B10" s="295"/>
      <c r="C10" s="295"/>
      <c r="D10" s="295"/>
      <c r="E10" s="295"/>
      <c r="F10" s="295"/>
      <c r="G10" s="295"/>
      <c r="H10" s="296"/>
      <c r="I10" s="294" t="s">
        <v>133</v>
      </c>
      <c r="J10" s="295"/>
      <c r="K10" s="295"/>
      <c r="L10" s="295"/>
      <c r="M10" s="295"/>
      <c r="N10" s="295"/>
      <c r="O10" s="296"/>
      <c r="P10" s="294" t="s">
        <v>134</v>
      </c>
      <c r="Q10" s="295"/>
      <c r="R10" s="295"/>
      <c r="S10" s="295"/>
      <c r="T10" s="295"/>
      <c r="U10" s="295"/>
      <c r="V10" s="295"/>
      <c r="W10" s="295"/>
      <c r="X10" s="296"/>
      <c r="Y10" s="294" t="s">
        <v>135</v>
      </c>
      <c r="Z10" s="295"/>
      <c r="AA10" s="295"/>
      <c r="AB10" s="295"/>
      <c r="AC10" s="295"/>
      <c r="AD10" s="295"/>
      <c r="AE10" s="296"/>
      <c r="AF10" s="189"/>
      <c r="AG10" s="297" t="s">
        <v>273</v>
      </c>
      <c r="AH10" s="297"/>
      <c r="AI10" s="297"/>
      <c r="AJ10" s="297"/>
      <c r="AK10" s="297"/>
      <c r="AL10" s="297"/>
      <c r="AM10" s="297"/>
      <c r="AN10" s="297"/>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0" ht="13.5" customHeight="1">
      <c r="A11" s="275" t="s">
        <v>0</v>
      </c>
      <c r="B11" s="274" t="s">
        <v>182</v>
      </c>
      <c r="C11" s="274" t="s">
        <v>2</v>
      </c>
      <c r="D11" s="250" t="s">
        <v>3</v>
      </c>
      <c r="E11" s="250" t="s">
        <v>39</v>
      </c>
      <c r="F11" s="277" t="s">
        <v>1</v>
      </c>
      <c r="G11" s="249" t="s">
        <v>47</v>
      </c>
      <c r="H11" s="250" t="s">
        <v>128</v>
      </c>
      <c r="I11" s="289" t="s">
        <v>33</v>
      </c>
      <c r="J11" s="290" t="s">
        <v>5</v>
      </c>
      <c r="K11" s="249" t="s">
        <v>84</v>
      </c>
      <c r="L11" s="249" t="s">
        <v>89</v>
      </c>
      <c r="M11" s="292" t="s">
        <v>42</v>
      </c>
      <c r="N11" s="290" t="s">
        <v>5</v>
      </c>
      <c r="O11" s="250" t="s">
        <v>45</v>
      </c>
      <c r="P11" s="267" t="s">
        <v>11</v>
      </c>
      <c r="Q11" s="260" t="s">
        <v>154</v>
      </c>
      <c r="R11" s="249" t="s">
        <v>12</v>
      </c>
      <c r="S11" s="260" t="s">
        <v>8</v>
      </c>
      <c r="T11" s="260"/>
      <c r="U11" s="260"/>
      <c r="V11" s="260"/>
      <c r="W11" s="260"/>
      <c r="X11" s="260"/>
      <c r="Y11" s="260" t="s">
        <v>131</v>
      </c>
      <c r="Z11" s="260" t="s">
        <v>43</v>
      </c>
      <c r="AA11" s="260" t="s">
        <v>5</v>
      </c>
      <c r="AB11" s="260" t="s">
        <v>44</v>
      </c>
      <c r="AC11" s="260" t="s">
        <v>5</v>
      </c>
      <c r="AD11" s="260" t="s">
        <v>46</v>
      </c>
      <c r="AE11" s="249" t="s">
        <v>29</v>
      </c>
      <c r="AF11" s="249" t="s">
        <v>280</v>
      </c>
      <c r="AG11" s="260" t="s">
        <v>231</v>
      </c>
      <c r="AH11" s="249" t="s">
        <v>230</v>
      </c>
      <c r="AI11" s="249" t="s">
        <v>264</v>
      </c>
      <c r="AJ11" s="249" t="s">
        <v>265</v>
      </c>
      <c r="AK11" s="260" t="s">
        <v>35</v>
      </c>
      <c r="AL11" s="260" t="s">
        <v>260</v>
      </c>
      <c r="AM11" s="249" t="s">
        <v>279</v>
      </c>
      <c r="AN11" s="249" t="s">
        <v>259</v>
      </c>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row>
    <row r="12" spans="1:70" s="3" customFormat="1" ht="16.5" customHeight="1">
      <c r="A12" s="276"/>
      <c r="B12" s="274"/>
      <c r="C12" s="274"/>
      <c r="D12" s="260"/>
      <c r="E12" s="260"/>
      <c r="F12" s="274"/>
      <c r="G12" s="250"/>
      <c r="H12" s="260"/>
      <c r="I12" s="250"/>
      <c r="J12" s="291"/>
      <c r="K12" s="250"/>
      <c r="L12" s="250"/>
      <c r="M12" s="291"/>
      <c r="N12" s="291"/>
      <c r="O12" s="260"/>
      <c r="P12" s="268"/>
      <c r="Q12" s="260"/>
      <c r="R12" s="250"/>
      <c r="S12" s="178" t="s">
        <v>13</v>
      </c>
      <c r="T12" s="178" t="s">
        <v>17</v>
      </c>
      <c r="U12" s="178" t="s">
        <v>28</v>
      </c>
      <c r="V12" s="178" t="s">
        <v>18</v>
      </c>
      <c r="W12" s="178" t="s">
        <v>21</v>
      </c>
      <c r="X12" s="178" t="s">
        <v>24</v>
      </c>
      <c r="Y12" s="260"/>
      <c r="Z12" s="260"/>
      <c r="AA12" s="260"/>
      <c r="AB12" s="260"/>
      <c r="AC12" s="260"/>
      <c r="AD12" s="260"/>
      <c r="AE12" s="250"/>
      <c r="AF12" s="250"/>
      <c r="AG12" s="260"/>
      <c r="AH12" s="250"/>
      <c r="AI12" s="250"/>
      <c r="AJ12" s="250"/>
      <c r="AK12" s="260"/>
      <c r="AL12" s="260"/>
      <c r="AM12" s="250"/>
      <c r="AN12" s="250"/>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row>
    <row r="13" spans="1:70" s="146" customFormat="1" ht="38.25" customHeight="1">
      <c r="A13" s="280">
        <v>1</v>
      </c>
      <c r="B13" s="251"/>
      <c r="C13" s="251"/>
      <c r="D13" s="251"/>
      <c r="E13" s="251"/>
      <c r="F13" s="283"/>
      <c r="G13" s="251"/>
      <c r="H13" s="254"/>
      <c r="I13" s="257" t="str">
        <f>IF(H13&lt;=0,"",IF(H13&lt;=2,"Muy Baja",IF(H13&lt;=5,"Baja",IF(H13&lt;=19,"Media",IF(H13&lt;=50,"Alta","Muy Alta")))))</f>
        <v/>
      </c>
      <c r="J13" s="261" t="str">
        <f>IF(I13="","",IF(I13="Muy Baja",0.2,IF(I13="Baja",0.4,IF(I13="Media",0.6,IF(I13="Alta",0.8,IF(I13="Muy Alta",1,))))))</f>
        <v/>
      </c>
      <c r="K13" s="264"/>
      <c r="L13" s="261">
        <f ca="1">IF(NOT(ISERROR(MATCH(K13,'Tabla Impacto'!$B$221:$B$223,0))),'Tabla Impacto'!$F$223&amp;"Por favor no seleccionar los criterios de impacto(Afectación Económica o presupuestal y Pérdida Reputacional)",K13)</f>
        <v>0</v>
      </c>
      <c r="M13" s="257" t="str">
        <f ca="1">IF(OR(L13='Tabla Impacto'!$C$11,L13='Tabla Impacto'!$D$11),"Leve",IF(OR(L13='Tabla Impacto'!$C$12,L13='Tabla Impacto'!$D$12),"Menor",IF(OR(L13='Tabla Impacto'!$C$13,L13='Tabla Impacto'!$D$13),"Moderado",IF(OR(L13='Tabla Impacto'!$C$14,L13='Tabla Impacto'!$D$14),"Mayor",IF(OR(L13='Tabla Impacto'!$C$15,L13='Tabla Impacto'!$D$15),"Catastrófico","")))))</f>
        <v/>
      </c>
      <c r="N13" s="261" t="str">
        <f ca="1">IF(M13="","",IF(M13="Leve",0.2,IF(M13="Menor",0.4,IF(M13="Moderado",0.6,IF(M13="Mayor",0.8,IF(M13="Catastrófico",1,))))))</f>
        <v/>
      </c>
      <c r="O13" s="286" t="str">
        <f ca="1">IF(OR(AND(I13="Muy Baja",M13="Leve"),AND(I13="Muy Baja",M13="Menor"),AND(I13="Baja",M13="Leve")),"Bajo",IF(OR(AND(I13="Muy baja",M13="Moderado"),AND(I13="Baja",M13="Menor"),AND(I13="Baja",M13="Moderado"),AND(I13="Media",M13="Leve"),AND(I13="Media",M13="Menor"),AND(I13="Media",M13="Moderado"),AND(I13="Alta",M13="Leve"),AND(I13="Alta",M13="Menor")),"Moderado",IF(OR(AND(I13="Muy Baja",M13="Mayor"),AND(I13="Baja",M13="Mayor"),AND(I13="Media",M13="Mayor"),AND(I13="Alta",M13="Moderado"),AND(I13="Alta",M13="Mayor"),AND(I13="Muy Alta",M13="Leve"),AND(I13="Muy Alta",M13="Menor"),AND(I13="Muy Alta",M13="Moderado"),AND(I13="Muy Alta",M13="Mayor")),"Alto",IF(OR(AND(I13="Muy Baja",M13="Catastrófico"),AND(I13="Baja",M13="Catastrófico"),AND(I13="Media",M13="Catastrófico"),AND(I13="Alta",M13="Catastrófico"),AND(I13="Muy Alta",M13="Catastrófico")),"Extremo",""))))</f>
        <v/>
      </c>
      <c r="P13" s="136">
        <v>1</v>
      </c>
      <c r="Q13" s="128"/>
      <c r="R13" s="137" t="str">
        <f>IF(OR(S13="Preventivo",S13="Detectivo"),"Probabilidad",IF(S13="Correctivo","Impacto",""))</f>
        <v/>
      </c>
      <c r="S13" s="144"/>
      <c r="T13" s="144"/>
      <c r="U13" s="139" t="str">
        <f>IF(AND(S13="Preventivo",T13="Automático"),"50%",IF(AND(S13="Preventivo",T13="Manual"),"40%",IF(AND(S13="Detectivo",T13="Automático"),"40%",IF(AND(S13="Detectivo",T13="Manual"),"30%",IF(AND(S13="Correctivo",T13="Automático"),"35%",IF(AND(S13="Correctivo",T13="Manual"),"25%",""))))))</f>
        <v/>
      </c>
      <c r="V13" s="144"/>
      <c r="W13" s="144"/>
      <c r="X13" s="144"/>
      <c r="Y13" s="140" t="str">
        <f>IFERROR(IF(R13="Probabilidad",(J13-(+J13*U13)),IF(R13="Impacto",J13,"")),"")</f>
        <v/>
      </c>
      <c r="Z13" s="141" t="str">
        <f>IFERROR(IF(Y13="","",IF(Y13&lt;=0.2,"Muy Baja",IF(Y13&lt;=0.4,"Baja",IF(Y13&lt;=0.6,"Media",IF(Y13&lt;=0.8,"Alta","Muy Alta"))))),"")</f>
        <v/>
      </c>
      <c r="AA13" s="142" t="str">
        <f>+Y13</f>
        <v/>
      </c>
      <c r="AB13" s="141" t="str">
        <f>IFERROR(IF(AC13="","",IF(AC13&lt;=0.2,"Leve",IF(AC13&lt;=0.4,"Menor",IF(AC13&lt;=0.6,"Moderado",IF(AC13&lt;=0.8,"Mayor","Catastrófico"))))),"")</f>
        <v/>
      </c>
      <c r="AC13" s="142" t="str">
        <f>IFERROR(IF(R13="Impacto",(N13-(+N13*U13)),IF(R13="Probabilidad",N13,"")),"")</f>
        <v/>
      </c>
      <c r="AD13" s="143"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
      </c>
      <c r="AE13" s="177"/>
      <c r="AF13" s="185"/>
      <c r="AG13" s="190"/>
      <c r="AH13" s="190"/>
      <c r="AI13" s="190"/>
      <c r="AJ13" s="190"/>
      <c r="AK13" s="191"/>
      <c r="AL13" s="191"/>
      <c r="AM13" s="254"/>
      <c r="AN13" s="254"/>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row>
    <row r="14" spans="1:70" s="148" customFormat="1" ht="34.5" customHeight="1">
      <c r="A14" s="281"/>
      <c r="B14" s="252"/>
      <c r="C14" s="252"/>
      <c r="D14" s="252"/>
      <c r="E14" s="252"/>
      <c r="F14" s="284"/>
      <c r="G14" s="252"/>
      <c r="H14" s="255"/>
      <c r="I14" s="258"/>
      <c r="J14" s="262"/>
      <c r="K14" s="265"/>
      <c r="L14" s="262">
        <f ca="1">IF(NOT(ISERROR(MATCH(K14,_xlfn.ANCHORARRAY(F25),0))),J27&amp;"Por favor no seleccionar los criterios de impacto",K14)</f>
        <v>0</v>
      </c>
      <c r="M14" s="258"/>
      <c r="N14" s="262"/>
      <c r="O14" s="287"/>
      <c r="P14" s="136">
        <v>2</v>
      </c>
      <c r="Q14" s="128"/>
      <c r="R14" s="137" t="str">
        <f>IF(OR(S14="Preventivo",S14="Detectivo"),"Probabilidad",IF(S14="Correctivo","Impacto",""))</f>
        <v/>
      </c>
      <c r="S14" s="138"/>
      <c r="T14" s="138"/>
      <c r="U14" s="139" t="str">
        <f t="shared" ref="U14:U15" si="0">IF(AND(S14="Preventivo",T14="Automático"),"50%",IF(AND(S14="Preventivo",T14="Manual"),"40%",IF(AND(S14="Detectivo",T14="Automático"),"40%",IF(AND(S14="Detectivo",T14="Manual"),"30%",IF(AND(S14="Correctivo",T14="Automático"),"35%",IF(AND(S14="Correctivo",T14="Manual"),"25%",""))))))</f>
        <v/>
      </c>
      <c r="V14" s="138"/>
      <c r="W14" s="138"/>
      <c r="X14" s="138"/>
      <c r="Y14" s="140" t="str">
        <f>IFERROR(IF(AND(R13="Probabilidad",R14="Probabilidad"),(AA13-(+AA13*U14)),IF(R14="Probabilidad",(J13-(+J13*U14)),IF(R14="Impacto",AA13,""))),"")</f>
        <v/>
      </c>
      <c r="Z14" s="141" t="str">
        <f t="shared" ref="Z14:Z18" si="1">IFERROR(IF(Y14="","",IF(Y14&lt;=0.2,"Muy Baja",IF(Y14&lt;=0.4,"Baja",IF(Y14&lt;=0.6,"Media",IF(Y14&lt;=0.8,"Alta","Muy Alta"))))),"")</f>
        <v/>
      </c>
      <c r="AA14" s="142" t="str">
        <f t="shared" ref="AA14:AA18" si="2">+Y14</f>
        <v/>
      </c>
      <c r="AB14" s="141" t="str">
        <f t="shared" ref="AB14:AB18" si="3">IFERROR(IF(AC14="","",IF(AC14&lt;=0.2,"Leve",IF(AC14&lt;=0.4,"Menor",IF(AC14&lt;=0.6,"Moderado",IF(AC14&lt;=0.8,"Mayor","Catastrófico"))))),"")</f>
        <v/>
      </c>
      <c r="AC14" s="142" t="str">
        <f>IFERROR(IF(AND(R13="Impacto",R14="Impacto"),(AC13-(+AC13*U14)),IF(R14="Impacto",(N13-(+N13*U14)),IF(R14="Probabilidad",AC13,""))),"")</f>
        <v/>
      </c>
      <c r="AD14" s="143" t="str">
        <f t="shared" ref="AD14:AD18" si="4">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
      </c>
      <c r="AE14" s="184"/>
      <c r="AF14" s="185"/>
      <c r="AG14" s="190"/>
      <c r="AH14" s="190"/>
      <c r="AI14" s="190"/>
      <c r="AJ14" s="190"/>
      <c r="AK14" s="191"/>
      <c r="AL14" s="191"/>
      <c r="AM14" s="255"/>
      <c r="AN14" s="255"/>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row>
    <row r="15" spans="1:70" s="148" customFormat="1" ht="35.25" customHeight="1">
      <c r="A15" s="281"/>
      <c r="B15" s="252"/>
      <c r="C15" s="252"/>
      <c r="D15" s="252"/>
      <c r="E15" s="252"/>
      <c r="F15" s="284"/>
      <c r="G15" s="252"/>
      <c r="H15" s="255"/>
      <c r="I15" s="258"/>
      <c r="J15" s="262"/>
      <c r="K15" s="265"/>
      <c r="L15" s="262">
        <f ca="1">IF(NOT(ISERROR(MATCH(K15,_xlfn.ANCHORARRAY(F26),0))),J28&amp;"Por favor no seleccionar los criterios de impacto",K15)</f>
        <v>0</v>
      </c>
      <c r="M15" s="258"/>
      <c r="N15" s="262"/>
      <c r="O15" s="287"/>
      <c r="P15" s="136">
        <v>3</v>
      </c>
      <c r="Q15" s="128"/>
      <c r="R15" s="137" t="str">
        <f>IF(OR(S15="Preventivo",S15="Detectivo"),"Probabilidad",IF(S15="Correctivo","Impacto",""))</f>
        <v/>
      </c>
      <c r="S15" s="138"/>
      <c r="T15" s="138"/>
      <c r="U15" s="139" t="str">
        <f t="shared" si="0"/>
        <v/>
      </c>
      <c r="V15" s="138"/>
      <c r="W15" s="138"/>
      <c r="X15" s="138"/>
      <c r="Y15" s="140" t="str">
        <f>IFERROR(IF(AND(R14="Probabilidad",R15="Probabilidad"),(AA14-(+AA14*U15)),IF(AND(R14="Impacto",R15="Probabilidad"),(AA13-(+AA13*U15)),IF(R15="Impacto",AA14,""))),"")</f>
        <v/>
      </c>
      <c r="Z15" s="141" t="str">
        <f t="shared" si="1"/>
        <v/>
      </c>
      <c r="AA15" s="142" t="str">
        <f t="shared" si="2"/>
        <v/>
      </c>
      <c r="AB15" s="141" t="str">
        <f t="shared" si="3"/>
        <v/>
      </c>
      <c r="AC15" s="142" t="str">
        <f>IFERROR(IF(AND(R14="Impacto",R15="Impacto"),(AC14-(+AC14*U15)),IF(AND(R14="Probabilidad",R15="Impacto"),(AC13-(+AC13*U15)),IF(R15="Probabilidad",AC14,""))),"")</f>
        <v/>
      </c>
      <c r="AD15" s="143" t="str">
        <f t="shared" si="4"/>
        <v/>
      </c>
      <c r="AE15" s="184"/>
      <c r="AF15" s="185"/>
      <c r="AG15" s="190"/>
      <c r="AH15" s="190"/>
      <c r="AI15" s="190"/>
      <c r="AJ15" s="190"/>
      <c r="AK15" s="191"/>
      <c r="AL15" s="191"/>
      <c r="AM15" s="255"/>
      <c r="AN15" s="255"/>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row>
    <row r="16" spans="1:70" s="148" customFormat="1" ht="43.5" customHeight="1">
      <c r="A16" s="281"/>
      <c r="B16" s="252"/>
      <c r="C16" s="252"/>
      <c r="D16" s="252"/>
      <c r="E16" s="252"/>
      <c r="F16" s="284"/>
      <c r="G16" s="252"/>
      <c r="H16" s="255"/>
      <c r="I16" s="258"/>
      <c r="J16" s="262"/>
      <c r="K16" s="265"/>
      <c r="L16" s="262">
        <f ca="1">IF(NOT(ISERROR(MATCH(K16,_xlfn.ANCHORARRAY(F27),0))),J29&amp;"Por favor no seleccionar los criterios de impacto",K16)</f>
        <v>0</v>
      </c>
      <c r="M16" s="258"/>
      <c r="N16" s="262"/>
      <c r="O16" s="287"/>
      <c r="P16" s="136">
        <v>4</v>
      </c>
      <c r="Q16" s="128"/>
      <c r="R16" s="137" t="str">
        <f t="shared" ref="R16:R72" si="5">IF(OR(S16="Preventivo",S16="Detectivo"),"Probabilidad",IF(S16="Correctivo","Impacto",""))</f>
        <v/>
      </c>
      <c r="S16" s="138"/>
      <c r="T16" s="138"/>
      <c r="U16" s="139"/>
      <c r="V16" s="138"/>
      <c r="W16" s="138"/>
      <c r="X16" s="138"/>
      <c r="Y16" s="140" t="str">
        <f t="shared" ref="Y16:Y18" si="6">IFERROR(IF(AND(R15="Probabilidad",R16="Probabilidad"),(AA15-(+AA15*U16)),IF(AND(R15="Impacto",R16="Probabilidad"),(AA14-(+AA14*U16)),IF(R16="Impacto",AA15,""))),"")</f>
        <v/>
      </c>
      <c r="Z16" s="141" t="str">
        <f t="shared" si="1"/>
        <v/>
      </c>
      <c r="AA16" s="142" t="str">
        <f t="shared" si="2"/>
        <v/>
      </c>
      <c r="AB16" s="141" t="str">
        <f t="shared" si="3"/>
        <v/>
      </c>
      <c r="AC16" s="142" t="str">
        <f t="shared" ref="AC16:AC18" si="7">IFERROR(IF(AND(R15="Impacto",R16="Impacto"),(AC15-(+AC15*U16)),IF(AND(R15="Probabilidad",R16="Impacto"),(AC14-(+AC14*U16)),IF(R16="Probabilidad",AC15,""))),"")</f>
        <v/>
      </c>
      <c r="AD16" s="143"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184"/>
      <c r="AF16" s="185"/>
      <c r="AG16" s="190"/>
      <c r="AH16" s="190"/>
      <c r="AI16" s="190"/>
      <c r="AJ16" s="190"/>
      <c r="AK16" s="191"/>
      <c r="AL16" s="191"/>
      <c r="AM16" s="255"/>
      <c r="AN16" s="255"/>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row>
    <row r="17" spans="1:70" s="148" customFormat="1" ht="43.5" customHeight="1">
      <c r="A17" s="281"/>
      <c r="B17" s="252"/>
      <c r="C17" s="252"/>
      <c r="D17" s="252"/>
      <c r="E17" s="252"/>
      <c r="F17" s="284"/>
      <c r="G17" s="252"/>
      <c r="H17" s="255"/>
      <c r="I17" s="258"/>
      <c r="J17" s="262"/>
      <c r="K17" s="265"/>
      <c r="L17" s="262">
        <f ca="1">IF(NOT(ISERROR(MATCH(K17,_xlfn.ANCHORARRAY(F28),0))),J30&amp;"Por favor no seleccionar los criterios de impacto",K17)</f>
        <v>0</v>
      </c>
      <c r="M17" s="258"/>
      <c r="N17" s="262"/>
      <c r="O17" s="287"/>
      <c r="P17" s="136">
        <v>5</v>
      </c>
      <c r="Q17" s="128"/>
      <c r="R17" s="137" t="str">
        <f t="shared" si="5"/>
        <v/>
      </c>
      <c r="S17" s="138"/>
      <c r="T17" s="138"/>
      <c r="U17" s="139"/>
      <c r="V17" s="138"/>
      <c r="W17" s="138"/>
      <c r="X17" s="138"/>
      <c r="Y17" s="140" t="str">
        <f t="shared" si="6"/>
        <v/>
      </c>
      <c r="Z17" s="141" t="str">
        <f t="shared" si="1"/>
        <v/>
      </c>
      <c r="AA17" s="142" t="str">
        <f t="shared" si="2"/>
        <v/>
      </c>
      <c r="AB17" s="141" t="str">
        <f t="shared" si="3"/>
        <v/>
      </c>
      <c r="AC17" s="142" t="str">
        <f t="shared" si="7"/>
        <v/>
      </c>
      <c r="AD17" s="143" t="str">
        <f t="shared" si="4"/>
        <v/>
      </c>
      <c r="AE17" s="184"/>
      <c r="AF17" s="185"/>
      <c r="AG17" s="190"/>
      <c r="AH17" s="190"/>
      <c r="AI17" s="190"/>
      <c r="AJ17" s="190"/>
      <c r="AK17" s="191"/>
      <c r="AL17" s="191"/>
      <c r="AM17" s="255"/>
      <c r="AN17" s="255"/>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row>
    <row r="18" spans="1:70" s="148" customFormat="1" ht="43.5" customHeight="1">
      <c r="A18" s="282"/>
      <c r="B18" s="253"/>
      <c r="C18" s="253"/>
      <c r="D18" s="253"/>
      <c r="E18" s="253"/>
      <c r="F18" s="285"/>
      <c r="G18" s="253"/>
      <c r="H18" s="256"/>
      <c r="I18" s="259"/>
      <c r="J18" s="263"/>
      <c r="K18" s="266"/>
      <c r="L18" s="263">
        <f ca="1">IF(NOT(ISERROR(MATCH(K18,_xlfn.ANCHORARRAY(F29),0))),J31&amp;"Por favor no seleccionar los criterios de impacto",K18)</f>
        <v>0</v>
      </c>
      <c r="M18" s="259"/>
      <c r="N18" s="263"/>
      <c r="O18" s="288"/>
      <c r="P18" s="136">
        <v>6</v>
      </c>
      <c r="Q18" s="128"/>
      <c r="R18" s="137" t="str">
        <f t="shared" si="5"/>
        <v/>
      </c>
      <c r="S18" s="138"/>
      <c r="T18" s="138"/>
      <c r="U18" s="139"/>
      <c r="V18" s="138"/>
      <c r="W18" s="138"/>
      <c r="X18" s="138"/>
      <c r="Y18" s="140" t="str">
        <f t="shared" si="6"/>
        <v/>
      </c>
      <c r="Z18" s="141" t="str">
        <f t="shared" si="1"/>
        <v/>
      </c>
      <c r="AA18" s="142" t="str">
        <f t="shared" si="2"/>
        <v/>
      </c>
      <c r="AB18" s="141" t="str">
        <f t="shared" si="3"/>
        <v/>
      </c>
      <c r="AC18" s="142" t="str">
        <f t="shared" si="7"/>
        <v/>
      </c>
      <c r="AD18" s="143" t="str">
        <f t="shared" si="4"/>
        <v/>
      </c>
      <c r="AE18" s="184"/>
      <c r="AF18" s="185"/>
      <c r="AG18" s="190"/>
      <c r="AH18" s="190"/>
      <c r="AI18" s="190"/>
      <c r="AJ18" s="190"/>
      <c r="AK18" s="191"/>
      <c r="AL18" s="191"/>
      <c r="AM18" s="256"/>
      <c r="AN18" s="256"/>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row>
    <row r="19" spans="1:70" s="148" customFormat="1" ht="43.5" customHeight="1">
      <c r="A19" s="280">
        <v>2</v>
      </c>
      <c r="B19" s="251"/>
      <c r="C19" s="251"/>
      <c r="D19" s="251"/>
      <c r="E19" s="251"/>
      <c r="F19" s="283"/>
      <c r="G19" s="251"/>
      <c r="H19" s="254"/>
      <c r="I19" s="257" t="str">
        <f t="shared" ref="I19" si="8">IF(H19&lt;=0,"",IF(H19&lt;=2,"Muy Baja",IF(H19&lt;=5,"Baja",IF(H19&lt;=19,"Media",IF(H19&lt;=50,"Alta","Muy Alta")))))</f>
        <v/>
      </c>
      <c r="J19" s="261" t="str">
        <f>IF(I19="","",IF(I19="Muy Baja",0.2,IF(I19="Baja",0.4,IF(I19="Media",0.6,IF(I19="Alta",0.8,IF(I19="Muy Alta",1,))))))</f>
        <v/>
      </c>
      <c r="K19" s="264"/>
      <c r="L19" s="261">
        <f ca="1">IF(NOT(ISERROR(MATCH(K19,'Tabla Impacto'!$B$221:$B$223,0))),'Tabla Impacto'!$F$223&amp;"Por favor no seleccionar los criterios de impacto(Afectación Económica o presupuestal y Pérdida Reputacional)",K19)</f>
        <v>0</v>
      </c>
      <c r="M19" s="257" t="str">
        <f ca="1">IF(OR(L19='Tabla Impacto'!$C$11,L19='Tabla Impacto'!$D$11),"Leve",IF(OR(L19='Tabla Impacto'!$C$12,L19='Tabla Impacto'!$D$12),"Menor",IF(OR(L19='Tabla Impacto'!$C$13,L19='Tabla Impacto'!$D$13),"Moderado",IF(OR(L19='Tabla Impacto'!$C$14,L19='Tabla Impacto'!$D$14),"Mayor",IF(OR(L19='Tabla Impacto'!$C$15,L19='Tabla Impacto'!$D$15),"Catastrófico","")))))</f>
        <v/>
      </c>
      <c r="N19" s="261" t="str">
        <f ca="1">IF(M19="","",IF(M19="Leve",0.2,IF(M19="Menor",0.4,IF(M19="Moderado",0.6,IF(M19="Mayor",0.8,IF(M19="Catastrófico",1,))))))</f>
        <v/>
      </c>
      <c r="O19" s="286" t="str">
        <f ca="1">IF(OR(AND(I19="Muy Baja",M19="Leve"),AND(I19="Muy Baja",M19="Menor"),AND(I19="Baja",M19="Leve")),"Bajo",IF(OR(AND(I19="Muy baja",M19="Moderado"),AND(I19="Baja",M19="Menor"),AND(I19="Baja",M19="Moderado"),AND(I19="Media",M19="Leve"),AND(I19="Media",M19="Menor"),AND(I19="Media",M19="Moderado"),AND(I19="Alta",M19="Leve"),AND(I19="Alta",M19="Menor")),"Moderado",IF(OR(AND(I19="Muy Baja",M19="Mayor"),AND(I19="Baja",M19="Mayor"),AND(I19="Media",M19="Mayor"),AND(I19="Alta",M19="Moderado"),AND(I19="Alta",M19="Mayor"),AND(I19="Muy Alta",M19="Leve"),AND(I19="Muy Alta",M19="Menor"),AND(I19="Muy Alta",M19="Moderado"),AND(I19="Muy Alta",M19="Mayor")),"Alto",IF(OR(AND(I19="Muy Baja",M19="Catastrófico"),AND(I19="Baja",M19="Catastrófico"),AND(I19="Media",M19="Catastrófico"),AND(I19="Alta",M19="Catastrófico"),AND(I19="Muy Alta",M19="Catastrófico")),"Extremo",""))))</f>
        <v/>
      </c>
      <c r="P19" s="136">
        <v>1</v>
      </c>
      <c r="Q19" s="128"/>
      <c r="R19" s="137" t="str">
        <f t="shared" si="5"/>
        <v/>
      </c>
      <c r="S19" s="138"/>
      <c r="T19" s="138"/>
      <c r="U19" s="139" t="str">
        <f>IF(AND(S19="Preventivo",T19="Automático"),"50%",IF(AND(S19="Preventivo",T19="Manual"),"40%",IF(AND(S19="Detectivo",T19="Automático"),"40%",IF(AND(S19="Detectivo",T19="Manual"),"30%",IF(AND(S19="Correctivo",T19="Automático"),"35%",IF(AND(S19="Correctivo",T19="Manual"),"25%",""))))))</f>
        <v/>
      </c>
      <c r="V19" s="138"/>
      <c r="W19" s="138"/>
      <c r="X19" s="138"/>
      <c r="Y19" s="140" t="str">
        <f>IFERROR(IF(R19="Probabilidad",(J19-(+J19*U19)),IF(R19="Impacto",J19,"")),"")</f>
        <v/>
      </c>
      <c r="Z19" s="141" t="str">
        <f>IFERROR(IF(Y19="","",IF(Y19&lt;=0.2,"Muy Baja",IF(Y19&lt;=0.4,"Baja",IF(Y19&lt;=0.6,"Media",IF(Y19&lt;=0.8,"Alta","Muy Alta"))))),"")</f>
        <v/>
      </c>
      <c r="AA19" s="142" t="str">
        <f>+Y19</f>
        <v/>
      </c>
      <c r="AB19" s="141" t="str">
        <f>IFERROR(IF(AC19="","",IF(AC19&lt;=0.2,"Leve",IF(AC19&lt;=0.4,"Menor",IF(AC19&lt;=0.6,"Moderado",IF(AC19&lt;=0.8,"Mayor","Catastrófico"))))),"")</f>
        <v/>
      </c>
      <c r="AC19" s="142" t="str">
        <f>IFERROR(IF(R19="Impacto",(N19-(+N19*U19)),IF(R19="Probabilidad",N19,"")),"")</f>
        <v/>
      </c>
      <c r="AD19" s="143"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84"/>
      <c r="AF19" s="185"/>
      <c r="AG19" s="190"/>
      <c r="AH19" s="190"/>
      <c r="AI19" s="190"/>
      <c r="AJ19" s="190"/>
      <c r="AK19" s="191"/>
      <c r="AL19" s="191"/>
      <c r="AM19" s="254"/>
      <c r="AN19" s="254"/>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c r="BO19" s="147"/>
      <c r="BP19" s="147"/>
      <c r="BQ19" s="147"/>
      <c r="BR19" s="147"/>
    </row>
    <row r="20" spans="1:70" s="148" customFormat="1" ht="43.5" customHeight="1">
      <c r="A20" s="281"/>
      <c r="B20" s="252"/>
      <c r="C20" s="252"/>
      <c r="D20" s="252"/>
      <c r="E20" s="252"/>
      <c r="F20" s="284"/>
      <c r="G20" s="252"/>
      <c r="H20" s="255"/>
      <c r="I20" s="258"/>
      <c r="J20" s="262"/>
      <c r="K20" s="265"/>
      <c r="L20" s="262">
        <f ca="1">IF(NOT(ISERROR(MATCH(K20,_xlfn.ANCHORARRAY(F31),0))),J33&amp;"Por favor no seleccionar los criterios de impacto",K20)</f>
        <v>0</v>
      </c>
      <c r="M20" s="258"/>
      <c r="N20" s="262"/>
      <c r="O20" s="287"/>
      <c r="P20" s="136">
        <v>2</v>
      </c>
      <c r="Q20" s="128"/>
      <c r="R20" s="137" t="str">
        <f t="shared" si="5"/>
        <v/>
      </c>
      <c r="S20" s="138"/>
      <c r="T20" s="138"/>
      <c r="U20" s="139" t="str">
        <f t="shared" ref="U20:U24" si="9">IF(AND(S20="Preventivo",T20="Automático"),"50%",IF(AND(S20="Preventivo",T20="Manual"),"40%",IF(AND(S20="Detectivo",T20="Automático"),"40%",IF(AND(S20="Detectivo",T20="Manual"),"30%",IF(AND(S20="Correctivo",T20="Automático"),"35%",IF(AND(S20="Correctivo",T20="Manual"),"25%",""))))))</f>
        <v/>
      </c>
      <c r="V20" s="138"/>
      <c r="W20" s="138"/>
      <c r="X20" s="138"/>
      <c r="Y20" s="140" t="str">
        <f>IFERROR(IF(AND(R19="Probabilidad",R20="Probabilidad"),(AA19-(+AA19*U20)),IF(R20="Probabilidad",(J19-(+J19*U20)),IF(R20="Impacto",AA19,""))),"")</f>
        <v/>
      </c>
      <c r="Z20" s="141" t="str">
        <f t="shared" ref="Z20:Z24" si="10">IFERROR(IF(Y20="","",IF(Y20&lt;=0.2,"Muy Baja",IF(Y20&lt;=0.4,"Baja",IF(Y20&lt;=0.6,"Media",IF(Y20&lt;=0.8,"Alta","Muy Alta"))))),"")</f>
        <v/>
      </c>
      <c r="AA20" s="142" t="str">
        <f t="shared" ref="AA20:AA24" si="11">+Y20</f>
        <v/>
      </c>
      <c r="AB20" s="141" t="str">
        <f t="shared" ref="AB20:AB24" si="12">IFERROR(IF(AC20="","",IF(AC20&lt;=0.2,"Leve",IF(AC20&lt;=0.4,"Menor",IF(AC20&lt;=0.6,"Moderado",IF(AC20&lt;=0.8,"Mayor","Catastrófico"))))),"")</f>
        <v/>
      </c>
      <c r="AC20" s="142" t="str">
        <f>IFERROR(IF(AND(R19="Impacto",R20="Impacto"),(AC19-(+AC19*U20)),IF(R20="Impacto",(N19-(+N19*U20)),IF(R20="Probabilidad",AC19,""))),"")</f>
        <v/>
      </c>
      <c r="AD20" s="143" t="str">
        <f t="shared" ref="AD20:AD21" si="13">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84"/>
      <c r="AF20" s="185"/>
      <c r="AG20" s="190"/>
      <c r="AH20" s="190"/>
      <c r="AI20" s="190"/>
      <c r="AJ20" s="190"/>
      <c r="AK20" s="191"/>
      <c r="AL20" s="191"/>
      <c r="AM20" s="255"/>
      <c r="AN20" s="255"/>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c r="BP20" s="147"/>
      <c r="BQ20" s="147"/>
      <c r="BR20" s="147"/>
    </row>
    <row r="21" spans="1:70" s="148" customFormat="1" ht="43.5" customHeight="1">
      <c r="A21" s="281"/>
      <c r="B21" s="252"/>
      <c r="C21" s="252"/>
      <c r="D21" s="252"/>
      <c r="E21" s="252"/>
      <c r="F21" s="284"/>
      <c r="G21" s="252"/>
      <c r="H21" s="255"/>
      <c r="I21" s="258"/>
      <c r="J21" s="262"/>
      <c r="K21" s="265"/>
      <c r="L21" s="262">
        <f ca="1">IF(NOT(ISERROR(MATCH(K21,_xlfn.ANCHORARRAY(F32),0))),J34&amp;"Por favor no seleccionar los criterios de impacto",K21)</f>
        <v>0</v>
      </c>
      <c r="M21" s="258"/>
      <c r="N21" s="262"/>
      <c r="O21" s="287"/>
      <c r="P21" s="136">
        <v>3</v>
      </c>
      <c r="Q21" s="129"/>
      <c r="R21" s="137" t="str">
        <f t="shared" si="5"/>
        <v/>
      </c>
      <c r="S21" s="138"/>
      <c r="T21" s="138"/>
      <c r="U21" s="139" t="str">
        <f t="shared" si="9"/>
        <v/>
      </c>
      <c r="V21" s="138"/>
      <c r="W21" s="138"/>
      <c r="X21" s="138"/>
      <c r="Y21" s="140" t="str">
        <f>IFERROR(IF(AND(R20="Probabilidad",R21="Probabilidad"),(AA20-(+AA20*U21)),IF(AND(R20="Impacto",R21="Probabilidad"),(AA19-(+AA19*U21)),IF(R21="Impacto",AA20,""))),"")</f>
        <v/>
      </c>
      <c r="Z21" s="141" t="str">
        <f t="shared" si="10"/>
        <v/>
      </c>
      <c r="AA21" s="142" t="str">
        <f t="shared" si="11"/>
        <v/>
      </c>
      <c r="AB21" s="141" t="str">
        <f t="shared" si="12"/>
        <v/>
      </c>
      <c r="AC21" s="142" t="str">
        <f>IFERROR(IF(AND(R20="Impacto",R21="Impacto"),(AC20-(+AC20*U21)),IF(AND(R20="Probabilidad",R21="Impacto"),(AC19-(+AC19*U21)),IF(R21="Probabilidad",AC20,""))),"")</f>
        <v/>
      </c>
      <c r="AD21" s="143" t="str">
        <f t="shared" si="13"/>
        <v/>
      </c>
      <c r="AE21" s="184"/>
      <c r="AF21" s="185"/>
      <c r="AG21" s="190"/>
      <c r="AH21" s="190"/>
      <c r="AI21" s="190"/>
      <c r="AJ21" s="190"/>
      <c r="AK21" s="191"/>
      <c r="AL21" s="191"/>
      <c r="AM21" s="255"/>
      <c r="AN21" s="255"/>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c r="BO21" s="147"/>
      <c r="BP21" s="147"/>
      <c r="BQ21" s="147"/>
      <c r="BR21" s="147"/>
    </row>
    <row r="22" spans="1:70" s="148" customFormat="1" ht="43.5" customHeight="1">
      <c r="A22" s="281"/>
      <c r="B22" s="252"/>
      <c r="C22" s="252"/>
      <c r="D22" s="252"/>
      <c r="E22" s="252"/>
      <c r="F22" s="284"/>
      <c r="G22" s="252"/>
      <c r="H22" s="255"/>
      <c r="I22" s="258"/>
      <c r="J22" s="262"/>
      <c r="K22" s="265"/>
      <c r="L22" s="262">
        <f ca="1">IF(NOT(ISERROR(MATCH(K22,_xlfn.ANCHORARRAY(F33),0))),J35&amp;"Por favor no seleccionar los criterios de impacto",K22)</f>
        <v>0</v>
      </c>
      <c r="M22" s="258"/>
      <c r="N22" s="262"/>
      <c r="O22" s="287"/>
      <c r="P22" s="136">
        <v>4</v>
      </c>
      <c r="Q22" s="128"/>
      <c r="R22" s="137" t="str">
        <f t="shared" si="5"/>
        <v/>
      </c>
      <c r="S22" s="138"/>
      <c r="T22" s="138"/>
      <c r="U22" s="139" t="str">
        <f t="shared" si="9"/>
        <v/>
      </c>
      <c r="V22" s="138"/>
      <c r="W22" s="138"/>
      <c r="X22" s="138"/>
      <c r="Y22" s="140" t="str">
        <f t="shared" ref="Y22:Y24" si="14">IFERROR(IF(AND(R21="Probabilidad",R22="Probabilidad"),(AA21-(+AA21*U22)),IF(AND(R21="Impacto",R22="Probabilidad"),(AA20-(+AA20*U22)),IF(R22="Impacto",AA21,""))),"")</f>
        <v/>
      </c>
      <c r="Z22" s="141" t="str">
        <f t="shared" si="10"/>
        <v/>
      </c>
      <c r="AA22" s="142" t="str">
        <f t="shared" si="11"/>
        <v/>
      </c>
      <c r="AB22" s="141" t="str">
        <f t="shared" si="12"/>
        <v/>
      </c>
      <c r="AC22" s="142" t="str">
        <f t="shared" ref="AC22:AC24" si="15">IFERROR(IF(AND(R21="Impacto",R22="Impacto"),(AC21-(+AC21*U22)),IF(AND(R21="Probabilidad",R22="Impacto"),(AC20-(+AC20*U22)),IF(R22="Probabilidad",AC21,""))),"")</f>
        <v/>
      </c>
      <c r="AD22" s="143" t="str">
        <f>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84"/>
      <c r="AF22" s="185"/>
      <c r="AG22" s="190"/>
      <c r="AH22" s="190"/>
      <c r="AI22" s="190"/>
      <c r="AJ22" s="190"/>
      <c r="AK22" s="191"/>
      <c r="AL22" s="191"/>
      <c r="AM22" s="255"/>
      <c r="AN22" s="255"/>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c r="BO22" s="147"/>
      <c r="BP22" s="147"/>
      <c r="BQ22" s="147"/>
      <c r="BR22" s="147"/>
    </row>
    <row r="23" spans="1:70" s="148" customFormat="1" ht="43.5" customHeight="1">
      <c r="A23" s="281"/>
      <c r="B23" s="252"/>
      <c r="C23" s="252"/>
      <c r="D23" s="252"/>
      <c r="E23" s="252"/>
      <c r="F23" s="284"/>
      <c r="G23" s="252"/>
      <c r="H23" s="255"/>
      <c r="I23" s="258"/>
      <c r="J23" s="262"/>
      <c r="K23" s="265"/>
      <c r="L23" s="262">
        <f ca="1">IF(NOT(ISERROR(MATCH(K23,_xlfn.ANCHORARRAY(F34),0))),J36&amp;"Por favor no seleccionar los criterios de impacto",K23)</f>
        <v>0</v>
      </c>
      <c r="M23" s="258"/>
      <c r="N23" s="262"/>
      <c r="O23" s="287"/>
      <c r="P23" s="136">
        <v>5</v>
      </c>
      <c r="Q23" s="128"/>
      <c r="R23" s="137" t="str">
        <f t="shared" si="5"/>
        <v/>
      </c>
      <c r="S23" s="138"/>
      <c r="T23" s="138"/>
      <c r="U23" s="139" t="str">
        <f t="shared" si="9"/>
        <v/>
      </c>
      <c r="V23" s="138"/>
      <c r="W23" s="138"/>
      <c r="X23" s="138"/>
      <c r="Y23" s="140" t="str">
        <f t="shared" si="14"/>
        <v/>
      </c>
      <c r="Z23" s="141" t="str">
        <f t="shared" si="10"/>
        <v/>
      </c>
      <c r="AA23" s="142" t="str">
        <f t="shared" si="11"/>
        <v/>
      </c>
      <c r="AB23" s="141" t="str">
        <f t="shared" si="12"/>
        <v/>
      </c>
      <c r="AC23" s="142" t="str">
        <f t="shared" si="15"/>
        <v/>
      </c>
      <c r="AD23" s="143" t="str">
        <f t="shared" ref="AD23:AD24" si="16">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84"/>
      <c r="AF23" s="185"/>
      <c r="AG23" s="190"/>
      <c r="AH23" s="190"/>
      <c r="AI23" s="190"/>
      <c r="AJ23" s="190"/>
      <c r="AK23" s="191"/>
      <c r="AL23" s="191"/>
      <c r="AM23" s="255"/>
      <c r="AN23" s="255"/>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c r="BO23" s="147"/>
      <c r="BP23" s="147"/>
      <c r="BQ23" s="147"/>
      <c r="BR23" s="147"/>
    </row>
    <row r="24" spans="1:70" s="148" customFormat="1" ht="43.5" customHeight="1">
      <c r="A24" s="282"/>
      <c r="B24" s="253"/>
      <c r="C24" s="253"/>
      <c r="D24" s="253"/>
      <c r="E24" s="253"/>
      <c r="F24" s="285"/>
      <c r="G24" s="253"/>
      <c r="H24" s="256"/>
      <c r="I24" s="259"/>
      <c r="J24" s="263"/>
      <c r="K24" s="266"/>
      <c r="L24" s="263">
        <f ca="1">IF(NOT(ISERROR(MATCH(K24,_xlfn.ANCHORARRAY(F35),0))),J37&amp;"Por favor no seleccionar los criterios de impacto",K24)</f>
        <v>0</v>
      </c>
      <c r="M24" s="259"/>
      <c r="N24" s="263"/>
      <c r="O24" s="288"/>
      <c r="P24" s="136">
        <v>6</v>
      </c>
      <c r="Q24" s="128"/>
      <c r="R24" s="137" t="str">
        <f t="shared" si="5"/>
        <v/>
      </c>
      <c r="S24" s="138"/>
      <c r="T24" s="138"/>
      <c r="U24" s="139" t="str">
        <f t="shared" si="9"/>
        <v/>
      </c>
      <c r="V24" s="138"/>
      <c r="W24" s="138"/>
      <c r="X24" s="138"/>
      <c r="Y24" s="140" t="str">
        <f t="shared" si="14"/>
        <v/>
      </c>
      <c r="Z24" s="141" t="str">
        <f t="shared" si="10"/>
        <v/>
      </c>
      <c r="AA24" s="142" t="str">
        <f t="shared" si="11"/>
        <v/>
      </c>
      <c r="AB24" s="141" t="str">
        <f t="shared" si="12"/>
        <v/>
      </c>
      <c r="AC24" s="142" t="str">
        <f t="shared" si="15"/>
        <v/>
      </c>
      <c r="AD24" s="143" t="str">
        <f t="shared" si="16"/>
        <v/>
      </c>
      <c r="AE24" s="184"/>
      <c r="AF24" s="185"/>
      <c r="AG24" s="190"/>
      <c r="AH24" s="190"/>
      <c r="AI24" s="190"/>
      <c r="AJ24" s="190"/>
      <c r="AK24" s="191"/>
      <c r="AL24" s="191"/>
      <c r="AM24" s="256"/>
      <c r="AN24" s="256"/>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147"/>
      <c r="BQ24" s="147"/>
      <c r="BR24" s="147"/>
    </row>
    <row r="25" spans="1:70" s="148" customFormat="1" ht="43.5" customHeight="1">
      <c r="A25" s="280">
        <v>3</v>
      </c>
      <c r="B25" s="251"/>
      <c r="C25" s="251"/>
      <c r="D25" s="251"/>
      <c r="E25" s="251"/>
      <c r="F25" s="283"/>
      <c r="G25" s="251"/>
      <c r="H25" s="254"/>
      <c r="I25" s="257" t="str">
        <f t="shared" ref="I25" si="17">IF(H25&lt;=0,"",IF(H25&lt;=2,"Muy Baja",IF(H25&lt;=5,"Baja",IF(H25&lt;=19,"Media",IF(H25&lt;=50,"Alta","Muy Alta")))))</f>
        <v/>
      </c>
      <c r="J25" s="261" t="str">
        <f>IF(I25="","",IF(I25="Muy Baja",0.2,IF(I25="Baja",0.4,IF(I25="Media",0.6,IF(I25="Alta",0.8,IF(I25="Muy Alta",1,))))))</f>
        <v/>
      </c>
      <c r="K25" s="264"/>
      <c r="L25" s="261">
        <f ca="1">IF(NOT(ISERROR(MATCH(K25,'Tabla Impacto'!$B$221:$B$223,0))),'Tabla Impacto'!$F$223&amp;"Por favor no seleccionar los criterios de impacto(Afectación Económica o presupuestal y Pérdida Reputacional)",K25)</f>
        <v>0</v>
      </c>
      <c r="M25" s="257" t="str">
        <f ca="1">IF(OR(L25='Tabla Impacto'!$C$11,L25='Tabla Impacto'!$D$11),"Leve",IF(OR(L25='Tabla Impacto'!$C$12,L25='Tabla Impacto'!$D$12),"Menor",IF(OR(L25='Tabla Impacto'!$C$13,L25='Tabla Impacto'!$D$13),"Moderado",IF(OR(L25='Tabla Impacto'!$C$14,L25='Tabla Impacto'!$D$14),"Mayor",IF(OR(L25='Tabla Impacto'!$C$15,L25='Tabla Impacto'!$D$15),"Catastrófico","")))))</f>
        <v/>
      </c>
      <c r="N25" s="261" t="str">
        <f ca="1">IF(M25="","",IF(M25="Leve",0.2,IF(M25="Menor",0.4,IF(M25="Moderado",0.6,IF(M25="Mayor",0.8,IF(M25="Catastrófico",1,))))))</f>
        <v/>
      </c>
      <c r="O25" s="286" t="str">
        <f ca="1">IF(OR(AND(I25="Muy Baja",M25="Leve"),AND(I25="Muy Baja",M25="Menor"),AND(I25="Baja",M25="Leve")),"Bajo",IF(OR(AND(I25="Muy baja",M25="Moderado"),AND(I25="Baja",M25="Menor"),AND(I25="Baja",M25="Moderado"),AND(I25="Media",M25="Leve"),AND(I25="Media",M25="Menor"),AND(I25="Media",M25="Moderado"),AND(I25="Alta",M25="Leve"),AND(I25="Alta",M25="Menor")),"Moderado",IF(OR(AND(I25="Muy Baja",M25="Mayor"),AND(I25="Baja",M25="Mayor"),AND(I25="Media",M25="Mayor"),AND(I25="Alta",M25="Moderado"),AND(I25="Alta",M25="Mayor"),AND(I25="Muy Alta",M25="Leve"),AND(I25="Muy Alta",M25="Menor"),AND(I25="Muy Alta",M25="Moderado"),AND(I25="Muy Alta",M25="Mayor")),"Alto",IF(OR(AND(I25="Muy Baja",M25="Catastrófico"),AND(I25="Baja",M25="Catastrófico"),AND(I25="Media",M25="Catastrófico"),AND(I25="Alta",M25="Catastrófico"),AND(I25="Muy Alta",M25="Catastrófico")),"Extremo",""))))</f>
        <v/>
      </c>
      <c r="P25" s="136">
        <v>1</v>
      </c>
      <c r="Q25" s="128"/>
      <c r="R25" s="137" t="str">
        <f t="shared" si="5"/>
        <v/>
      </c>
      <c r="S25" s="138"/>
      <c r="T25" s="138"/>
      <c r="U25" s="139" t="str">
        <f>IF(AND(S25="Preventivo",T25="Automático"),"50%",IF(AND(S25="Preventivo",T25="Manual"),"40%",IF(AND(S25="Detectivo",T25="Automático"),"40%",IF(AND(S25="Detectivo",T25="Manual"),"30%",IF(AND(S25="Correctivo",T25="Automático"),"35%",IF(AND(S25="Correctivo",T25="Manual"),"25%",""))))))</f>
        <v/>
      </c>
      <c r="V25" s="138"/>
      <c r="W25" s="138"/>
      <c r="X25" s="138"/>
      <c r="Y25" s="140" t="str">
        <f>IFERROR(IF(R25="Probabilidad",(J25-(+J25*U25)),IF(R25="Impacto",J25,"")),"")</f>
        <v/>
      </c>
      <c r="Z25" s="141" t="str">
        <f>IFERROR(IF(Y25="","",IF(Y25&lt;=0.2,"Muy Baja",IF(Y25&lt;=0.4,"Baja",IF(Y25&lt;=0.6,"Media",IF(Y25&lt;=0.8,"Alta","Muy Alta"))))),"")</f>
        <v/>
      </c>
      <c r="AA25" s="142" t="str">
        <f>+Y25</f>
        <v/>
      </c>
      <c r="AB25" s="141" t="str">
        <f>IFERROR(IF(AC25="","",IF(AC25&lt;=0.2,"Leve",IF(AC25&lt;=0.4,"Menor",IF(AC25&lt;=0.6,"Moderado",IF(AC25&lt;=0.8,"Mayor","Catastrófico"))))),"")</f>
        <v/>
      </c>
      <c r="AC25" s="142" t="str">
        <f>IFERROR(IF(R25="Impacto",(N25-(+N25*U25)),IF(R25="Probabilidad",N25,"")),"")</f>
        <v/>
      </c>
      <c r="AD25" s="143"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84"/>
      <c r="AF25" s="185"/>
      <c r="AG25" s="190"/>
      <c r="AH25" s="190"/>
      <c r="AI25" s="190"/>
      <c r="AJ25" s="190"/>
      <c r="AK25" s="191"/>
      <c r="AL25" s="191"/>
      <c r="AM25" s="254"/>
      <c r="AN25" s="254"/>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c r="BO25" s="147"/>
      <c r="BP25" s="147"/>
      <c r="BQ25" s="147"/>
      <c r="BR25" s="147"/>
    </row>
    <row r="26" spans="1:70" s="148" customFormat="1" ht="43.5" customHeight="1">
      <c r="A26" s="281"/>
      <c r="B26" s="252"/>
      <c r="C26" s="252"/>
      <c r="D26" s="252"/>
      <c r="E26" s="252"/>
      <c r="F26" s="284"/>
      <c r="G26" s="252"/>
      <c r="H26" s="255"/>
      <c r="I26" s="258"/>
      <c r="J26" s="262"/>
      <c r="K26" s="265"/>
      <c r="L26" s="262">
        <f ca="1">IF(NOT(ISERROR(MATCH(K26,_xlfn.ANCHORARRAY(F37),0))),J39&amp;"Por favor no seleccionar los criterios de impacto",K26)</f>
        <v>0</v>
      </c>
      <c r="M26" s="258"/>
      <c r="N26" s="262"/>
      <c r="O26" s="287"/>
      <c r="P26" s="136">
        <v>2</v>
      </c>
      <c r="Q26" s="128"/>
      <c r="R26" s="137" t="str">
        <f t="shared" si="5"/>
        <v/>
      </c>
      <c r="S26" s="138"/>
      <c r="T26" s="138"/>
      <c r="U26" s="139" t="str">
        <f t="shared" ref="U26:U30" si="18">IF(AND(S26="Preventivo",T26="Automático"),"50%",IF(AND(S26="Preventivo",T26="Manual"),"40%",IF(AND(S26="Detectivo",T26="Automático"),"40%",IF(AND(S26="Detectivo",T26="Manual"),"30%",IF(AND(S26="Correctivo",T26="Automático"),"35%",IF(AND(S26="Correctivo",T26="Manual"),"25%",""))))))</f>
        <v/>
      </c>
      <c r="V26" s="138"/>
      <c r="W26" s="138"/>
      <c r="X26" s="138"/>
      <c r="Y26" s="140" t="str">
        <f>IFERROR(IF(AND(R25="Probabilidad",R26="Probabilidad"),(AA25-(+AA25*U26)),IF(R26="Probabilidad",(J25-(+J25*U26)),IF(R26="Impacto",AA25,""))),"")</f>
        <v/>
      </c>
      <c r="Z26" s="141" t="str">
        <f t="shared" ref="Z26:Z30" si="19">IFERROR(IF(Y26="","",IF(Y26&lt;=0.2,"Muy Baja",IF(Y26&lt;=0.4,"Baja",IF(Y26&lt;=0.6,"Media",IF(Y26&lt;=0.8,"Alta","Muy Alta"))))),"")</f>
        <v/>
      </c>
      <c r="AA26" s="142" t="str">
        <f t="shared" ref="AA26:AA30" si="20">+Y26</f>
        <v/>
      </c>
      <c r="AB26" s="141" t="str">
        <f t="shared" ref="AB26:AB30" si="21">IFERROR(IF(AC26="","",IF(AC26&lt;=0.2,"Leve",IF(AC26&lt;=0.4,"Menor",IF(AC26&lt;=0.6,"Moderado",IF(AC26&lt;=0.8,"Mayor","Catastrófico"))))),"")</f>
        <v/>
      </c>
      <c r="AC26" s="142" t="str">
        <f>IFERROR(IF(AND(R25="Impacto",R26="Impacto"),(AC25-(+AC25*U26)),IF(R26="Impacto",(N25-(+N25*U26)),IF(R26="Probabilidad",AC25,""))),"")</f>
        <v/>
      </c>
      <c r="AD26" s="143" t="str">
        <f t="shared" ref="AD26:AD27" si="22">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84"/>
      <c r="AF26" s="185"/>
      <c r="AG26" s="190"/>
      <c r="AH26" s="190"/>
      <c r="AI26" s="190"/>
      <c r="AJ26" s="190"/>
      <c r="AK26" s="191"/>
      <c r="AL26" s="191"/>
      <c r="AM26" s="255"/>
      <c r="AN26" s="255"/>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row>
    <row r="27" spans="1:70" s="148" customFormat="1" ht="43.5" customHeight="1">
      <c r="A27" s="281"/>
      <c r="B27" s="252"/>
      <c r="C27" s="252"/>
      <c r="D27" s="252"/>
      <c r="E27" s="252"/>
      <c r="F27" s="284"/>
      <c r="G27" s="252"/>
      <c r="H27" s="255"/>
      <c r="I27" s="258"/>
      <c r="J27" s="262"/>
      <c r="K27" s="265"/>
      <c r="L27" s="262">
        <f ca="1">IF(NOT(ISERROR(MATCH(K27,_xlfn.ANCHORARRAY(F38),0))),J40&amp;"Por favor no seleccionar los criterios de impacto",K27)</f>
        <v>0</v>
      </c>
      <c r="M27" s="258"/>
      <c r="N27" s="262"/>
      <c r="O27" s="287"/>
      <c r="P27" s="136">
        <v>3</v>
      </c>
      <c r="Q27" s="129"/>
      <c r="R27" s="137" t="str">
        <f t="shared" si="5"/>
        <v/>
      </c>
      <c r="S27" s="138"/>
      <c r="T27" s="138"/>
      <c r="U27" s="139" t="str">
        <f t="shared" si="18"/>
        <v/>
      </c>
      <c r="V27" s="138"/>
      <c r="W27" s="138"/>
      <c r="X27" s="138"/>
      <c r="Y27" s="140" t="str">
        <f>IFERROR(IF(AND(R26="Probabilidad",R27="Probabilidad"),(AA26-(+AA26*U27)),IF(AND(R26="Impacto",R27="Probabilidad"),(AA25-(+AA25*U27)),IF(R27="Impacto",AA26,""))),"")</f>
        <v/>
      </c>
      <c r="Z27" s="141" t="str">
        <f t="shared" si="19"/>
        <v/>
      </c>
      <c r="AA27" s="142" t="str">
        <f t="shared" si="20"/>
        <v/>
      </c>
      <c r="AB27" s="141" t="str">
        <f t="shared" si="21"/>
        <v/>
      </c>
      <c r="AC27" s="142" t="str">
        <f>IFERROR(IF(AND(R26="Impacto",R27="Impacto"),(AC26-(+AC26*U27)),IF(AND(R26="Probabilidad",R27="Impacto"),(AC25-(+AC25*U27)),IF(R27="Probabilidad",AC26,""))),"")</f>
        <v/>
      </c>
      <c r="AD27" s="143" t="str">
        <f t="shared" si="22"/>
        <v/>
      </c>
      <c r="AE27" s="184"/>
      <c r="AF27" s="185"/>
      <c r="AG27" s="190"/>
      <c r="AH27" s="190"/>
      <c r="AI27" s="190"/>
      <c r="AJ27" s="190"/>
      <c r="AK27" s="191"/>
      <c r="AL27" s="191"/>
      <c r="AM27" s="255"/>
      <c r="AN27" s="255"/>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7"/>
      <c r="BR27" s="147"/>
    </row>
    <row r="28" spans="1:70" s="148" customFormat="1" ht="43.5" customHeight="1">
      <c r="A28" s="281"/>
      <c r="B28" s="252"/>
      <c r="C28" s="252"/>
      <c r="D28" s="252"/>
      <c r="E28" s="252"/>
      <c r="F28" s="284"/>
      <c r="G28" s="252"/>
      <c r="H28" s="255"/>
      <c r="I28" s="258"/>
      <c r="J28" s="262"/>
      <c r="K28" s="265"/>
      <c r="L28" s="262">
        <f ca="1">IF(NOT(ISERROR(MATCH(K28,_xlfn.ANCHORARRAY(F39),0))),J41&amp;"Por favor no seleccionar los criterios de impacto",K28)</f>
        <v>0</v>
      </c>
      <c r="M28" s="258"/>
      <c r="N28" s="262"/>
      <c r="O28" s="287"/>
      <c r="P28" s="136">
        <v>4</v>
      </c>
      <c r="Q28" s="128"/>
      <c r="R28" s="137" t="str">
        <f t="shared" si="5"/>
        <v/>
      </c>
      <c r="S28" s="138"/>
      <c r="T28" s="138"/>
      <c r="U28" s="139" t="str">
        <f t="shared" si="18"/>
        <v/>
      </c>
      <c r="V28" s="138"/>
      <c r="W28" s="138"/>
      <c r="X28" s="138"/>
      <c r="Y28" s="140" t="str">
        <f t="shared" ref="Y28:Y30" si="23">IFERROR(IF(AND(R27="Probabilidad",R28="Probabilidad"),(AA27-(+AA27*U28)),IF(AND(R27="Impacto",R28="Probabilidad"),(AA26-(+AA26*U28)),IF(R28="Impacto",AA27,""))),"")</f>
        <v/>
      </c>
      <c r="Z28" s="141" t="str">
        <f t="shared" si="19"/>
        <v/>
      </c>
      <c r="AA28" s="142" t="str">
        <f t="shared" si="20"/>
        <v/>
      </c>
      <c r="AB28" s="141" t="str">
        <f t="shared" si="21"/>
        <v/>
      </c>
      <c r="AC28" s="142" t="str">
        <f t="shared" ref="AC28:AC30" si="24">IFERROR(IF(AND(R27="Impacto",R28="Impacto"),(AC27-(+AC27*U28)),IF(AND(R27="Probabilidad",R28="Impacto"),(AC26-(+AC26*U28)),IF(R28="Probabilidad",AC27,""))),"")</f>
        <v/>
      </c>
      <c r="AD28" s="143" t="str">
        <f>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184"/>
      <c r="AF28" s="185"/>
      <c r="AG28" s="190"/>
      <c r="AH28" s="190"/>
      <c r="AI28" s="190"/>
      <c r="AJ28" s="190"/>
      <c r="AK28" s="191"/>
      <c r="AL28" s="191"/>
      <c r="AM28" s="255"/>
      <c r="AN28" s="255"/>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7"/>
      <c r="BP28" s="147"/>
      <c r="BQ28" s="147"/>
      <c r="BR28" s="147"/>
    </row>
    <row r="29" spans="1:70" s="148" customFormat="1" ht="43.5" customHeight="1">
      <c r="A29" s="281"/>
      <c r="B29" s="252"/>
      <c r="C29" s="252"/>
      <c r="D29" s="252"/>
      <c r="E29" s="252"/>
      <c r="F29" s="284"/>
      <c r="G29" s="252"/>
      <c r="H29" s="255"/>
      <c r="I29" s="258"/>
      <c r="J29" s="262"/>
      <c r="K29" s="265"/>
      <c r="L29" s="262">
        <f ca="1">IF(NOT(ISERROR(MATCH(K29,_xlfn.ANCHORARRAY(F40),0))),J42&amp;"Por favor no seleccionar los criterios de impacto",K29)</f>
        <v>0</v>
      </c>
      <c r="M29" s="258"/>
      <c r="N29" s="262"/>
      <c r="O29" s="287"/>
      <c r="P29" s="136">
        <v>5</v>
      </c>
      <c r="Q29" s="128"/>
      <c r="R29" s="137" t="str">
        <f t="shared" si="5"/>
        <v/>
      </c>
      <c r="S29" s="138"/>
      <c r="T29" s="138"/>
      <c r="U29" s="139" t="str">
        <f t="shared" si="18"/>
        <v/>
      </c>
      <c r="V29" s="138"/>
      <c r="W29" s="138"/>
      <c r="X29" s="138"/>
      <c r="Y29" s="140" t="str">
        <f t="shared" si="23"/>
        <v/>
      </c>
      <c r="Z29" s="141" t="str">
        <f t="shared" si="19"/>
        <v/>
      </c>
      <c r="AA29" s="142" t="str">
        <f t="shared" si="20"/>
        <v/>
      </c>
      <c r="AB29" s="141" t="str">
        <f t="shared" si="21"/>
        <v/>
      </c>
      <c r="AC29" s="142" t="str">
        <f t="shared" si="24"/>
        <v/>
      </c>
      <c r="AD29" s="143" t="str">
        <f t="shared" ref="AD29:AD30" si="25">IFERROR(IF(OR(AND(Z29="Muy Baja",AB29="Leve"),AND(Z29="Muy Baja",AB29="Menor"),AND(Z29="Baja",AB29="Leve")),"Bajo",IF(OR(AND(Z29="Muy baja",AB29="Moderado"),AND(Z29="Baja",AB29="Menor"),AND(Z29="Baja",AB29="Moderado"),AND(Z29="Media",AB29="Leve"),AND(Z29="Media",AB29="Menor"),AND(Z29="Media",AB29="Moderado"),AND(Z29="Alta",AB29="Leve"),AND(Z29="Alta",AB29="Menor")),"Moderado",IF(OR(AND(Z29="Muy Baja",AB29="Mayor"),AND(Z29="Baja",AB29="Mayor"),AND(Z29="Media",AB29="Mayor"),AND(Z29="Alta",AB29="Moderado"),AND(Z29="Alta",AB29="Mayor"),AND(Z29="Muy Alta",AB29="Leve"),AND(Z29="Muy Alta",AB29="Menor"),AND(Z29="Muy Alta",AB29="Moderado"),AND(Z29="Muy Alta",AB29="Mayor")),"Alto",IF(OR(AND(Z29="Muy Baja",AB29="Catastrófico"),AND(Z29="Baja",AB29="Catastrófico"),AND(Z29="Media",AB29="Catastrófico"),AND(Z29="Alta",AB29="Catastrófico"),AND(Z29="Muy Alta",AB29="Catastrófico")),"Extremo","")))),"")</f>
        <v/>
      </c>
      <c r="AE29" s="184"/>
      <c r="AF29" s="185"/>
      <c r="AG29" s="190"/>
      <c r="AH29" s="190"/>
      <c r="AI29" s="190"/>
      <c r="AJ29" s="190"/>
      <c r="AK29" s="191"/>
      <c r="AL29" s="191"/>
      <c r="AM29" s="255"/>
      <c r="AN29" s="255"/>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c r="BO29" s="147"/>
      <c r="BP29" s="147"/>
      <c r="BQ29" s="147"/>
      <c r="BR29" s="147"/>
    </row>
    <row r="30" spans="1:70" s="148" customFormat="1" ht="43.5" customHeight="1">
      <c r="A30" s="282"/>
      <c r="B30" s="253"/>
      <c r="C30" s="253"/>
      <c r="D30" s="253"/>
      <c r="E30" s="253"/>
      <c r="F30" s="285"/>
      <c r="G30" s="253"/>
      <c r="H30" s="256"/>
      <c r="I30" s="259"/>
      <c r="J30" s="263"/>
      <c r="K30" s="266"/>
      <c r="L30" s="263">
        <f ca="1">IF(NOT(ISERROR(MATCH(K30,_xlfn.ANCHORARRAY(F41),0))),J43&amp;"Por favor no seleccionar los criterios de impacto",K30)</f>
        <v>0</v>
      </c>
      <c r="M30" s="259"/>
      <c r="N30" s="263"/>
      <c r="O30" s="288"/>
      <c r="P30" s="136">
        <v>6</v>
      </c>
      <c r="Q30" s="128"/>
      <c r="R30" s="137" t="str">
        <f t="shared" si="5"/>
        <v/>
      </c>
      <c r="S30" s="138"/>
      <c r="T30" s="138"/>
      <c r="U30" s="139" t="str">
        <f t="shared" si="18"/>
        <v/>
      </c>
      <c r="V30" s="138"/>
      <c r="W30" s="138"/>
      <c r="X30" s="138"/>
      <c r="Y30" s="140" t="str">
        <f t="shared" si="23"/>
        <v/>
      </c>
      <c r="Z30" s="141" t="str">
        <f t="shared" si="19"/>
        <v/>
      </c>
      <c r="AA30" s="142" t="str">
        <f t="shared" si="20"/>
        <v/>
      </c>
      <c r="AB30" s="141" t="str">
        <f t="shared" si="21"/>
        <v/>
      </c>
      <c r="AC30" s="142" t="str">
        <f t="shared" si="24"/>
        <v/>
      </c>
      <c r="AD30" s="143" t="str">
        <f t="shared" si="25"/>
        <v/>
      </c>
      <c r="AE30" s="184"/>
      <c r="AF30" s="185"/>
      <c r="AG30" s="190"/>
      <c r="AH30" s="190"/>
      <c r="AI30" s="190"/>
      <c r="AJ30" s="190"/>
      <c r="AK30" s="191"/>
      <c r="AL30" s="191"/>
      <c r="AM30" s="256"/>
      <c r="AN30" s="256"/>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c r="BO30" s="147"/>
      <c r="BP30" s="147"/>
      <c r="BQ30" s="147"/>
      <c r="BR30" s="147"/>
    </row>
    <row r="31" spans="1:70" s="148" customFormat="1" ht="43.5" customHeight="1">
      <c r="A31" s="280">
        <v>4</v>
      </c>
      <c r="B31" s="251"/>
      <c r="C31" s="251"/>
      <c r="D31" s="251"/>
      <c r="E31" s="251"/>
      <c r="F31" s="283"/>
      <c r="G31" s="251"/>
      <c r="H31" s="254"/>
      <c r="I31" s="257" t="str">
        <f t="shared" ref="I31" si="26">IF(H31&lt;=0,"",IF(H31&lt;=2,"Muy Baja",IF(H31&lt;=5,"Baja",IF(H31&lt;=19,"Media",IF(H31&lt;=50,"Alta","Muy Alta")))))</f>
        <v/>
      </c>
      <c r="J31" s="261" t="str">
        <f>IF(I31="","",IF(I31="Muy Baja",0.2,IF(I31="Baja",0.4,IF(I31="Media",0.6,IF(I31="Alta",0.8,IF(I31="Muy Alta",1,))))))</f>
        <v/>
      </c>
      <c r="K31" s="264"/>
      <c r="L31" s="261">
        <f ca="1">IF(NOT(ISERROR(MATCH(K31,'Tabla Impacto'!$B$221:$B$223,0))),'Tabla Impacto'!$F$223&amp;"Por favor no seleccionar los criterios de impacto(Afectación Económica o presupuestal y Pérdida Reputacional)",K31)</f>
        <v>0</v>
      </c>
      <c r="M31" s="257" t="str">
        <f ca="1">IF(OR(L31='Tabla Impacto'!$C$11,L31='Tabla Impacto'!$D$11),"Leve",IF(OR(L31='Tabla Impacto'!$C$12,L31='Tabla Impacto'!$D$12),"Menor",IF(OR(L31='Tabla Impacto'!$C$13,L31='Tabla Impacto'!$D$13),"Moderado",IF(OR(L31='Tabla Impacto'!$C$14,L31='Tabla Impacto'!$D$14),"Mayor",IF(OR(L31='Tabla Impacto'!$C$15,L31='Tabla Impacto'!$D$15),"Catastrófico","")))))</f>
        <v/>
      </c>
      <c r="N31" s="261" t="str">
        <f ca="1">IF(M31="","",IF(M31="Leve",0.2,IF(M31="Menor",0.4,IF(M31="Moderado",0.6,IF(M31="Mayor",0.8,IF(M31="Catastrófico",1,))))))</f>
        <v/>
      </c>
      <c r="O31" s="286" t="str">
        <f ca="1">IF(OR(AND(I31="Muy Baja",M31="Leve"),AND(I31="Muy Baja",M31="Menor"),AND(I31="Baja",M31="Leve")),"Bajo",IF(OR(AND(I31="Muy baja",M31="Moderado"),AND(I31="Baja",M31="Menor"),AND(I31="Baja",M31="Moderado"),AND(I31="Media",M31="Leve"),AND(I31="Media",M31="Menor"),AND(I31="Media",M31="Moderado"),AND(I31="Alta",M31="Leve"),AND(I31="Alta",M31="Menor")),"Moderado",IF(OR(AND(I31="Muy Baja",M31="Mayor"),AND(I31="Baja",M31="Mayor"),AND(I31="Media",M31="Mayor"),AND(I31="Alta",M31="Moderado"),AND(I31="Alta",M31="Mayor"),AND(I31="Muy Alta",M31="Leve"),AND(I31="Muy Alta",M31="Menor"),AND(I31="Muy Alta",M31="Moderado"),AND(I31="Muy Alta",M31="Mayor")),"Alto",IF(OR(AND(I31="Muy Baja",M31="Catastrófico"),AND(I31="Baja",M31="Catastrófico"),AND(I31="Media",M31="Catastrófico"),AND(I31="Alta",M31="Catastrófico"),AND(I31="Muy Alta",M31="Catastrófico")),"Extremo",""))))</f>
        <v/>
      </c>
      <c r="P31" s="136">
        <v>1</v>
      </c>
      <c r="Q31" s="128"/>
      <c r="R31" s="137" t="str">
        <f t="shared" si="5"/>
        <v/>
      </c>
      <c r="S31" s="138"/>
      <c r="T31" s="138"/>
      <c r="U31" s="139" t="str">
        <f>IF(AND(S31="Preventivo",T31="Automático"),"50%",IF(AND(S31="Preventivo",T31="Manual"),"40%",IF(AND(S31="Detectivo",T31="Automático"),"40%",IF(AND(S31="Detectivo",T31="Manual"),"30%",IF(AND(S31="Correctivo",T31="Automático"),"35%",IF(AND(S31="Correctivo",T31="Manual"),"25%",""))))))</f>
        <v/>
      </c>
      <c r="V31" s="138"/>
      <c r="W31" s="138"/>
      <c r="X31" s="138"/>
      <c r="Y31" s="140" t="str">
        <f>IFERROR(IF(R31="Probabilidad",(J31-(+J31*U31)),IF(R31="Impacto",J31,"")),"")</f>
        <v/>
      </c>
      <c r="Z31" s="141" t="str">
        <f>IFERROR(IF(Y31="","",IF(Y31&lt;=0.2,"Muy Baja",IF(Y31&lt;=0.4,"Baja",IF(Y31&lt;=0.6,"Media",IF(Y31&lt;=0.8,"Alta","Muy Alta"))))),"")</f>
        <v/>
      </c>
      <c r="AA31" s="142" t="str">
        <f>+Y31</f>
        <v/>
      </c>
      <c r="AB31" s="141" t="str">
        <f>IFERROR(IF(AC31="","",IF(AC31&lt;=0.2,"Leve",IF(AC31&lt;=0.4,"Menor",IF(AC31&lt;=0.6,"Moderado",IF(AC31&lt;=0.8,"Mayor","Catastrófico"))))),"")</f>
        <v/>
      </c>
      <c r="AC31" s="142" t="str">
        <f>IFERROR(IF(R31="Impacto",(N31-(+N31*U31)),IF(R31="Probabilidad",N31,"")),"")</f>
        <v/>
      </c>
      <c r="AD31" s="143" t="str">
        <f>IFERROR(IF(OR(AND(Z31="Muy Baja",AB31="Leve"),AND(Z31="Muy Baja",AB31="Menor"),AND(Z31="Baja",AB31="Leve")),"Bajo",IF(OR(AND(Z31="Muy baja",AB31="Moderado"),AND(Z31="Baja",AB31="Menor"),AND(Z31="Baja",AB31="Moderado"),AND(Z31="Media",AB31="Leve"),AND(Z31="Media",AB31="Menor"),AND(Z31="Media",AB31="Moderado"),AND(Z31="Alta",AB31="Leve"),AND(Z31="Alta",AB31="Menor")),"Moderado",IF(OR(AND(Z31="Muy Baja",AB31="Mayor"),AND(Z31="Baja",AB31="Mayor"),AND(Z31="Media",AB31="Mayor"),AND(Z31="Alta",AB31="Moderado"),AND(Z31="Alta",AB31="Mayor"),AND(Z31="Muy Alta",AB31="Leve"),AND(Z31="Muy Alta",AB31="Menor"),AND(Z31="Muy Alta",AB31="Moderado"),AND(Z31="Muy Alta",AB31="Mayor")),"Alto",IF(OR(AND(Z31="Muy Baja",AB31="Catastrófico"),AND(Z31="Baja",AB31="Catastrófico"),AND(Z31="Media",AB31="Catastrófico"),AND(Z31="Alta",AB31="Catastrófico"),AND(Z31="Muy Alta",AB31="Catastrófico")),"Extremo","")))),"")</f>
        <v/>
      </c>
      <c r="AE31" s="184"/>
      <c r="AF31" s="185"/>
      <c r="AG31" s="190"/>
      <c r="AH31" s="190"/>
      <c r="AI31" s="190"/>
      <c r="AJ31" s="190"/>
      <c r="AK31" s="191"/>
      <c r="AL31" s="191"/>
      <c r="AM31" s="254"/>
      <c r="AN31" s="254"/>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c r="BP31" s="147"/>
      <c r="BQ31" s="147"/>
      <c r="BR31" s="147"/>
    </row>
    <row r="32" spans="1:70" s="148" customFormat="1" ht="43.5" customHeight="1">
      <c r="A32" s="281"/>
      <c r="B32" s="252"/>
      <c r="C32" s="252"/>
      <c r="D32" s="252"/>
      <c r="E32" s="252"/>
      <c r="F32" s="284"/>
      <c r="G32" s="252"/>
      <c r="H32" s="255"/>
      <c r="I32" s="258"/>
      <c r="J32" s="262"/>
      <c r="K32" s="265"/>
      <c r="L32" s="262">
        <f ca="1">IF(NOT(ISERROR(MATCH(K32,_xlfn.ANCHORARRAY(F43),0))),J45&amp;"Por favor no seleccionar los criterios de impacto",K32)</f>
        <v>0</v>
      </c>
      <c r="M32" s="258"/>
      <c r="N32" s="262"/>
      <c r="O32" s="287"/>
      <c r="P32" s="136">
        <v>2</v>
      </c>
      <c r="Q32" s="128"/>
      <c r="R32" s="137" t="str">
        <f t="shared" si="5"/>
        <v/>
      </c>
      <c r="S32" s="138"/>
      <c r="T32" s="138"/>
      <c r="U32" s="139" t="str">
        <f t="shared" ref="U32:U36" si="27">IF(AND(S32="Preventivo",T32="Automático"),"50%",IF(AND(S32="Preventivo",T32="Manual"),"40%",IF(AND(S32="Detectivo",T32="Automático"),"40%",IF(AND(S32="Detectivo",T32="Manual"),"30%",IF(AND(S32="Correctivo",T32="Automático"),"35%",IF(AND(S32="Correctivo",T32="Manual"),"25%",""))))))</f>
        <v/>
      </c>
      <c r="V32" s="138"/>
      <c r="W32" s="138"/>
      <c r="X32" s="138"/>
      <c r="Y32" s="140" t="str">
        <f>IFERROR(IF(AND(R31="Probabilidad",R32="Probabilidad"),(AA31-(+AA31*U32)),IF(R32="Probabilidad",(J31-(+J31*U32)),IF(R32="Impacto",AA31,""))),"")</f>
        <v/>
      </c>
      <c r="Z32" s="141" t="str">
        <f t="shared" ref="Z32:Z36" si="28">IFERROR(IF(Y32="","",IF(Y32&lt;=0.2,"Muy Baja",IF(Y32&lt;=0.4,"Baja",IF(Y32&lt;=0.6,"Media",IF(Y32&lt;=0.8,"Alta","Muy Alta"))))),"")</f>
        <v/>
      </c>
      <c r="AA32" s="142" t="str">
        <f t="shared" ref="AA32:AA36" si="29">+Y32</f>
        <v/>
      </c>
      <c r="AB32" s="141" t="str">
        <f t="shared" ref="AB32:AB36" si="30">IFERROR(IF(AC32="","",IF(AC32&lt;=0.2,"Leve",IF(AC32&lt;=0.4,"Menor",IF(AC32&lt;=0.6,"Moderado",IF(AC32&lt;=0.8,"Mayor","Catastrófico"))))),"")</f>
        <v/>
      </c>
      <c r="AC32" s="142" t="str">
        <f>IFERROR(IF(AND(R31="Impacto",R32="Impacto"),(AC31-(+AC31*U32)),IF(R32="Impacto",(N31-(+N31*U32)),IF(R32="Probabilidad",AC31,""))),"")</f>
        <v/>
      </c>
      <c r="AD32" s="143" t="str">
        <f t="shared" ref="AD32:AD33" si="31">IFERROR(IF(OR(AND(Z32="Muy Baja",AB32="Leve"),AND(Z32="Muy Baja",AB32="Menor"),AND(Z32="Baja",AB32="Leve")),"Bajo",IF(OR(AND(Z32="Muy baja",AB32="Moderado"),AND(Z32="Baja",AB32="Menor"),AND(Z32="Baja",AB32="Moderado"),AND(Z32="Media",AB32="Leve"),AND(Z32="Media",AB32="Menor"),AND(Z32="Media",AB32="Moderado"),AND(Z32="Alta",AB32="Leve"),AND(Z32="Alta",AB32="Menor")),"Moderado",IF(OR(AND(Z32="Muy Baja",AB32="Mayor"),AND(Z32="Baja",AB32="Mayor"),AND(Z32="Media",AB32="Mayor"),AND(Z32="Alta",AB32="Moderado"),AND(Z32="Alta",AB32="Mayor"),AND(Z32="Muy Alta",AB32="Leve"),AND(Z32="Muy Alta",AB32="Menor"),AND(Z32="Muy Alta",AB32="Moderado"),AND(Z32="Muy Alta",AB32="Mayor")),"Alto",IF(OR(AND(Z32="Muy Baja",AB32="Catastrófico"),AND(Z32="Baja",AB32="Catastrófico"),AND(Z32="Media",AB32="Catastrófico"),AND(Z32="Alta",AB32="Catastrófico"),AND(Z32="Muy Alta",AB32="Catastrófico")),"Extremo","")))),"")</f>
        <v/>
      </c>
      <c r="AE32" s="184"/>
      <c r="AF32" s="185"/>
      <c r="AG32" s="190"/>
      <c r="AH32" s="190"/>
      <c r="AI32" s="190"/>
      <c r="AJ32" s="190"/>
      <c r="AK32" s="191"/>
      <c r="AL32" s="191"/>
      <c r="AM32" s="255"/>
      <c r="AN32" s="255"/>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row>
    <row r="33" spans="1:70" s="148" customFormat="1" ht="43.5" customHeight="1">
      <c r="A33" s="281"/>
      <c r="B33" s="252"/>
      <c r="C33" s="252"/>
      <c r="D33" s="252"/>
      <c r="E33" s="252"/>
      <c r="F33" s="284"/>
      <c r="G33" s="252"/>
      <c r="H33" s="255"/>
      <c r="I33" s="258"/>
      <c r="J33" s="262"/>
      <c r="K33" s="265"/>
      <c r="L33" s="262">
        <f ca="1">IF(NOT(ISERROR(MATCH(K33,_xlfn.ANCHORARRAY(F44),0))),J46&amp;"Por favor no seleccionar los criterios de impacto",K33)</f>
        <v>0</v>
      </c>
      <c r="M33" s="258"/>
      <c r="N33" s="262"/>
      <c r="O33" s="287"/>
      <c r="P33" s="136">
        <v>3</v>
      </c>
      <c r="Q33" s="129"/>
      <c r="R33" s="137" t="str">
        <f t="shared" si="5"/>
        <v/>
      </c>
      <c r="S33" s="138"/>
      <c r="T33" s="138"/>
      <c r="U33" s="139" t="str">
        <f t="shared" si="27"/>
        <v/>
      </c>
      <c r="V33" s="138"/>
      <c r="W33" s="138"/>
      <c r="X33" s="138"/>
      <c r="Y33" s="140" t="str">
        <f>IFERROR(IF(AND(R32="Probabilidad",R33="Probabilidad"),(AA32-(+AA32*U33)),IF(AND(R32="Impacto",R33="Probabilidad"),(AA31-(+AA31*U33)),IF(R33="Impacto",AA32,""))),"")</f>
        <v/>
      </c>
      <c r="Z33" s="141" t="str">
        <f t="shared" si="28"/>
        <v/>
      </c>
      <c r="AA33" s="142" t="str">
        <f t="shared" si="29"/>
        <v/>
      </c>
      <c r="AB33" s="141" t="str">
        <f t="shared" si="30"/>
        <v/>
      </c>
      <c r="AC33" s="142" t="str">
        <f>IFERROR(IF(AND(R32="Impacto",R33="Impacto"),(AC32-(+AC32*U33)),IF(AND(R32="Probabilidad",R33="Impacto"),(AC31-(+AC31*U33)),IF(R33="Probabilidad",AC32,""))),"")</f>
        <v/>
      </c>
      <c r="AD33" s="143" t="str">
        <f t="shared" si="31"/>
        <v/>
      </c>
      <c r="AE33" s="184"/>
      <c r="AF33" s="185"/>
      <c r="AG33" s="190"/>
      <c r="AH33" s="190"/>
      <c r="AI33" s="190"/>
      <c r="AJ33" s="190"/>
      <c r="AK33" s="191"/>
      <c r="AL33" s="191"/>
      <c r="AM33" s="255"/>
      <c r="AN33" s="255"/>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row>
    <row r="34" spans="1:70" s="148" customFormat="1" ht="43.5" customHeight="1">
      <c r="A34" s="281"/>
      <c r="B34" s="252"/>
      <c r="C34" s="252"/>
      <c r="D34" s="252"/>
      <c r="E34" s="252"/>
      <c r="F34" s="284"/>
      <c r="G34" s="252"/>
      <c r="H34" s="255"/>
      <c r="I34" s="258"/>
      <c r="J34" s="262"/>
      <c r="K34" s="265"/>
      <c r="L34" s="262">
        <f ca="1">IF(NOT(ISERROR(MATCH(K34,_xlfn.ANCHORARRAY(F45),0))),J47&amp;"Por favor no seleccionar los criterios de impacto",K34)</f>
        <v>0</v>
      </c>
      <c r="M34" s="258"/>
      <c r="N34" s="262"/>
      <c r="O34" s="287"/>
      <c r="P34" s="136">
        <v>4</v>
      </c>
      <c r="Q34" s="128"/>
      <c r="R34" s="137" t="str">
        <f t="shared" si="5"/>
        <v/>
      </c>
      <c r="S34" s="138"/>
      <c r="T34" s="138"/>
      <c r="U34" s="139" t="str">
        <f t="shared" si="27"/>
        <v/>
      </c>
      <c r="V34" s="138"/>
      <c r="W34" s="138"/>
      <c r="X34" s="138"/>
      <c r="Y34" s="140" t="str">
        <f t="shared" ref="Y34:Y36" si="32">IFERROR(IF(AND(R33="Probabilidad",R34="Probabilidad"),(AA33-(+AA33*U34)),IF(AND(R33="Impacto",R34="Probabilidad"),(AA32-(+AA32*U34)),IF(R34="Impacto",AA33,""))),"")</f>
        <v/>
      </c>
      <c r="Z34" s="141" t="str">
        <f t="shared" si="28"/>
        <v/>
      </c>
      <c r="AA34" s="142" t="str">
        <f t="shared" si="29"/>
        <v/>
      </c>
      <c r="AB34" s="141" t="str">
        <f t="shared" si="30"/>
        <v/>
      </c>
      <c r="AC34" s="142" t="str">
        <f t="shared" ref="AC34:AC36" si="33">IFERROR(IF(AND(R33="Impacto",R34="Impacto"),(AC33-(+AC33*U34)),IF(AND(R33="Probabilidad",R34="Impacto"),(AC32-(+AC32*U34)),IF(R34="Probabilidad",AC33,""))),"")</f>
        <v/>
      </c>
      <c r="AD34" s="143" t="str">
        <f>IFERROR(IF(OR(AND(Z34="Muy Baja",AB34="Leve"),AND(Z34="Muy Baja",AB34="Menor"),AND(Z34="Baja",AB34="Leve")),"Bajo",IF(OR(AND(Z34="Muy baja",AB34="Moderado"),AND(Z34="Baja",AB34="Menor"),AND(Z34="Baja",AB34="Moderado"),AND(Z34="Media",AB34="Leve"),AND(Z34="Media",AB34="Menor"),AND(Z34="Media",AB34="Moderado"),AND(Z34="Alta",AB34="Leve"),AND(Z34="Alta",AB34="Menor")),"Moderado",IF(OR(AND(Z34="Muy Baja",AB34="Mayor"),AND(Z34="Baja",AB34="Mayor"),AND(Z34="Media",AB34="Mayor"),AND(Z34="Alta",AB34="Moderado"),AND(Z34="Alta",AB34="Mayor"),AND(Z34="Muy Alta",AB34="Leve"),AND(Z34="Muy Alta",AB34="Menor"),AND(Z34="Muy Alta",AB34="Moderado"),AND(Z34="Muy Alta",AB34="Mayor")),"Alto",IF(OR(AND(Z34="Muy Baja",AB34="Catastrófico"),AND(Z34="Baja",AB34="Catastrófico"),AND(Z34="Media",AB34="Catastrófico"),AND(Z34="Alta",AB34="Catastrófico"),AND(Z34="Muy Alta",AB34="Catastrófico")),"Extremo","")))),"")</f>
        <v/>
      </c>
      <c r="AE34" s="184"/>
      <c r="AF34" s="185"/>
      <c r="AG34" s="190"/>
      <c r="AH34" s="190"/>
      <c r="AI34" s="190"/>
      <c r="AJ34" s="190"/>
      <c r="AK34" s="191"/>
      <c r="AL34" s="191"/>
      <c r="AM34" s="255"/>
      <c r="AN34" s="255"/>
      <c r="AO34" s="147"/>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c r="BO34" s="147"/>
      <c r="BP34" s="147"/>
      <c r="BQ34" s="147"/>
      <c r="BR34" s="147"/>
    </row>
    <row r="35" spans="1:70" s="148" customFormat="1" ht="43.5" customHeight="1">
      <c r="A35" s="281"/>
      <c r="B35" s="252"/>
      <c r="C35" s="252"/>
      <c r="D35" s="252"/>
      <c r="E35" s="252"/>
      <c r="F35" s="284"/>
      <c r="G35" s="252"/>
      <c r="H35" s="255"/>
      <c r="I35" s="258"/>
      <c r="J35" s="262"/>
      <c r="K35" s="265"/>
      <c r="L35" s="262">
        <f ca="1">IF(NOT(ISERROR(MATCH(K35,_xlfn.ANCHORARRAY(F46),0))),J48&amp;"Por favor no seleccionar los criterios de impacto",K35)</f>
        <v>0</v>
      </c>
      <c r="M35" s="258"/>
      <c r="N35" s="262"/>
      <c r="O35" s="287"/>
      <c r="P35" s="136">
        <v>5</v>
      </c>
      <c r="Q35" s="128"/>
      <c r="R35" s="137" t="str">
        <f t="shared" si="5"/>
        <v/>
      </c>
      <c r="S35" s="138"/>
      <c r="T35" s="138"/>
      <c r="U35" s="139" t="str">
        <f t="shared" si="27"/>
        <v/>
      </c>
      <c r="V35" s="138"/>
      <c r="W35" s="138"/>
      <c r="X35" s="138"/>
      <c r="Y35" s="140" t="str">
        <f t="shared" si="32"/>
        <v/>
      </c>
      <c r="Z35" s="141" t="str">
        <f t="shared" si="28"/>
        <v/>
      </c>
      <c r="AA35" s="142" t="str">
        <f t="shared" si="29"/>
        <v/>
      </c>
      <c r="AB35" s="141" t="str">
        <f t="shared" si="30"/>
        <v/>
      </c>
      <c r="AC35" s="142" t="str">
        <f t="shared" si="33"/>
        <v/>
      </c>
      <c r="AD35" s="143" t="str">
        <f t="shared" ref="AD35:AD36" si="34">IFERROR(IF(OR(AND(Z35="Muy Baja",AB35="Leve"),AND(Z35="Muy Baja",AB35="Menor"),AND(Z35="Baja",AB35="Leve")),"Bajo",IF(OR(AND(Z35="Muy baja",AB35="Moderado"),AND(Z35="Baja",AB35="Menor"),AND(Z35="Baja",AB35="Moderado"),AND(Z35="Media",AB35="Leve"),AND(Z35="Media",AB35="Menor"),AND(Z35="Media",AB35="Moderado"),AND(Z35="Alta",AB35="Leve"),AND(Z35="Alta",AB35="Menor")),"Moderado",IF(OR(AND(Z35="Muy Baja",AB35="Mayor"),AND(Z35="Baja",AB35="Mayor"),AND(Z35="Media",AB35="Mayor"),AND(Z35="Alta",AB35="Moderado"),AND(Z35="Alta",AB35="Mayor"),AND(Z35="Muy Alta",AB35="Leve"),AND(Z35="Muy Alta",AB35="Menor"),AND(Z35="Muy Alta",AB35="Moderado"),AND(Z35="Muy Alta",AB35="Mayor")),"Alto",IF(OR(AND(Z35="Muy Baja",AB35="Catastrófico"),AND(Z35="Baja",AB35="Catastrófico"),AND(Z35="Media",AB35="Catastrófico"),AND(Z35="Alta",AB35="Catastrófico"),AND(Z35="Muy Alta",AB35="Catastrófico")),"Extremo","")))),"")</f>
        <v/>
      </c>
      <c r="AE35" s="184"/>
      <c r="AF35" s="185"/>
      <c r="AG35" s="190"/>
      <c r="AH35" s="190"/>
      <c r="AI35" s="190"/>
      <c r="AJ35" s="190"/>
      <c r="AK35" s="191"/>
      <c r="AL35" s="191"/>
      <c r="AM35" s="255"/>
      <c r="AN35" s="255"/>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7"/>
      <c r="BR35" s="147"/>
    </row>
    <row r="36" spans="1:70" s="148" customFormat="1" ht="43.5" customHeight="1">
      <c r="A36" s="282"/>
      <c r="B36" s="253"/>
      <c r="C36" s="253"/>
      <c r="D36" s="253"/>
      <c r="E36" s="253"/>
      <c r="F36" s="285"/>
      <c r="G36" s="253"/>
      <c r="H36" s="256"/>
      <c r="I36" s="259"/>
      <c r="J36" s="263"/>
      <c r="K36" s="266"/>
      <c r="L36" s="263">
        <f ca="1">IF(NOT(ISERROR(MATCH(K36,_xlfn.ANCHORARRAY(F47),0))),J49&amp;"Por favor no seleccionar los criterios de impacto",K36)</f>
        <v>0</v>
      </c>
      <c r="M36" s="259"/>
      <c r="N36" s="263"/>
      <c r="O36" s="288"/>
      <c r="P36" s="136">
        <v>6</v>
      </c>
      <c r="Q36" s="128"/>
      <c r="R36" s="137" t="str">
        <f t="shared" si="5"/>
        <v/>
      </c>
      <c r="S36" s="138"/>
      <c r="T36" s="138"/>
      <c r="U36" s="139" t="str">
        <f t="shared" si="27"/>
        <v/>
      </c>
      <c r="V36" s="138"/>
      <c r="W36" s="138"/>
      <c r="X36" s="138"/>
      <c r="Y36" s="140" t="str">
        <f t="shared" si="32"/>
        <v/>
      </c>
      <c r="Z36" s="141" t="str">
        <f t="shared" si="28"/>
        <v/>
      </c>
      <c r="AA36" s="142" t="str">
        <f t="shared" si="29"/>
        <v/>
      </c>
      <c r="AB36" s="141" t="str">
        <f t="shared" si="30"/>
        <v/>
      </c>
      <c r="AC36" s="142" t="str">
        <f t="shared" si="33"/>
        <v/>
      </c>
      <c r="AD36" s="143" t="str">
        <f t="shared" si="34"/>
        <v/>
      </c>
      <c r="AE36" s="184"/>
      <c r="AF36" s="185"/>
      <c r="AG36" s="190"/>
      <c r="AH36" s="190"/>
      <c r="AI36" s="190"/>
      <c r="AJ36" s="190"/>
      <c r="AK36" s="191"/>
      <c r="AL36" s="191"/>
      <c r="AM36" s="256"/>
      <c r="AN36" s="256"/>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7"/>
      <c r="BR36" s="147"/>
    </row>
    <row r="37" spans="1:70" s="148" customFormat="1" ht="43.5" customHeight="1">
      <c r="A37" s="280">
        <v>5</v>
      </c>
      <c r="B37" s="251"/>
      <c r="C37" s="251"/>
      <c r="D37" s="251"/>
      <c r="E37" s="251"/>
      <c r="F37" s="283"/>
      <c r="G37" s="251"/>
      <c r="H37" s="254"/>
      <c r="I37" s="257" t="str">
        <f t="shared" ref="I37" si="35">IF(H37&lt;=0,"",IF(H37&lt;=2,"Muy Baja",IF(H37&lt;=5,"Baja",IF(H37&lt;=19,"Media",IF(H37&lt;=50,"Alta","Muy Alta")))))</f>
        <v/>
      </c>
      <c r="J37" s="261" t="str">
        <f>IF(I37="","",IF(I37="Muy Baja",0.2,IF(I37="Baja",0.4,IF(I37="Media",0.6,IF(I37="Alta",0.8,IF(I37="Muy Alta",1,))))))</f>
        <v/>
      </c>
      <c r="K37" s="264"/>
      <c r="L37" s="261">
        <f ca="1">IF(NOT(ISERROR(MATCH(K37,'Tabla Impacto'!$B$221:$B$223,0))),'Tabla Impacto'!$F$223&amp;"Por favor no seleccionar los criterios de impacto(Afectación Económica o presupuestal y Pérdida Reputacional)",K37)</f>
        <v>0</v>
      </c>
      <c r="M37" s="257" t="str">
        <f ca="1">IF(OR(L37='Tabla Impacto'!$C$11,L37='Tabla Impacto'!$D$11),"Leve",IF(OR(L37='Tabla Impacto'!$C$12,L37='Tabla Impacto'!$D$12),"Menor",IF(OR(L37='Tabla Impacto'!$C$13,L37='Tabla Impacto'!$D$13),"Moderado",IF(OR(L37='Tabla Impacto'!$C$14,L37='Tabla Impacto'!$D$14),"Mayor",IF(OR(L37='Tabla Impacto'!$C$15,L37='Tabla Impacto'!$D$15),"Catastrófico","")))))</f>
        <v/>
      </c>
      <c r="N37" s="261" t="str">
        <f ca="1">IF(M37="","",IF(M37="Leve",0.2,IF(M37="Menor",0.4,IF(M37="Moderado",0.6,IF(M37="Mayor",0.8,IF(M37="Catastrófico",1,))))))</f>
        <v/>
      </c>
      <c r="O37" s="286" t="str">
        <f ca="1">IF(OR(AND(I37="Muy Baja",M37="Leve"),AND(I37="Muy Baja",M37="Menor"),AND(I37="Baja",M37="Leve")),"Bajo",IF(OR(AND(I37="Muy baja",M37="Moderado"),AND(I37="Baja",M37="Menor"),AND(I37="Baja",M37="Moderado"),AND(I37="Media",M37="Leve"),AND(I37="Media",M37="Menor"),AND(I37="Media",M37="Moderado"),AND(I37="Alta",M37="Leve"),AND(I37="Alta",M37="Menor")),"Moderado",IF(OR(AND(I37="Muy Baja",M37="Mayor"),AND(I37="Baja",M37="Mayor"),AND(I37="Media",M37="Mayor"),AND(I37="Alta",M37="Moderado"),AND(I37="Alta",M37="Mayor"),AND(I37="Muy Alta",M37="Leve"),AND(I37="Muy Alta",M37="Menor"),AND(I37="Muy Alta",M37="Moderado"),AND(I37="Muy Alta",M37="Mayor")),"Alto",IF(OR(AND(I37="Muy Baja",M37="Catastrófico"),AND(I37="Baja",M37="Catastrófico"),AND(I37="Media",M37="Catastrófico"),AND(I37="Alta",M37="Catastrófico"),AND(I37="Muy Alta",M37="Catastrófico")),"Extremo",""))))</f>
        <v/>
      </c>
      <c r="P37" s="136">
        <v>1</v>
      </c>
      <c r="Q37" s="128"/>
      <c r="R37" s="137" t="str">
        <f t="shared" si="5"/>
        <v/>
      </c>
      <c r="S37" s="138"/>
      <c r="T37" s="138"/>
      <c r="U37" s="139" t="str">
        <f>IF(AND(S37="Preventivo",T37="Automático"),"50%",IF(AND(S37="Preventivo",T37="Manual"),"40%",IF(AND(S37="Detectivo",T37="Automático"),"40%",IF(AND(S37="Detectivo",T37="Manual"),"30%",IF(AND(S37="Correctivo",T37="Automático"),"35%",IF(AND(S37="Correctivo",T37="Manual"),"25%",""))))))</f>
        <v/>
      </c>
      <c r="V37" s="138"/>
      <c r="W37" s="138"/>
      <c r="X37" s="138"/>
      <c r="Y37" s="140" t="str">
        <f>IFERROR(IF(R37="Probabilidad",(J37-(+J37*U37)),IF(R37="Impacto",J37,"")),"")</f>
        <v/>
      </c>
      <c r="Z37" s="141" t="str">
        <f>IFERROR(IF(Y37="","",IF(Y37&lt;=0.2,"Muy Baja",IF(Y37&lt;=0.4,"Baja",IF(Y37&lt;=0.6,"Media",IF(Y37&lt;=0.8,"Alta","Muy Alta"))))),"")</f>
        <v/>
      </c>
      <c r="AA37" s="142" t="str">
        <f>+Y37</f>
        <v/>
      </c>
      <c r="AB37" s="141" t="str">
        <f>IFERROR(IF(AC37="","",IF(AC37&lt;=0.2,"Leve",IF(AC37&lt;=0.4,"Menor",IF(AC37&lt;=0.6,"Moderado",IF(AC37&lt;=0.8,"Mayor","Catastrófico"))))),"")</f>
        <v/>
      </c>
      <c r="AC37" s="142" t="str">
        <f>IFERROR(IF(R37="Impacto",(N37-(+N37*U37)),IF(R37="Probabilidad",N37,"")),"")</f>
        <v/>
      </c>
      <c r="AD37" s="143" t="str">
        <f>IFERROR(IF(OR(AND(Z37="Muy Baja",AB37="Leve"),AND(Z37="Muy Baja",AB37="Menor"),AND(Z37="Baja",AB37="Leve")),"Bajo",IF(OR(AND(Z37="Muy baja",AB37="Moderado"),AND(Z37="Baja",AB37="Menor"),AND(Z37="Baja",AB37="Moderado"),AND(Z37="Media",AB37="Leve"),AND(Z37="Media",AB37="Menor"),AND(Z37="Media",AB37="Moderado"),AND(Z37="Alta",AB37="Leve"),AND(Z37="Alta",AB37="Menor")),"Moderado",IF(OR(AND(Z37="Muy Baja",AB37="Mayor"),AND(Z37="Baja",AB37="Mayor"),AND(Z37="Media",AB37="Mayor"),AND(Z37="Alta",AB37="Moderado"),AND(Z37="Alta",AB37="Mayor"),AND(Z37="Muy Alta",AB37="Leve"),AND(Z37="Muy Alta",AB37="Menor"),AND(Z37="Muy Alta",AB37="Moderado"),AND(Z37="Muy Alta",AB37="Mayor")),"Alto",IF(OR(AND(Z37="Muy Baja",AB37="Catastrófico"),AND(Z37="Baja",AB37="Catastrófico"),AND(Z37="Media",AB37="Catastrófico"),AND(Z37="Alta",AB37="Catastrófico"),AND(Z37="Muy Alta",AB37="Catastrófico")),"Extremo","")))),"")</f>
        <v/>
      </c>
      <c r="AE37" s="184"/>
      <c r="AF37" s="185"/>
      <c r="AG37" s="190"/>
      <c r="AH37" s="190"/>
      <c r="AI37" s="190"/>
      <c r="AJ37" s="190"/>
      <c r="AK37" s="191"/>
      <c r="AL37" s="191"/>
      <c r="AM37" s="254"/>
      <c r="AN37" s="254"/>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7"/>
      <c r="BR37" s="147"/>
    </row>
    <row r="38" spans="1:70" s="148" customFormat="1" ht="43.5" customHeight="1">
      <c r="A38" s="281"/>
      <c r="B38" s="252"/>
      <c r="C38" s="252"/>
      <c r="D38" s="252"/>
      <c r="E38" s="252"/>
      <c r="F38" s="284"/>
      <c r="G38" s="252"/>
      <c r="H38" s="255"/>
      <c r="I38" s="258"/>
      <c r="J38" s="262"/>
      <c r="K38" s="265"/>
      <c r="L38" s="262">
        <f ca="1">IF(NOT(ISERROR(MATCH(K38,_xlfn.ANCHORARRAY(F49),0))),J51&amp;"Por favor no seleccionar los criterios de impacto",K38)</f>
        <v>0</v>
      </c>
      <c r="M38" s="258"/>
      <c r="N38" s="262"/>
      <c r="O38" s="287"/>
      <c r="P38" s="136">
        <v>2</v>
      </c>
      <c r="Q38" s="128"/>
      <c r="R38" s="137" t="str">
        <f t="shared" si="5"/>
        <v/>
      </c>
      <c r="S38" s="138"/>
      <c r="T38" s="138"/>
      <c r="U38" s="139" t="str">
        <f t="shared" ref="U38:U42" si="36">IF(AND(S38="Preventivo",T38="Automático"),"50%",IF(AND(S38="Preventivo",T38="Manual"),"40%",IF(AND(S38="Detectivo",T38="Automático"),"40%",IF(AND(S38="Detectivo",T38="Manual"),"30%",IF(AND(S38="Correctivo",T38="Automático"),"35%",IF(AND(S38="Correctivo",T38="Manual"),"25%",""))))))</f>
        <v/>
      </c>
      <c r="V38" s="138"/>
      <c r="W38" s="138"/>
      <c r="X38" s="138"/>
      <c r="Y38" s="140" t="str">
        <f>IFERROR(IF(AND(R37="Probabilidad",R38="Probabilidad"),(AA37-(+AA37*U38)),IF(R38="Probabilidad",(J37-(+J37*U38)),IF(R38="Impacto",AA37,""))),"")</f>
        <v/>
      </c>
      <c r="Z38" s="141" t="str">
        <f t="shared" ref="Z38:Z42" si="37">IFERROR(IF(Y38="","",IF(Y38&lt;=0.2,"Muy Baja",IF(Y38&lt;=0.4,"Baja",IF(Y38&lt;=0.6,"Media",IF(Y38&lt;=0.8,"Alta","Muy Alta"))))),"")</f>
        <v/>
      </c>
      <c r="AA38" s="142" t="str">
        <f t="shared" ref="AA38:AA42" si="38">+Y38</f>
        <v/>
      </c>
      <c r="AB38" s="141" t="str">
        <f t="shared" ref="AB38:AB42" si="39">IFERROR(IF(AC38="","",IF(AC38&lt;=0.2,"Leve",IF(AC38&lt;=0.4,"Menor",IF(AC38&lt;=0.6,"Moderado",IF(AC38&lt;=0.8,"Mayor","Catastrófico"))))),"")</f>
        <v/>
      </c>
      <c r="AC38" s="142" t="str">
        <f>IFERROR(IF(AND(R37="Impacto",R38="Impacto"),(AC37-(+AC37*U38)),IF(R38="Impacto",(N37-(+N37*U38)),IF(R38="Probabilidad",AC37,""))),"")</f>
        <v/>
      </c>
      <c r="AD38" s="143" t="str">
        <f t="shared" ref="AD38:AD39" si="40">IFERROR(IF(OR(AND(Z38="Muy Baja",AB38="Leve"),AND(Z38="Muy Baja",AB38="Menor"),AND(Z38="Baja",AB38="Leve")),"Bajo",IF(OR(AND(Z38="Muy baja",AB38="Moderado"),AND(Z38="Baja",AB38="Menor"),AND(Z38="Baja",AB38="Moderado"),AND(Z38="Media",AB38="Leve"),AND(Z38="Media",AB38="Menor"),AND(Z38="Media",AB38="Moderado"),AND(Z38="Alta",AB38="Leve"),AND(Z38="Alta",AB38="Menor")),"Moderado",IF(OR(AND(Z38="Muy Baja",AB38="Mayor"),AND(Z38="Baja",AB38="Mayor"),AND(Z38="Media",AB38="Mayor"),AND(Z38="Alta",AB38="Moderado"),AND(Z38="Alta",AB38="Mayor"),AND(Z38="Muy Alta",AB38="Leve"),AND(Z38="Muy Alta",AB38="Menor"),AND(Z38="Muy Alta",AB38="Moderado"),AND(Z38="Muy Alta",AB38="Mayor")),"Alto",IF(OR(AND(Z38="Muy Baja",AB38="Catastrófico"),AND(Z38="Baja",AB38="Catastrófico"),AND(Z38="Media",AB38="Catastrófico"),AND(Z38="Alta",AB38="Catastrófico"),AND(Z38="Muy Alta",AB38="Catastrófico")),"Extremo","")))),"")</f>
        <v/>
      </c>
      <c r="AE38" s="184"/>
      <c r="AF38" s="185"/>
      <c r="AG38" s="190"/>
      <c r="AH38" s="190"/>
      <c r="AI38" s="190"/>
      <c r="AJ38" s="190"/>
      <c r="AK38" s="191"/>
      <c r="AL38" s="191"/>
      <c r="AM38" s="255"/>
      <c r="AN38" s="255"/>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7"/>
      <c r="BR38" s="147"/>
    </row>
    <row r="39" spans="1:70" s="148" customFormat="1" ht="43.5" customHeight="1">
      <c r="A39" s="281"/>
      <c r="B39" s="252"/>
      <c r="C39" s="252"/>
      <c r="D39" s="252"/>
      <c r="E39" s="252"/>
      <c r="F39" s="284"/>
      <c r="G39" s="252"/>
      <c r="H39" s="255"/>
      <c r="I39" s="258"/>
      <c r="J39" s="262"/>
      <c r="K39" s="265"/>
      <c r="L39" s="262">
        <f ca="1">IF(NOT(ISERROR(MATCH(K39,_xlfn.ANCHORARRAY(F50),0))),J52&amp;"Por favor no seleccionar los criterios de impacto",K39)</f>
        <v>0</v>
      </c>
      <c r="M39" s="258"/>
      <c r="N39" s="262"/>
      <c r="O39" s="287"/>
      <c r="P39" s="136">
        <v>3</v>
      </c>
      <c r="Q39" s="129"/>
      <c r="R39" s="137" t="str">
        <f t="shared" si="5"/>
        <v/>
      </c>
      <c r="S39" s="138"/>
      <c r="T39" s="138"/>
      <c r="U39" s="139" t="str">
        <f t="shared" si="36"/>
        <v/>
      </c>
      <c r="V39" s="138"/>
      <c r="W39" s="138"/>
      <c r="X39" s="138"/>
      <c r="Y39" s="140" t="str">
        <f>IFERROR(IF(AND(R38="Probabilidad",R39="Probabilidad"),(AA38-(+AA38*U39)),IF(AND(R38="Impacto",R39="Probabilidad"),(AA37-(+AA37*U39)),IF(R39="Impacto",AA38,""))),"")</f>
        <v/>
      </c>
      <c r="Z39" s="141" t="str">
        <f t="shared" si="37"/>
        <v/>
      </c>
      <c r="AA39" s="142" t="str">
        <f t="shared" si="38"/>
        <v/>
      </c>
      <c r="AB39" s="141" t="str">
        <f t="shared" si="39"/>
        <v/>
      </c>
      <c r="AC39" s="142" t="str">
        <f>IFERROR(IF(AND(R38="Impacto",R39="Impacto"),(AC38-(+AC38*U39)),IF(AND(R38="Probabilidad",R39="Impacto"),(AC37-(+AC37*U39)),IF(R39="Probabilidad",AC38,""))),"")</f>
        <v/>
      </c>
      <c r="AD39" s="143" t="str">
        <f t="shared" si="40"/>
        <v/>
      </c>
      <c r="AE39" s="184"/>
      <c r="AF39" s="185"/>
      <c r="AG39" s="190"/>
      <c r="AH39" s="190"/>
      <c r="AI39" s="190"/>
      <c r="AJ39" s="190"/>
      <c r="AK39" s="191"/>
      <c r="AL39" s="191"/>
      <c r="AM39" s="255"/>
      <c r="AN39" s="255"/>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7"/>
      <c r="BR39" s="147"/>
    </row>
    <row r="40" spans="1:70" s="148" customFormat="1" ht="43.5" customHeight="1">
      <c r="A40" s="281"/>
      <c r="B40" s="252"/>
      <c r="C40" s="252"/>
      <c r="D40" s="252"/>
      <c r="E40" s="252"/>
      <c r="F40" s="284"/>
      <c r="G40" s="252"/>
      <c r="H40" s="255"/>
      <c r="I40" s="258"/>
      <c r="J40" s="262"/>
      <c r="K40" s="265"/>
      <c r="L40" s="262">
        <f ca="1">IF(NOT(ISERROR(MATCH(K40,_xlfn.ANCHORARRAY(F51),0))),J53&amp;"Por favor no seleccionar los criterios de impacto",K40)</f>
        <v>0</v>
      </c>
      <c r="M40" s="258"/>
      <c r="N40" s="262"/>
      <c r="O40" s="287"/>
      <c r="P40" s="136">
        <v>4</v>
      </c>
      <c r="Q40" s="128"/>
      <c r="R40" s="137" t="str">
        <f t="shared" si="5"/>
        <v/>
      </c>
      <c r="S40" s="138"/>
      <c r="T40" s="138"/>
      <c r="U40" s="139" t="str">
        <f t="shared" si="36"/>
        <v/>
      </c>
      <c r="V40" s="138"/>
      <c r="W40" s="138"/>
      <c r="X40" s="138"/>
      <c r="Y40" s="140" t="str">
        <f t="shared" ref="Y40:Y42" si="41">IFERROR(IF(AND(R39="Probabilidad",R40="Probabilidad"),(AA39-(+AA39*U40)),IF(AND(R39="Impacto",R40="Probabilidad"),(AA38-(+AA38*U40)),IF(R40="Impacto",AA39,""))),"")</f>
        <v/>
      </c>
      <c r="Z40" s="141" t="str">
        <f t="shared" si="37"/>
        <v/>
      </c>
      <c r="AA40" s="142" t="str">
        <f t="shared" si="38"/>
        <v/>
      </c>
      <c r="AB40" s="141" t="str">
        <f t="shared" si="39"/>
        <v/>
      </c>
      <c r="AC40" s="142" t="str">
        <f t="shared" ref="AC40:AC42" si="42">IFERROR(IF(AND(R39="Impacto",R40="Impacto"),(AC39-(+AC39*U40)),IF(AND(R39="Probabilidad",R40="Impacto"),(AC38-(+AC38*U40)),IF(R40="Probabilidad",AC39,""))),"")</f>
        <v/>
      </c>
      <c r="AD40" s="143" t="str">
        <f>IFERROR(IF(OR(AND(Z40="Muy Baja",AB40="Leve"),AND(Z40="Muy Baja",AB40="Menor"),AND(Z40="Baja",AB40="Leve")),"Bajo",IF(OR(AND(Z40="Muy baja",AB40="Moderado"),AND(Z40="Baja",AB40="Menor"),AND(Z40="Baja",AB40="Moderado"),AND(Z40="Media",AB40="Leve"),AND(Z40="Media",AB40="Menor"),AND(Z40="Media",AB40="Moderado"),AND(Z40="Alta",AB40="Leve"),AND(Z40="Alta",AB40="Menor")),"Moderado",IF(OR(AND(Z40="Muy Baja",AB40="Mayor"),AND(Z40="Baja",AB40="Mayor"),AND(Z40="Media",AB40="Mayor"),AND(Z40="Alta",AB40="Moderado"),AND(Z40="Alta",AB40="Mayor"),AND(Z40="Muy Alta",AB40="Leve"),AND(Z40="Muy Alta",AB40="Menor"),AND(Z40="Muy Alta",AB40="Moderado"),AND(Z40="Muy Alta",AB40="Mayor")),"Alto",IF(OR(AND(Z40="Muy Baja",AB40="Catastrófico"),AND(Z40="Baja",AB40="Catastrófico"),AND(Z40="Media",AB40="Catastrófico"),AND(Z40="Alta",AB40="Catastrófico"),AND(Z40="Muy Alta",AB40="Catastrófico")),"Extremo","")))),"")</f>
        <v/>
      </c>
      <c r="AE40" s="184"/>
      <c r="AF40" s="185"/>
      <c r="AG40" s="190"/>
      <c r="AH40" s="190"/>
      <c r="AI40" s="190"/>
      <c r="AJ40" s="190"/>
      <c r="AK40" s="191"/>
      <c r="AL40" s="191"/>
      <c r="AM40" s="255"/>
      <c r="AN40" s="255"/>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7"/>
      <c r="BR40" s="147"/>
    </row>
    <row r="41" spans="1:70" s="148" customFormat="1" ht="43.5" customHeight="1">
      <c r="A41" s="281"/>
      <c r="B41" s="252"/>
      <c r="C41" s="252"/>
      <c r="D41" s="252"/>
      <c r="E41" s="252"/>
      <c r="F41" s="284"/>
      <c r="G41" s="252"/>
      <c r="H41" s="255"/>
      <c r="I41" s="258"/>
      <c r="J41" s="262"/>
      <c r="K41" s="265"/>
      <c r="L41" s="262">
        <f ca="1">IF(NOT(ISERROR(MATCH(K41,_xlfn.ANCHORARRAY(F52),0))),J54&amp;"Por favor no seleccionar los criterios de impacto",K41)</f>
        <v>0</v>
      </c>
      <c r="M41" s="258"/>
      <c r="N41" s="262"/>
      <c r="O41" s="287"/>
      <c r="P41" s="136">
        <v>5</v>
      </c>
      <c r="Q41" s="128"/>
      <c r="R41" s="137" t="str">
        <f t="shared" si="5"/>
        <v/>
      </c>
      <c r="S41" s="138"/>
      <c r="T41" s="138"/>
      <c r="U41" s="139" t="str">
        <f t="shared" si="36"/>
        <v/>
      </c>
      <c r="V41" s="138"/>
      <c r="W41" s="138"/>
      <c r="X41" s="138"/>
      <c r="Y41" s="140" t="str">
        <f t="shared" si="41"/>
        <v/>
      </c>
      <c r="Z41" s="141" t="str">
        <f t="shared" si="37"/>
        <v/>
      </c>
      <c r="AA41" s="142" t="str">
        <f t="shared" si="38"/>
        <v/>
      </c>
      <c r="AB41" s="141" t="str">
        <f t="shared" si="39"/>
        <v/>
      </c>
      <c r="AC41" s="142" t="str">
        <f t="shared" si="42"/>
        <v/>
      </c>
      <c r="AD41" s="143" t="str">
        <f t="shared" ref="AD41:AD42" si="43">IFERROR(IF(OR(AND(Z41="Muy Baja",AB41="Leve"),AND(Z41="Muy Baja",AB41="Menor"),AND(Z41="Baja",AB41="Leve")),"Bajo",IF(OR(AND(Z41="Muy baja",AB41="Moderado"),AND(Z41="Baja",AB41="Menor"),AND(Z41="Baja",AB41="Moderado"),AND(Z41="Media",AB41="Leve"),AND(Z41="Media",AB41="Menor"),AND(Z41="Media",AB41="Moderado"),AND(Z41="Alta",AB41="Leve"),AND(Z41="Alta",AB41="Menor")),"Moderado",IF(OR(AND(Z41="Muy Baja",AB41="Mayor"),AND(Z41="Baja",AB41="Mayor"),AND(Z41="Media",AB41="Mayor"),AND(Z41="Alta",AB41="Moderado"),AND(Z41="Alta",AB41="Mayor"),AND(Z41="Muy Alta",AB41="Leve"),AND(Z41="Muy Alta",AB41="Menor"),AND(Z41="Muy Alta",AB41="Moderado"),AND(Z41="Muy Alta",AB41="Mayor")),"Alto",IF(OR(AND(Z41="Muy Baja",AB41="Catastrófico"),AND(Z41="Baja",AB41="Catastrófico"),AND(Z41="Media",AB41="Catastrófico"),AND(Z41="Alta",AB41="Catastrófico"),AND(Z41="Muy Alta",AB41="Catastrófico")),"Extremo","")))),"")</f>
        <v/>
      </c>
      <c r="AE41" s="184"/>
      <c r="AF41" s="185"/>
      <c r="AG41" s="190"/>
      <c r="AH41" s="190"/>
      <c r="AI41" s="190"/>
      <c r="AJ41" s="190"/>
      <c r="AK41" s="191"/>
      <c r="AL41" s="191"/>
      <c r="AM41" s="255"/>
      <c r="AN41" s="255"/>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7"/>
      <c r="BR41" s="147"/>
    </row>
    <row r="42" spans="1:70" s="148" customFormat="1" ht="43.5" customHeight="1">
      <c r="A42" s="282"/>
      <c r="B42" s="253"/>
      <c r="C42" s="253"/>
      <c r="D42" s="253"/>
      <c r="E42" s="253"/>
      <c r="F42" s="285"/>
      <c r="G42" s="253"/>
      <c r="H42" s="256"/>
      <c r="I42" s="259"/>
      <c r="J42" s="263"/>
      <c r="K42" s="266"/>
      <c r="L42" s="263">
        <f ca="1">IF(NOT(ISERROR(MATCH(K42,_xlfn.ANCHORARRAY(F53),0))),J55&amp;"Por favor no seleccionar los criterios de impacto",K42)</f>
        <v>0</v>
      </c>
      <c r="M42" s="259"/>
      <c r="N42" s="263"/>
      <c r="O42" s="288"/>
      <c r="P42" s="136">
        <v>6</v>
      </c>
      <c r="Q42" s="128"/>
      <c r="R42" s="137" t="str">
        <f t="shared" si="5"/>
        <v/>
      </c>
      <c r="S42" s="138"/>
      <c r="T42" s="138"/>
      <c r="U42" s="139" t="str">
        <f t="shared" si="36"/>
        <v/>
      </c>
      <c r="V42" s="138"/>
      <c r="W42" s="138"/>
      <c r="X42" s="138"/>
      <c r="Y42" s="140" t="str">
        <f t="shared" si="41"/>
        <v/>
      </c>
      <c r="Z42" s="141" t="str">
        <f t="shared" si="37"/>
        <v/>
      </c>
      <c r="AA42" s="142" t="str">
        <f t="shared" si="38"/>
        <v/>
      </c>
      <c r="AB42" s="141" t="str">
        <f t="shared" si="39"/>
        <v/>
      </c>
      <c r="AC42" s="142" t="str">
        <f t="shared" si="42"/>
        <v/>
      </c>
      <c r="AD42" s="143" t="str">
        <f t="shared" si="43"/>
        <v/>
      </c>
      <c r="AE42" s="184"/>
      <c r="AF42" s="185"/>
      <c r="AG42" s="190"/>
      <c r="AH42" s="190"/>
      <c r="AI42" s="190"/>
      <c r="AJ42" s="190"/>
      <c r="AK42" s="191"/>
      <c r="AL42" s="191"/>
      <c r="AM42" s="256"/>
      <c r="AN42" s="256"/>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7"/>
      <c r="BR42" s="147"/>
    </row>
    <row r="43" spans="1:70" s="148" customFormat="1" ht="43.5" customHeight="1">
      <c r="A43" s="280">
        <v>6</v>
      </c>
      <c r="B43" s="251"/>
      <c r="C43" s="251"/>
      <c r="D43" s="251"/>
      <c r="E43" s="251"/>
      <c r="F43" s="283"/>
      <c r="G43" s="251"/>
      <c r="H43" s="254"/>
      <c r="I43" s="257" t="str">
        <f t="shared" ref="I43" si="44">IF(H43&lt;=0,"",IF(H43&lt;=2,"Muy Baja",IF(H43&lt;=5,"Baja",IF(H43&lt;=19,"Media",IF(H43&lt;=50,"Alta","Muy Alta")))))</f>
        <v/>
      </c>
      <c r="J43" s="261" t="str">
        <f>IF(I43="","",IF(I43="Muy Baja",0.2,IF(I43="Baja",0.4,IF(I43="Media",0.6,IF(I43="Alta",0.8,IF(I43="Muy Alta",1,))))))</f>
        <v/>
      </c>
      <c r="K43" s="264"/>
      <c r="L43" s="261">
        <f ca="1">IF(NOT(ISERROR(MATCH(K43,'Tabla Impacto'!$B$221:$B$223,0))),'Tabla Impacto'!$F$223&amp;"Por favor no seleccionar los criterios de impacto(Afectación Económica o presupuestal y Pérdida Reputacional)",K43)</f>
        <v>0</v>
      </c>
      <c r="M43" s="257" t="str">
        <f ca="1">IF(OR(L43='Tabla Impacto'!$C$11,L43='Tabla Impacto'!$D$11),"Leve",IF(OR(L43='Tabla Impacto'!$C$12,L43='Tabla Impacto'!$D$12),"Menor",IF(OR(L43='Tabla Impacto'!$C$13,L43='Tabla Impacto'!$D$13),"Moderado",IF(OR(L43='Tabla Impacto'!$C$14,L43='Tabla Impacto'!$D$14),"Mayor",IF(OR(L43='Tabla Impacto'!$C$15,L43='Tabla Impacto'!$D$15),"Catastrófico","")))))</f>
        <v/>
      </c>
      <c r="N43" s="261" t="str">
        <f ca="1">IF(M43="","",IF(M43="Leve",0.2,IF(M43="Menor",0.4,IF(M43="Moderado",0.6,IF(M43="Mayor",0.8,IF(M43="Catastrófico",1,))))))</f>
        <v/>
      </c>
      <c r="O43" s="286" t="str">
        <f ca="1">IF(OR(AND(I43="Muy Baja",M43="Leve"),AND(I43="Muy Baja",M43="Menor"),AND(I43="Baja",M43="Leve")),"Bajo",IF(OR(AND(I43="Muy baja",M43="Moderado"),AND(I43="Baja",M43="Menor"),AND(I43="Baja",M43="Moderado"),AND(I43="Media",M43="Leve"),AND(I43="Media",M43="Menor"),AND(I43="Media",M43="Moderado"),AND(I43="Alta",M43="Leve"),AND(I43="Alta",M43="Menor")),"Moderado",IF(OR(AND(I43="Muy Baja",M43="Mayor"),AND(I43="Baja",M43="Mayor"),AND(I43="Media",M43="Mayor"),AND(I43="Alta",M43="Moderado"),AND(I43="Alta",M43="Mayor"),AND(I43="Muy Alta",M43="Leve"),AND(I43="Muy Alta",M43="Menor"),AND(I43="Muy Alta",M43="Moderado"),AND(I43="Muy Alta",M43="Mayor")),"Alto",IF(OR(AND(I43="Muy Baja",M43="Catastrófico"),AND(I43="Baja",M43="Catastrófico"),AND(I43="Media",M43="Catastrófico"),AND(I43="Alta",M43="Catastrófico"),AND(I43="Muy Alta",M43="Catastrófico")),"Extremo",""))))</f>
        <v/>
      </c>
      <c r="P43" s="136">
        <v>1</v>
      </c>
      <c r="Q43" s="128"/>
      <c r="R43" s="137" t="str">
        <f t="shared" si="5"/>
        <v/>
      </c>
      <c r="S43" s="138"/>
      <c r="T43" s="138"/>
      <c r="U43" s="139" t="str">
        <f>IF(AND(S43="Preventivo",T43="Automático"),"50%",IF(AND(S43="Preventivo",T43="Manual"),"40%",IF(AND(S43="Detectivo",T43="Automático"),"40%",IF(AND(S43="Detectivo",T43="Manual"),"30%",IF(AND(S43="Correctivo",T43="Automático"),"35%",IF(AND(S43="Correctivo",T43="Manual"),"25%",""))))))</f>
        <v/>
      </c>
      <c r="V43" s="138"/>
      <c r="W43" s="138"/>
      <c r="X43" s="138"/>
      <c r="Y43" s="140" t="str">
        <f>IFERROR(IF(R43="Probabilidad",(J43-(+J43*U43)),IF(R43="Impacto",J43,"")),"")</f>
        <v/>
      </c>
      <c r="Z43" s="141" t="str">
        <f>IFERROR(IF(Y43="","",IF(Y43&lt;=0.2,"Muy Baja",IF(Y43&lt;=0.4,"Baja",IF(Y43&lt;=0.6,"Media",IF(Y43&lt;=0.8,"Alta","Muy Alta"))))),"")</f>
        <v/>
      </c>
      <c r="AA43" s="142" t="str">
        <f>+Y43</f>
        <v/>
      </c>
      <c r="AB43" s="141" t="str">
        <f>IFERROR(IF(AC43="","",IF(AC43&lt;=0.2,"Leve",IF(AC43&lt;=0.4,"Menor",IF(AC43&lt;=0.6,"Moderado",IF(AC43&lt;=0.8,"Mayor","Catastrófico"))))),"")</f>
        <v/>
      </c>
      <c r="AC43" s="142" t="str">
        <f>IFERROR(IF(R43="Impacto",(N43-(+N43*U43)),IF(R43="Probabilidad",N43,"")),"")</f>
        <v/>
      </c>
      <c r="AD43" s="143" t="str">
        <f>IFERROR(IF(OR(AND(Z43="Muy Baja",AB43="Leve"),AND(Z43="Muy Baja",AB43="Menor"),AND(Z43="Baja",AB43="Leve")),"Bajo",IF(OR(AND(Z43="Muy baja",AB43="Moderado"),AND(Z43="Baja",AB43="Menor"),AND(Z43="Baja",AB43="Moderado"),AND(Z43="Media",AB43="Leve"),AND(Z43="Media",AB43="Menor"),AND(Z43="Media",AB43="Moderado"),AND(Z43="Alta",AB43="Leve"),AND(Z43="Alta",AB43="Menor")),"Moderado",IF(OR(AND(Z43="Muy Baja",AB43="Mayor"),AND(Z43="Baja",AB43="Mayor"),AND(Z43="Media",AB43="Mayor"),AND(Z43="Alta",AB43="Moderado"),AND(Z43="Alta",AB43="Mayor"),AND(Z43="Muy Alta",AB43="Leve"),AND(Z43="Muy Alta",AB43="Menor"),AND(Z43="Muy Alta",AB43="Moderado"),AND(Z43="Muy Alta",AB43="Mayor")),"Alto",IF(OR(AND(Z43="Muy Baja",AB43="Catastrófico"),AND(Z43="Baja",AB43="Catastrófico"),AND(Z43="Media",AB43="Catastrófico"),AND(Z43="Alta",AB43="Catastrófico"),AND(Z43="Muy Alta",AB43="Catastrófico")),"Extremo","")))),"")</f>
        <v/>
      </c>
      <c r="AE43" s="184"/>
      <c r="AF43" s="185"/>
      <c r="AG43" s="190"/>
      <c r="AH43" s="190"/>
      <c r="AI43" s="190"/>
      <c r="AJ43" s="190"/>
      <c r="AK43" s="191"/>
      <c r="AL43" s="191"/>
      <c r="AM43" s="254"/>
      <c r="AN43" s="254"/>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7"/>
      <c r="BR43" s="147"/>
    </row>
    <row r="44" spans="1:70" s="148" customFormat="1" ht="43.5" customHeight="1">
      <c r="A44" s="281"/>
      <c r="B44" s="252"/>
      <c r="C44" s="252"/>
      <c r="D44" s="252"/>
      <c r="E44" s="252"/>
      <c r="F44" s="284"/>
      <c r="G44" s="252"/>
      <c r="H44" s="255"/>
      <c r="I44" s="258"/>
      <c r="J44" s="262"/>
      <c r="K44" s="265"/>
      <c r="L44" s="262">
        <f ca="1">IF(NOT(ISERROR(MATCH(K44,_xlfn.ANCHORARRAY(F55),0))),J57&amp;"Por favor no seleccionar los criterios de impacto",K44)</f>
        <v>0</v>
      </c>
      <c r="M44" s="258"/>
      <c r="N44" s="262"/>
      <c r="O44" s="287"/>
      <c r="P44" s="136">
        <v>2</v>
      </c>
      <c r="Q44" s="128"/>
      <c r="R44" s="137" t="str">
        <f t="shared" si="5"/>
        <v/>
      </c>
      <c r="S44" s="138"/>
      <c r="T44" s="138"/>
      <c r="U44" s="139" t="str">
        <f t="shared" ref="U44:U48" si="45">IF(AND(S44="Preventivo",T44="Automático"),"50%",IF(AND(S44="Preventivo",T44="Manual"),"40%",IF(AND(S44="Detectivo",T44="Automático"),"40%",IF(AND(S44="Detectivo",T44="Manual"),"30%",IF(AND(S44="Correctivo",T44="Automático"),"35%",IF(AND(S44="Correctivo",T44="Manual"),"25%",""))))))</f>
        <v/>
      </c>
      <c r="V44" s="138"/>
      <c r="W44" s="138"/>
      <c r="X44" s="138"/>
      <c r="Y44" s="140" t="str">
        <f>IFERROR(IF(AND(R43="Probabilidad",R44="Probabilidad"),(AA43-(+AA43*U44)),IF(R44="Probabilidad",(J43-(+J43*U44)),IF(R44="Impacto",AA43,""))),"")</f>
        <v/>
      </c>
      <c r="Z44" s="141" t="str">
        <f t="shared" ref="Z44:Z48" si="46">IFERROR(IF(Y44="","",IF(Y44&lt;=0.2,"Muy Baja",IF(Y44&lt;=0.4,"Baja",IF(Y44&lt;=0.6,"Media",IF(Y44&lt;=0.8,"Alta","Muy Alta"))))),"")</f>
        <v/>
      </c>
      <c r="AA44" s="142" t="str">
        <f t="shared" ref="AA44:AA48" si="47">+Y44</f>
        <v/>
      </c>
      <c r="AB44" s="141" t="str">
        <f t="shared" ref="AB44:AB48" si="48">IFERROR(IF(AC44="","",IF(AC44&lt;=0.2,"Leve",IF(AC44&lt;=0.4,"Menor",IF(AC44&lt;=0.6,"Moderado",IF(AC44&lt;=0.8,"Mayor","Catastrófico"))))),"")</f>
        <v/>
      </c>
      <c r="AC44" s="142" t="str">
        <f>IFERROR(IF(AND(R43="Impacto",R44="Impacto"),(AC43-(+AC43*U44)),IF(R44="Impacto",(N43-(+N43*U44)),IF(R44="Probabilidad",AC43,""))),"")</f>
        <v/>
      </c>
      <c r="AD44" s="143" t="str">
        <f t="shared" ref="AD44:AD45" si="49">IFERROR(IF(OR(AND(Z44="Muy Baja",AB44="Leve"),AND(Z44="Muy Baja",AB44="Menor"),AND(Z44="Baja",AB44="Leve")),"Bajo",IF(OR(AND(Z44="Muy baja",AB44="Moderado"),AND(Z44="Baja",AB44="Menor"),AND(Z44="Baja",AB44="Moderado"),AND(Z44="Media",AB44="Leve"),AND(Z44="Media",AB44="Menor"),AND(Z44="Media",AB44="Moderado"),AND(Z44="Alta",AB44="Leve"),AND(Z44="Alta",AB44="Menor")),"Moderado",IF(OR(AND(Z44="Muy Baja",AB44="Mayor"),AND(Z44="Baja",AB44="Mayor"),AND(Z44="Media",AB44="Mayor"),AND(Z44="Alta",AB44="Moderado"),AND(Z44="Alta",AB44="Mayor"),AND(Z44="Muy Alta",AB44="Leve"),AND(Z44="Muy Alta",AB44="Menor"),AND(Z44="Muy Alta",AB44="Moderado"),AND(Z44="Muy Alta",AB44="Mayor")),"Alto",IF(OR(AND(Z44="Muy Baja",AB44="Catastrófico"),AND(Z44="Baja",AB44="Catastrófico"),AND(Z44="Media",AB44="Catastrófico"),AND(Z44="Alta",AB44="Catastrófico"),AND(Z44="Muy Alta",AB44="Catastrófico")),"Extremo","")))),"")</f>
        <v/>
      </c>
      <c r="AE44" s="184"/>
      <c r="AF44" s="185"/>
      <c r="AG44" s="190"/>
      <c r="AH44" s="190"/>
      <c r="AI44" s="190"/>
      <c r="AJ44" s="190"/>
      <c r="AK44" s="191"/>
      <c r="AL44" s="191"/>
      <c r="AM44" s="255"/>
      <c r="AN44" s="255"/>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7"/>
      <c r="BR44" s="147"/>
    </row>
    <row r="45" spans="1:70" s="148" customFormat="1" ht="43.5" customHeight="1">
      <c r="A45" s="281"/>
      <c r="B45" s="252"/>
      <c r="C45" s="252"/>
      <c r="D45" s="252"/>
      <c r="E45" s="252"/>
      <c r="F45" s="284"/>
      <c r="G45" s="252"/>
      <c r="H45" s="255"/>
      <c r="I45" s="258"/>
      <c r="J45" s="262"/>
      <c r="K45" s="265"/>
      <c r="L45" s="262">
        <f ca="1">IF(NOT(ISERROR(MATCH(K45,_xlfn.ANCHORARRAY(F56),0))),J58&amp;"Por favor no seleccionar los criterios de impacto",K45)</f>
        <v>0</v>
      </c>
      <c r="M45" s="258"/>
      <c r="N45" s="262"/>
      <c r="O45" s="287"/>
      <c r="P45" s="136">
        <v>3</v>
      </c>
      <c r="Q45" s="129"/>
      <c r="R45" s="137" t="str">
        <f t="shared" si="5"/>
        <v/>
      </c>
      <c r="S45" s="138"/>
      <c r="T45" s="138"/>
      <c r="U45" s="139" t="str">
        <f t="shared" si="45"/>
        <v/>
      </c>
      <c r="V45" s="138"/>
      <c r="W45" s="138"/>
      <c r="X45" s="138"/>
      <c r="Y45" s="140" t="str">
        <f>IFERROR(IF(AND(R44="Probabilidad",R45="Probabilidad"),(AA44-(+AA44*U45)),IF(AND(R44="Impacto",R45="Probabilidad"),(AA43-(+AA43*U45)),IF(R45="Impacto",AA44,""))),"")</f>
        <v/>
      </c>
      <c r="Z45" s="141" t="str">
        <f t="shared" si="46"/>
        <v/>
      </c>
      <c r="AA45" s="142" t="str">
        <f t="shared" si="47"/>
        <v/>
      </c>
      <c r="AB45" s="141" t="str">
        <f t="shared" si="48"/>
        <v/>
      </c>
      <c r="AC45" s="142" t="str">
        <f>IFERROR(IF(AND(R44="Impacto",R45="Impacto"),(AC44-(+AC44*U45)),IF(AND(R44="Probabilidad",R45="Impacto"),(AC43-(+AC43*U45)),IF(R45="Probabilidad",AC44,""))),"")</f>
        <v/>
      </c>
      <c r="AD45" s="143" t="str">
        <f t="shared" si="49"/>
        <v/>
      </c>
      <c r="AE45" s="184"/>
      <c r="AF45" s="185"/>
      <c r="AG45" s="190"/>
      <c r="AH45" s="190"/>
      <c r="AI45" s="190"/>
      <c r="AJ45" s="190"/>
      <c r="AK45" s="191"/>
      <c r="AL45" s="191"/>
      <c r="AM45" s="255"/>
      <c r="AN45" s="255"/>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7"/>
      <c r="BR45" s="147"/>
    </row>
    <row r="46" spans="1:70" s="148" customFormat="1" ht="43.5" customHeight="1">
      <c r="A46" s="281"/>
      <c r="B46" s="252"/>
      <c r="C46" s="252"/>
      <c r="D46" s="252"/>
      <c r="E46" s="252"/>
      <c r="F46" s="284"/>
      <c r="G46" s="252"/>
      <c r="H46" s="255"/>
      <c r="I46" s="258"/>
      <c r="J46" s="262"/>
      <c r="K46" s="265"/>
      <c r="L46" s="262">
        <f ca="1">IF(NOT(ISERROR(MATCH(K46,_xlfn.ANCHORARRAY(F57),0))),J59&amp;"Por favor no seleccionar los criterios de impacto",K46)</f>
        <v>0</v>
      </c>
      <c r="M46" s="258"/>
      <c r="N46" s="262"/>
      <c r="O46" s="287"/>
      <c r="P46" s="136">
        <v>4</v>
      </c>
      <c r="Q46" s="128"/>
      <c r="R46" s="137" t="str">
        <f t="shared" si="5"/>
        <v/>
      </c>
      <c r="S46" s="138"/>
      <c r="T46" s="138"/>
      <c r="U46" s="139" t="str">
        <f t="shared" si="45"/>
        <v/>
      </c>
      <c r="V46" s="138"/>
      <c r="W46" s="138"/>
      <c r="X46" s="138"/>
      <c r="Y46" s="140" t="str">
        <f t="shared" ref="Y46:Y48" si="50">IFERROR(IF(AND(R45="Probabilidad",R46="Probabilidad"),(AA45-(+AA45*U46)),IF(AND(R45="Impacto",R46="Probabilidad"),(AA44-(+AA44*U46)),IF(R46="Impacto",AA45,""))),"")</f>
        <v/>
      </c>
      <c r="Z46" s="141" t="str">
        <f t="shared" si="46"/>
        <v/>
      </c>
      <c r="AA46" s="142" t="str">
        <f t="shared" si="47"/>
        <v/>
      </c>
      <c r="AB46" s="141" t="str">
        <f t="shared" si="48"/>
        <v/>
      </c>
      <c r="AC46" s="142" t="str">
        <f t="shared" ref="AC46:AC48" si="51">IFERROR(IF(AND(R45="Impacto",R46="Impacto"),(AC45-(+AC45*U46)),IF(AND(R45="Probabilidad",R46="Impacto"),(AC44-(+AC44*U46)),IF(R46="Probabilidad",AC45,""))),"")</f>
        <v/>
      </c>
      <c r="AD46" s="143" t="str">
        <f>IFERROR(IF(OR(AND(Z46="Muy Baja",AB46="Leve"),AND(Z46="Muy Baja",AB46="Menor"),AND(Z46="Baja",AB46="Leve")),"Bajo",IF(OR(AND(Z46="Muy baja",AB46="Moderado"),AND(Z46="Baja",AB46="Menor"),AND(Z46="Baja",AB46="Moderado"),AND(Z46="Media",AB46="Leve"),AND(Z46="Media",AB46="Menor"),AND(Z46="Media",AB46="Moderado"),AND(Z46="Alta",AB46="Leve"),AND(Z46="Alta",AB46="Menor")),"Moderado",IF(OR(AND(Z46="Muy Baja",AB46="Mayor"),AND(Z46="Baja",AB46="Mayor"),AND(Z46="Media",AB46="Mayor"),AND(Z46="Alta",AB46="Moderado"),AND(Z46="Alta",AB46="Mayor"),AND(Z46="Muy Alta",AB46="Leve"),AND(Z46="Muy Alta",AB46="Menor"),AND(Z46="Muy Alta",AB46="Moderado"),AND(Z46="Muy Alta",AB46="Mayor")),"Alto",IF(OR(AND(Z46="Muy Baja",AB46="Catastrófico"),AND(Z46="Baja",AB46="Catastrófico"),AND(Z46="Media",AB46="Catastrófico"),AND(Z46="Alta",AB46="Catastrófico"),AND(Z46="Muy Alta",AB46="Catastrófico")),"Extremo","")))),"")</f>
        <v/>
      </c>
      <c r="AE46" s="184"/>
      <c r="AF46" s="185"/>
      <c r="AG46" s="190"/>
      <c r="AH46" s="190"/>
      <c r="AI46" s="190"/>
      <c r="AJ46" s="190"/>
      <c r="AK46" s="191"/>
      <c r="AL46" s="191"/>
      <c r="AM46" s="255"/>
      <c r="AN46" s="255"/>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7"/>
      <c r="BR46" s="147"/>
    </row>
    <row r="47" spans="1:70" s="148" customFormat="1" ht="43.5" customHeight="1">
      <c r="A47" s="281"/>
      <c r="B47" s="252"/>
      <c r="C47" s="252"/>
      <c r="D47" s="252"/>
      <c r="E47" s="252"/>
      <c r="F47" s="284"/>
      <c r="G47" s="252"/>
      <c r="H47" s="255"/>
      <c r="I47" s="258"/>
      <c r="J47" s="262"/>
      <c r="K47" s="265"/>
      <c r="L47" s="262">
        <f ca="1">IF(NOT(ISERROR(MATCH(K47,_xlfn.ANCHORARRAY(F58),0))),J60&amp;"Por favor no seleccionar los criterios de impacto",K47)</f>
        <v>0</v>
      </c>
      <c r="M47" s="258"/>
      <c r="N47" s="262"/>
      <c r="O47" s="287"/>
      <c r="P47" s="136">
        <v>5</v>
      </c>
      <c r="Q47" s="128"/>
      <c r="R47" s="137" t="str">
        <f t="shared" si="5"/>
        <v/>
      </c>
      <c r="S47" s="138"/>
      <c r="T47" s="138"/>
      <c r="U47" s="139" t="str">
        <f t="shared" si="45"/>
        <v/>
      </c>
      <c r="V47" s="138"/>
      <c r="W47" s="138"/>
      <c r="X47" s="138"/>
      <c r="Y47" s="140" t="str">
        <f t="shared" si="50"/>
        <v/>
      </c>
      <c r="Z47" s="141" t="str">
        <f t="shared" si="46"/>
        <v/>
      </c>
      <c r="AA47" s="142" t="str">
        <f t="shared" si="47"/>
        <v/>
      </c>
      <c r="AB47" s="141" t="str">
        <f t="shared" si="48"/>
        <v/>
      </c>
      <c r="AC47" s="142" t="str">
        <f t="shared" si="51"/>
        <v/>
      </c>
      <c r="AD47" s="143" t="str">
        <f t="shared" ref="AD47:AD48" si="52">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
      </c>
      <c r="AE47" s="184"/>
      <c r="AF47" s="185"/>
      <c r="AG47" s="190"/>
      <c r="AH47" s="190"/>
      <c r="AI47" s="190"/>
      <c r="AJ47" s="190"/>
      <c r="AK47" s="191"/>
      <c r="AL47" s="191"/>
      <c r="AM47" s="255"/>
      <c r="AN47" s="255"/>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7"/>
      <c r="BR47" s="147"/>
    </row>
    <row r="48" spans="1:70" s="148" customFormat="1" ht="43.5" customHeight="1">
      <c r="A48" s="282"/>
      <c r="B48" s="253"/>
      <c r="C48" s="253"/>
      <c r="D48" s="253"/>
      <c r="E48" s="253"/>
      <c r="F48" s="285"/>
      <c r="G48" s="253"/>
      <c r="H48" s="256"/>
      <c r="I48" s="259"/>
      <c r="J48" s="263"/>
      <c r="K48" s="266"/>
      <c r="L48" s="263">
        <f ca="1">IF(NOT(ISERROR(MATCH(K48,_xlfn.ANCHORARRAY(F59),0))),J61&amp;"Por favor no seleccionar los criterios de impacto",K48)</f>
        <v>0</v>
      </c>
      <c r="M48" s="259"/>
      <c r="N48" s="263"/>
      <c r="O48" s="288"/>
      <c r="P48" s="136">
        <v>6</v>
      </c>
      <c r="Q48" s="128"/>
      <c r="R48" s="137" t="str">
        <f t="shared" si="5"/>
        <v/>
      </c>
      <c r="S48" s="138"/>
      <c r="T48" s="138"/>
      <c r="U48" s="139" t="str">
        <f t="shared" si="45"/>
        <v/>
      </c>
      <c r="V48" s="138"/>
      <c r="W48" s="138"/>
      <c r="X48" s="138"/>
      <c r="Y48" s="140" t="str">
        <f t="shared" si="50"/>
        <v/>
      </c>
      <c r="Z48" s="141" t="str">
        <f t="shared" si="46"/>
        <v/>
      </c>
      <c r="AA48" s="142" t="str">
        <f t="shared" si="47"/>
        <v/>
      </c>
      <c r="AB48" s="141" t="str">
        <f t="shared" si="48"/>
        <v/>
      </c>
      <c r="AC48" s="142" t="str">
        <f t="shared" si="51"/>
        <v/>
      </c>
      <c r="AD48" s="143" t="str">
        <f t="shared" si="52"/>
        <v/>
      </c>
      <c r="AE48" s="184"/>
      <c r="AF48" s="185"/>
      <c r="AG48" s="190"/>
      <c r="AH48" s="190"/>
      <c r="AI48" s="190"/>
      <c r="AJ48" s="190"/>
      <c r="AK48" s="191"/>
      <c r="AL48" s="191"/>
      <c r="AM48" s="256"/>
      <c r="AN48" s="256"/>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7"/>
      <c r="BR48" s="147"/>
    </row>
    <row r="49" spans="1:70" s="148" customFormat="1" ht="43.5" customHeight="1">
      <c r="A49" s="280">
        <v>7</v>
      </c>
      <c r="B49" s="251"/>
      <c r="C49" s="251"/>
      <c r="D49" s="251"/>
      <c r="E49" s="251"/>
      <c r="F49" s="283"/>
      <c r="G49" s="251"/>
      <c r="H49" s="254"/>
      <c r="I49" s="257" t="str">
        <f t="shared" ref="I49" si="53">IF(H49&lt;=0,"",IF(H49&lt;=2,"Muy Baja",IF(H49&lt;=5,"Baja",IF(H49&lt;=19,"Media",IF(H49&lt;=50,"Alta","Muy Alta")))))</f>
        <v/>
      </c>
      <c r="J49" s="261" t="str">
        <f>IF(I49="","",IF(I49="Muy Baja",0.2,IF(I49="Baja",0.4,IF(I49="Media",0.6,IF(I49="Alta",0.8,IF(I49="Muy Alta",1,))))))</f>
        <v/>
      </c>
      <c r="K49" s="264"/>
      <c r="L49" s="261">
        <f ca="1">IF(NOT(ISERROR(MATCH(K49,'Tabla Impacto'!$B$221:$B$223,0))),'Tabla Impacto'!$F$223&amp;"Por favor no seleccionar los criterios de impacto(Afectación Económica o presupuestal y Pérdida Reputacional)",K49)</f>
        <v>0</v>
      </c>
      <c r="M49" s="257" t="str">
        <f ca="1">IF(OR(L49='Tabla Impacto'!$C$11,L49='Tabla Impacto'!$D$11),"Leve",IF(OR(L49='Tabla Impacto'!$C$12,L49='Tabla Impacto'!$D$12),"Menor",IF(OR(L49='Tabla Impacto'!$C$13,L49='Tabla Impacto'!$D$13),"Moderado",IF(OR(L49='Tabla Impacto'!$C$14,L49='Tabla Impacto'!$D$14),"Mayor",IF(OR(L49='Tabla Impacto'!$C$15,L49='Tabla Impacto'!$D$15),"Catastrófico","")))))</f>
        <v/>
      </c>
      <c r="N49" s="261" t="str">
        <f ca="1">IF(M49="","",IF(M49="Leve",0.2,IF(M49="Menor",0.4,IF(M49="Moderado",0.6,IF(M49="Mayor",0.8,IF(M49="Catastrófico",1,))))))</f>
        <v/>
      </c>
      <c r="O49" s="286" t="str">
        <f ca="1">IF(OR(AND(I49="Muy Baja",M49="Leve"),AND(I49="Muy Baja",M49="Menor"),AND(I49="Baja",M49="Leve")),"Bajo",IF(OR(AND(I49="Muy baja",M49="Moderado"),AND(I49="Baja",M49="Menor"),AND(I49="Baja",M49="Moderado"),AND(I49="Media",M49="Leve"),AND(I49="Media",M49="Menor"),AND(I49="Media",M49="Moderado"),AND(I49="Alta",M49="Leve"),AND(I49="Alta",M49="Menor")),"Moderado",IF(OR(AND(I49="Muy Baja",M49="Mayor"),AND(I49="Baja",M49="Mayor"),AND(I49="Media",M49="Mayor"),AND(I49="Alta",M49="Moderado"),AND(I49="Alta",M49="Mayor"),AND(I49="Muy Alta",M49="Leve"),AND(I49="Muy Alta",M49="Menor"),AND(I49="Muy Alta",M49="Moderado"),AND(I49="Muy Alta",M49="Mayor")),"Alto",IF(OR(AND(I49="Muy Baja",M49="Catastrófico"),AND(I49="Baja",M49="Catastrófico"),AND(I49="Media",M49="Catastrófico"),AND(I49="Alta",M49="Catastrófico"),AND(I49="Muy Alta",M49="Catastrófico")),"Extremo",""))))</f>
        <v/>
      </c>
      <c r="P49" s="136">
        <v>1</v>
      </c>
      <c r="Q49" s="128"/>
      <c r="R49" s="137" t="str">
        <f t="shared" si="5"/>
        <v/>
      </c>
      <c r="S49" s="138"/>
      <c r="T49" s="138"/>
      <c r="U49" s="139" t="str">
        <f>IF(AND(S49="Preventivo",T49="Automático"),"50%",IF(AND(S49="Preventivo",T49="Manual"),"40%",IF(AND(S49="Detectivo",T49="Automático"),"40%",IF(AND(S49="Detectivo",T49="Manual"),"30%",IF(AND(S49="Correctivo",T49="Automático"),"35%",IF(AND(S49="Correctivo",T49="Manual"),"25%",""))))))</f>
        <v/>
      </c>
      <c r="V49" s="138"/>
      <c r="W49" s="138"/>
      <c r="X49" s="138"/>
      <c r="Y49" s="140" t="str">
        <f>IFERROR(IF(R49="Probabilidad",(J49-(+J49*U49)),IF(R49="Impacto",J49,"")),"")</f>
        <v/>
      </c>
      <c r="Z49" s="141" t="str">
        <f>IFERROR(IF(Y49="","",IF(Y49&lt;=0.2,"Muy Baja",IF(Y49&lt;=0.4,"Baja",IF(Y49&lt;=0.6,"Media",IF(Y49&lt;=0.8,"Alta","Muy Alta"))))),"")</f>
        <v/>
      </c>
      <c r="AA49" s="142" t="str">
        <f>+Y49</f>
        <v/>
      </c>
      <c r="AB49" s="141" t="str">
        <f>IFERROR(IF(AC49="","",IF(AC49&lt;=0.2,"Leve",IF(AC49&lt;=0.4,"Menor",IF(AC49&lt;=0.6,"Moderado",IF(AC49&lt;=0.8,"Mayor","Catastrófico"))))),"")</f>
        <v/>
      </c>
      <c r="AC49" s="142" t="str">
        <f>IFERROR(IF(R49="Impacto",(N49-(+N49*U49)),IF(R49="Probabilidad",N49,"")),"")</f>
        <v/>
      </c>
      <c r="AD49" s="143" t="str">
        <f>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
      </c>
      <c r="AE49" s="184"/>
      <c r="AF49" s="185"/>
      <c r="AG49" s="190"/>
      <c r="AH49" s="190"/>
      <c r="AI49" s="190"/>
      <c r="AJ49" s="190"/>
      <c r="AK49" s="191"/>
      <c r="AL49" s="191"/>
      <c r="AM49" s="254"/>
      <c r="AN49" s="254"/>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7"/>
      <c r="BR49" s="147"/>
    </row>
    <row r="50" spans="1:70" s="148" customFormat="1" ht="43.5" customHeight="1">
      <c r="A50" s="281"/>
      <c r="B50" s="252"/>
      <c r="C50" s="252"/>
      <c r="D50" s="252"/>
      <c r="E50" s="252"/>
      <c r="F50" s="284"/>
      <c r="G50" s="252"/>
      <c r="H50" s="255"/>
      <c r="I50" s="258"/>
      <c r="J50" s="262"/>
      <c r="K50" s="265"/>
      <c r="L50" s="262">
        <f ca="1">IF(NOT(ISERROR(MATCH(K50,_xlfn.ANCHORARRAY(F61),0))),J63&amp;"Por favor no seleccionar los criterios de impacto",K50)</f>
        <v>0</v>
      </c>
      <c r="M50" s="258"/>
      <c r="N50" s="262"/>
      <c r="O50" s="287"/>
      <c r="P50" s="136">
        <v>2</v>
      </c>
      <c r="Q50" s="128"/>
      <c r="R50" s="137" t="str">
        <f t="shared" si="5"/>
        <v/>
      </c>
      <c r="S50" s="138"/>
      <c r="T50" s="138"/>
      <c r="U50" s="139" t="str">
        <f t="shared" ref="U50:U54" si="54">IF(AND(S50="Preventivo",T50="Automático"),"50%",IF(AND(S50="Preventivo",T50="Manual"),"40%",IF(AND(S50="Detectivo",T50="Automático"),"40%",IF(AND(S50="Detectivo",T50="Manual"),"30%",IF(AND(S50="Correctivo",T50="Automático"),"35%",IF(AND(S50="Correctivo",T50="Manual"),"25%",""))))))</f>
        <v/>
      </c>
      <c r="V50" s="138"/>
      <c r="W50" s="138"/>
      <c r="X50" s="138"/>
      <c r="Y50" s="140" t="str">
        <f>IFERROR(IF(AND(R49="Probabilidad",R50="Probabilidad"),(AA49-(+AA49*U50)),IF(R50="Probabilidad",(J49-(+J49*U50)),IF(R50="Impacto",AA49,""))),"")</f>
        <v/>
      </c>
      <c r="Z50" s="141" t="str">
        <f t="shared" ref="Z50:Z54" si="55">IFERROR(IF(Y50="","",IF(Y50&lt;=0.2,"Muy Baja",IF(Y50&lt;=0.4,"Baja",IF(Y50&lt;=0.6,"Media",IF(Y50&lt;=0.8,"Alta","Muy Alta"))))),"")</f>
        <v/>
      </c>
      <c r="AA50" s="142" t="str">
        <f t="shared" ref="AA50:AA54" si="56">+Y50</f>
        <v/>
      </c>
      <c r="AB50" s="141" t="str">
        <f t="shared" ref="AB50:AB54" si="57">IFERROR(IF(AC50="","",IF(AC50&lt;=0.2,"Leve",IF(AC50&lt;=0.4,"Menor",IF(AC50&lt;=0.6,"Moderado",IF(AC50&lt;=0.8,"Mayor","Catastrófico"))))),"")</f>
        <v/>
      </c>
      <c r="AC50" s="142" t="str">
        <f>IFERROR(IF(AND(R49="Impacto",R50="Impacto"),(AC49-(+AC49*U50)),IF(R50="Impacto",(N49-(+N49*U50)),IF(R50="Probabilidad",AC49,""))),"")</f>
        <v/>
      </c>
      <c r="AD50" s="143" t="str">
        <f t="shared" ref="AD50:AD51" si="58">IFERROR(IF(OR(AND(Z50="Muy Baja",AB50="Leve"),AND(Z50="Muy Baja",AB50="Menor"),AND(Z50="Baja",AB50="Leve")),"Bajo",IF(OR(AND(Z50="Muy baja",AB50="Moderado"),AND(Z50="Baja",AB50="Menor"),AND(Z50="Baja",AB50="Moderado"),AND(Z50="Media",AB50="Leve"),AND(Z50="Media",AB50="Menor"),AND(Z50="Media",AB50="Moderado"),AND(Z50="Alta",AB50="Leve"),AND(Z50="Alta",AB50="Menor")),"Moderado",IF(OR(AND(Z50="Muy Baja",AB50="Mayor"),AND(Z50="Baja",AB50="Mayor"),AND(Z50="Media",AB50="Mayor"),AND(Z50="Alta",AB50="Moderado"),AND(Z50="Alta",AB50="Mayor"),AND(Z50="Muy Alta",AB50="Leve"),AND(Z50="Muy Alta",AB50="Menor"),AND(Z50="Muy Alta",AB50="Moderado"),AND(Z50="Muy Alta",AB50="Mayor")),"Alto",IF(OR(AND(Z50="Muy Baja",AB50="Catastrófico"),AND(Z50="Baja",AB50="Catastrófico"),AND(Z50="Media",AB50="Catastrófico"),AND(Z50="Alta",AB50="Catastrófico"),AND(Z50="Muy Alta",AB50="Catastrófico")),"Extremo","")))),"")</f>
        <v/>
      </c>
      <c r="AE50" s="184"/>
      <c r="AF50" s="185"/>
      <c r="AG50" s="190"/>
      <c r="AH50" s="190"/>
      <c r="AI50" s="190"/>
      <c r="AJ50" s="190"/>
      <c r="AK50" s="191"/>
      <c r="AL50" s="191"/>
      <c r="AM50" s="255"/>
      <c r="AN50" s="255"/>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7"/>
      <c r="BR50" s="147"/>
    </row>
    <row r="51" spans="1:70" s="148" customFormat="1" ht="43.5" customHeight="1">
      <c r="A51" s="281"/>
      <c r="B51" s="252"/>
      <c r="C51" s="252"/>
      <c r="D51" s="252"/>
      <c r="E51" s="252"/>
      <c r="F51" s="284"/>
      <c r="G51" s="252"/>
      <c r="H51" s="255"/>
      <c r="I51" s="258"/>
      <c r="J51" s="262"/>
      <c r="K51" s="265"/>
      <c r="L51" s="262">
        <f ca="1">IF(NOT(ISERROR(MATCH(K51,_xlfn.ANCHORARRAY(F62),0))),J64&amp;"Por favor no seleccionar los criterios de impacto",K51)</f>
        <v>0</v>
      </c>
      <c r="M51" s="258"/>
      <c r="N51" s="262"/>
      <c r="O51" s="287"/>
      <c r="P51" s="136">
        <v>3</v>
      </c>
      <c r="Q51" s="129"/>
      <c r="R51" s="137" t="str">
        <f t="shared" si="5"/>
        <v/>
      </c>
      <c r="S51" s="138"/>
      <c r="T51" s="138"/>
      <c r="U51" s="139" t="str">
        <f t="shared" si="54"/>
        <v/>
      </c>
      <c r="V51" s="138"/>
      <c r="W51" s="138"/>
      <c r="X51" s="138"/>
      <c r="Y51" s="140" t="str">
        <f>IFERROR(IF(AND(R50="Probabilidad",R51="Probabilidad"),(AA50-(+AA50*U51)),IF(AND(R50="Impacto",R51="Probabilidad"),(AA49-(+AA49*U51)),IF(R51="Impacto",AA50,""))),"")</f>
        <v/>
      </c>
      <c r="Z51" s="141" t="str">
        <f t="shared" si="55"/>
        <v/>
      </c>
      <c r="AA51" s="142" t="str">
        <f t="shared" si="56"/>
        <v/>
      </c>
      <c r="AB51" s="141" t="str">
        <f t="shared" si="57"/>
        <v/>
      </c>
      <c r="AC51" s="142" t="str">
        <f>IFERROR(IF(AND(R50="Impacto",R51="Impacto"),(AC50-(+AC50*U51)),IF(AND(R50="Probabilidad",R51="Impacto"),(AC49-(+AC49*U51)),IF(R51="Probabilidad",AC50,""))),"")</f>
        <v/>
      </c>
      <c r="AD51" s="143" t="str">
        <f t="shared" si="58"/>
        <v/>
      </c>
      <c r="AE51" s="184"/>
      <c r="AF51" s="185"/>
      <c r="AG51" s="190"/>
      <c r="AH51" s="190"/>
      <c r="AI51" s="190"/>
      <c r="AJ51" s="190"/>
      <c r="AK51" s="191"/>
      <c r="AL51" s="191"/>
      <c r="AM51" s="255"/>
      <c r="AN51" s="255"/>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7"/>
    </row>
    <row r="52" spans="1:70" s="148" customFormat="1" ht="43.5" customHeight="1">
      <c r="A52" s="281"/>
      <c r="B52" s="252"/>
      <c r="C52" s="252"/>
      <c r="D52" s="252"/>
      <c r="E52" s="252"/>
      <c r="F52" s="284"/>
      <c r="G52" s="252"/>
      <c r="H52" s="255"/>
      <c r="I52" s="258"/>
      <c r="J52" s="262"/>
      <c r="K52" s="265"/>
      <c r="L52" s="262">
        <f ca="1">IF(NOT(ISERROR(MATCH(K52,_xlfn.ANCHORARRAY(F63),0))),J65&amp;"Por favor no seleccionar los criterios de impacto",K52)</f>
        <v>0</v>
      </c>
      <c r="M52" s="258"/>
      <c r="N52" s="262"/>
      <c r="O52" s="287"/>
      <c r="P52" s="136">
        <v>4</v>
      </c>
      <c r="Q52" s="128"/>
      <c r="R52" s="137" t="str">
        <f t="shared" si="5"/>
        <v/>
      </c>
      <c r="S52" s="138"/>
      <c r="T52" s="138"/>
      <c r="U52" s="139" t="str">
        <f t="shared" si="54"/>
        <v/>
      </c>
      <c r="V52" s="138"/>
      <c r="W52" s="138"/>
      <c r="X52" s="138"/>
      <c r="Y52" s="140" t="str">
        <f t="shared" ref="Y52:Y54" si="59">IFERROR(IF(AND(R51="Probabilidad",R52="Probabilidad"),(AA51-(+AA51*U52)),IF(AND(R51="Impacto",R52="Probabilidad"),(AA50-(+AA50*U52)),IF(R52="Impacto",AA51,""))),"")</f>
        <v/>
      </c>
      <c r="Z52" s="141" t="str">
        <f t="shared" si="55"/>
        <v/>
      </c>
      <c r="AA52" s="142" t="str">
        <f t="shared" si="56"/>
        <v/>
      </c>
      <c r="AB52" s="141" t="str">
        <f t="shared" si="57"/>
        <v/>
      </c>
      <c r="AC52" s="142" t="str">
        <f t="shared" ref="AC52:AC54" si="60">IFERROR(IF(AND(R51="Impacto",R52="Impacto"),(AC51-(+AC51*U52)),IF(AND(R51="Probabilidad",R52="Impacto"),(AC50-(+AC50*U52)),IF(R52="Probabilidad",AC51,""))),"")</f>
        <v/>
      </c>
      <c r="AD52" s="143" t="str">
        <f>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
      </c>
      <c r="AE52" s="184"/>
      <c r="AF52" s="185"/>
      <c r="AG52" s="190"/>
      <c r="AH52" s="190"/>
      <c r="AI52" s="190"/>
      <c r="AJ52" s="190"/>
      <c r="AK52" s="191"/>
      <c r="AL52" s="191"/>
      <c r="AM52" s="255"/>
      <c r="AN52" s="255"/>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7"/>
    </row>
    <row r="53" spans="1:70" s="148" customFormat="1" ht="43.5" customHeight="1">
      <c r="A53" s="281"/>
      <c r="B53" s="252"/>
      <c r="C53" s="252"/>
      <c r="D53" s="252"/>
      <c r="E53" s="252"/>
      <c r="F53" s="284"/>
      <c r="G53" s="252"/>
      <c r="H53" s="255"/>
      <c r="I53" s="258"/>
      <c r="J53" s="262"/>
      <c r="K53" s="265"/>
      <c r="L53" s="262">
        <f ca="1">IF(NOT(ISERROR(MATCH(K53,_xlfn.ANCHORARRAY(F64),0))),J66&amp;"Por favor no seleccionar los criterios de impacto",K53)</f>
        <v>0</v>
      </c>
      <c r="M53" s="258"/>
      <c r="N53" s="262"/>
      <c r="O53" s="287"/>
      <c r="P53" s="136">
        <v>5</v>
      </c>
      <c r="Q53" s="128"/>
      <c r="R53" s="137" t="str">
        <f t="shared" si="5"/>
        <v/>
      </c>
      <c r="S53" s="138"/>
      <c r="T53" s="138"/>
      <c r="U53" s="139" t="str">
        <f t="shared" si="54"/>
        <v/>
      </c>
      <c r="V53" s="138"/>
      <c r="W53" s="138"/>
      <c r="X53" s="138"/>
      <c r="Y53" s="140" t="str">
        <f t="shared" si="59"/>
        <v/>
      </c>
      <c r="Z53" s="141" t="str">
        <f t="shared" si="55"/>
        <v/>
      </c>
      <c r="AA53" s="142" t="str">
        <f t="shared" si="56"/>
        <v/>
      </c>
      <c r="AB53" s="141" t="str">
        <f t="shared" si="57"/>
        <v/>
      </c>
      <c r="AC53" s="142" t="str">
        <f t="shared" si="60"/>
        <v/>
      </c>
      <c r="AD53" s="143" t="str">
        <f t="shared" ref="AD53:AD54" si="61">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
      </c>
      <c r="AE53" s="184"/>
      <c r="AF53" s="185"/>
      <c r="AG53" s="190"/>
      <c r="AH53" s="190"/>
      <c r="AI53" s="190"/>
      <c r="AJ53" s="190"/>
      <c r="AK53" s="191"/>
      <c r="AL53" s="191"/>
      <c r="AM53" s="255"/>
      <c r="AN53" s="255"/>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7"/>
      <c r="BR53" s="147"/>
    </row>
    <row r="54" spans="1:70" s="148" customFormat="1" ht="43.5" customHeight="1">
      <c r="A54" s="282"/>
      <c r="B54" s="253"/>
      <c r="C54" s="253"/>
      <c r="D54" s="253"/>
      <c r="E54" s="253"/>
      <c r="F54" s="285"/>
      <c r="G54" s="253"/>
      <c r="H54" s="256"/>
      <c r="I54" s="259"/>
      <c r="J54" s="263"/>
      <c r="K54" s="266"/>
      <c r="L54" s="263">
        <f ca="1">IF(NOT(ISERROR(MATCH(K54,_xlfn.ANCHORARRAY(F65),0))),J67&amp;"Por favor no seleccionar los criterios de impacto",K54)</f>
        <v>0</v>
      </c>
      <c r="M54" s="259"/>
      <c r="N54" s="263"/>
      <c r="O54" s="288"/>
      <c r="P54" s="136">
        <v>6</v>
      </c>
      <c r="Q54" s="128"/>
      <c r="R54" s="137" t="str">
        <f t="shared" si="5"/>
        <v/>
      </c>
      <c r="S54" s="138"/>
      <c r="T54" s="138"/>
      <c r="U54" s="139" t="str">
        <f t="shared" si="54"/>
        <v/>
      </c>
      <c r="V54" s="138"/>
      <c r="W54" s="138"/>
      <c r="X54" s="138"/>
      <c r="Y54" s="140" t="str">
        <f t="shared" si="59"/>
        <v/>
      </c>
      <c r="Z54" s="141" t="str">
        <f t="shared" si="55"/>
        <v/>
      </c>
      <c r="AA54" s="142" t="str">
        <f t="shared" si="56"/>
        <v/>
      </c>
      <c r="AB54" s="141" t="str">
        <f t="shared" si="57"/>
        <v/>
      </c>
      <c r="AC54" s="142" t="str">
        <f t="shared" si="60"/>
        <v/>
      </c>
      <c r="AD54" s="143" t="str">
        <f t="shared" si="61"/>
        <v/>
      </c>
      <c r="AE54" s="184"/>
      <c r="AF54" s="185"/>
      <c r="AG54" s="190"/>
      <c r="AH54" s="190"/>
      <c r="AI54" s="190"/>
      <c r="AJ54" s="190"/>
      <c r="AK54" s="191"/>
      <c r="AL54" s="191"/>
      <c r="AM54" s="256"/>
      <c r="AN54" s="256"/>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row>
    <row r="55" spans="1:70" s="148" customFormat="1" ht="43.5" customHeight="1">
      <c r="A55" s="280">
        <v>8</v>
      </c>
      <c r="B55" s="251"/>
      <c r="C55" s="251"/>
      <c r="D55" s="251"/>
      <c r="E55" s="251"/>
      <c r="F55" s="283"/>
      <c r="G55" s="251"/>
      <c r="H55" s="254"/>
      <c r="I55" s="257" t="str">
        <f t="shared" ref="I55" si="62">IF(H55&lt;=0,"",IF(H55&lt;=2,"Muy Baja",IF(H55&lt;=5,"Baja",IF(H55&lt;=19,"Media",IF(H55&lt;=50,"Alta","Muy Alta")))))</f>
        <v/>
      </c>
      <c r="J55" s="261" t="str">
        <f>IF(I55="","",IF(I55="Muy Baja",0.2,IF(I55="Baja",0.4,IF(I55="Media",0.6,IF(I55="Alta",0.8,IF(I55="Muy Alta",1,))))))</f>
        <v/>
      </c>
      <c r="K55" s="264"/>
      <c r="L55" s="261">
        <f ca="1">IF(NOT(ISERROR(MATCH(K55,'Tabla Impacto'!$B$221:$B$223,0))),'Tabla Impacto'!$F$223&amp;"Por favor no seleccionar los criterios de impacto(Afectación Económica o presupuestal y Pérdida Reputacional)",K55)</f>
        <v>0</v>
      </c>
      <c r="M55" s="257" t="str">
        <f ca="1">IF(OR(L55='Tabla Impacto'!$C$11,L55='Tabla Impacto'!$D$11),"Leve",IF(OR(L55='Tabla Impacto'!$C$12,L55='Tabla Impacto'!$D$12),"Menor",IF(OR(L55='Tabla Impacto'!$C$13,L55='Tabla Impacto'!$D$13),"Moderado",IF(OR(L55='Tabla Impacto'!$C$14,L55='Tabla Impacto'!$D$14),"Mayor",IF(OR(L55='Tabla Impacto'!$C$15,L55='Tabla Impacto'!$D$15),"Catastrófico","")))))</f>
        <v/>
      </c>
      <c r="N55" s="261" t="str">
        <f ca="1">IF(M55="","",IF(M55="Leve",0.2,IF(M55="Menor",0.4,IF(M55="Moderado",0.6,IF(M55="Mayor",0.8,IF(M55="Catastrófico",1,))))))</f>
        <v/>
      </c>
      <c r="O55" s="286" t="str">
        <f ca="1">IF(OR(AND(I55="Muy Baja",M55="Leve"),AND(I55="Muy Baja",M55="Menor"),AND(I55="Baja",M55="Leve")),"Bajo",IF(OR(AND(I55="Muy baja",M55="Moderado"),AND(I55="Baja",M55="Menor"),AND(I55="Baja",M55="Moderado"),AND(I55="Media",M55="Leve"),AND(I55="Media",M55="Menor"),AND(I55="Media",M55="Moderado"),AND(I55="Alta",M55="Leve"),AND(I55="Alta",M55="Menor")),"Moderado",IF(OR(AND(I55="Muy Baja",M55="Mayor"),AND(I55="Baja",M55="Mayor"),AND(I55="Media",M55="Mayor"),AND(I55="Alta",M55="Moderado"),AND(I55="Alta",M55="Mayor"),AND(I55="Muy Alta",M55="Leve"),AND(I55="Muy Alta",M55="Menor"),AND(I55="Muy Alta",M55="Moderado"),AND(I55="Muy Alta",M55="Mayor")),"Alto",IF(OR(AND(I55="Muy Baja",M55="Catastrófico"),AND(I55="Baja",M55="Catastrófico"),AND(I55="Media",M55="Catastrófico"),AND(I55="Alta",M55="Catastrófico"),AND(I55="Muy Alta",M55="Catastrófico")),"Extremo",""))))</f>
        <v/>
      </c>
      <c r="P55" s="136">
        <v>1</v>
      </c>
      <c r="Q55" s="128"/>
      <c r="R55" s="137" t="str">
        <f t="shared" si="5"/>
        <v/>
      </c>
      <c r="S55" s="138"/>
      <c r="T55" s="138"/>
      <c r="U55" s="139" t="str">
        <f>IF(AND(S55="Preventivo",T55="Automático"),"50%",IF(AND(S55="Preventivo",T55="Manual"),"40%",IF(AND(S55="Detectivo",T55="Automático"),"40%",IF(AND(S55="Detectivo",T55="Manual"),"30%",IF(AND(S55="Correctivo",T55="Automático"),"35%",IF(AND(S55="Correctivo",T55="Manual"),"25%",""))))))</f>
        <v/>
      </c>
      <c r="V55" s="138"/>
      <c r="W55" s="138"/>
      <c r="X55" s="138"/>
      <c r="Y55" s="140" t="str">
        <f>IFERROR(IF(R55="Probabilidad",(J55-(+J55*U55)),IF(R55="Impacto",J55,"")),"")</f>
        <v/>
      </c>
      <c r="Z55" s="141" t="str">
        <f>IFERROR(IF(Y55="","",IF(Y55&lt;=0.2,"Muy Baja",IF(Y55&lt;=0.4,"Baja",IF(Y55&lt;=0.6,"Media",IF(Y55&lt;=0.8,"Alta","Muy Alta"))))),"")</f>
        <v/>
      </c>
      <c r="AA55" s="142" t="str">
        <f>+Y55</f>
        <v/>
      </c>
      <c r="AB55" s="141" t="str">
        <f>IFERROR(IF(AC55="","",IF(AC55&lt;=0.2,"Leve",IF(AC55&lt;=0.4,"Menor",IF(AC55&lt;=0.6,"Moderado",IF(AC55&lt;=0.8,"Mayor","Catastrófico"))))),"")</f>
        <v/>
      </c>
      <c r="AC55" s="142" t="str">
        <f>IFERROR(IF(R55="Impacto",(N55-(+N55*U55)),IF(R55="Probabilidad",N55,"")),"")</f>
        <v/>
      </c>
      <c r="AD55" s="143" t="str">
        <f>IFERROR(IF(OR(AND(Z55="Muy Baja",AB55="Leve"),AND(Z55="Muy Baja",AB55="Menor"),AND(Z55="Baja",AB55="Leve")),"Bajo",IF(OR(AND(Z55="Muy baja",AB55="Moderado"),AND(Z55="Baja",AB55="Menor"),AND(Z55="Baja",AB55="Moderado"),AND(Z55="Media",AB55="Leve"),AND(Z55="Media",AB55="Menor"),AND(Z55="Media",AB55="Moderado"),AND(Z55="Alta",AB55="Leve"),AND(Z55="Alta",AB55="Menor")),"Moderado",IF(OR(AND(Z55="Muy Baja",AB55="Mayor"),AND(Z55="Baja",AB55="Mayor"),AND(Z55="Media",AB55="Mayor"),AND(Z55="Alta",AB55="Moderado"),AND(Z55="Alta",AB55="Mayor"),AND(Z55="Muy Alta",AB55="Leve"),AND(Z55="Muy Alta",AB55="Menor"),AND(Z55="Muy Alta",AB55="Moderado"),AND(Z55="Muy Alta",AB55="Mayor")),"Alto",IF(OR(AND(Z55="Muy Baja",AB55="Catastrófico"),AND(Z55="Baja",AB55="Catastrófico"),AND(Z55="Media",AB55="Catastrófico"),AND(Z55="Alta",AB55="Catastrófico"),AND(Z55="Muy Alta",AB55="Catastrófico")),"Extremo","")))),"")</f>
        <v/>
      </c>
      <c r="AE55" s="184"/>
      <c r="AF55" s="185"/>
      <c r="AG55" s="190"/>
      <c r="AH55" s="190"/>
      <c r="AI55" s="190"/>
      <c r="AJ55" s="190"/>
      <c r="AK55" s="191"/>
      <c r="AL55" s="191"/>
      <c r="AM55" s="254"/>
      <c r="AN55" s="254"/>
      <c r="AO55" s="147"/>
      <c r="AP55" s="147"/>
      <c r="AQ55" s="147"/>
      <c r="AR55" s="147"/>
      <c r="AS55" s="147"/>
      <c r="AT55" s="147"/>
      <c r="AU55" s="147"/>
      <c r="AV55" s="147"/>
      <c r="AW55" s="147"/>
      <c r="AX55" s="147"/>
      <c r="AY55" s="147"/>
      <c r="AZ55" s="147"/>
      <c r="BA55" s="147"/>
      <c r="BB55" s="147"/>
      <c r="BC55" s="147"/>
      <c r="BD55" s="147"/>
      <c r="BE55" s="147"/>
      <c r="BF55" s="147"/>
      <c r="BG55" s="147"/>
      <c r="BH55" s="147"/>
      <c r="BI55" s="147"/>
      <c r="BJ55" s="147"/>
      <c r="BK55" s="147"/>
      <c r="BL55" s="147"/>
      <c r="BM55" s="147"/>
      <c r="BN55" s="147"/>
      <c r="BO55" s="147"/>
      <c r="BP55" s="147"/>
      <c r="BQ55" s="147"/>
      <c r="BR55" s="147"/>
    </row>
    <row r="56" spans="1:70" s="148" customFormat="1" ht="43.5" customHeight="1">
      <c r="A56" s="281"/>
      <c r="B56" s="252"/>
      <c r="C56" s="252"/>
      <c r="D56" s="252"/>
      <c r="E56" s="252"/>
      <c r="F56" s="284"/>
      <c r="G56" s="252"/>
      <c r="H56" s="255"/>
      <c r="I56" s="258"/>
      <c r="J56" s="262"/>
      <c r="K56" s="265"/>
      <c r="L56" s="262">
        <f ca="1">IF(NOT(ISERROR(MATCH(K56,_xlfn.ANCHORARRAY(F67),0))),J69&amp;"Por favor no seleccionar los criterios de impacto",K56)</f>
        <v>0</v>
      </c>
      <c r="M56" s="258"/>
      <c r="N56" s="262"/>
      <c r="O56" s="287"/>
      <c r="P56" s="136">
        <v>2</v>
      </c>
      <c r="Q56" s="128"/>
      <c r="R56" s="137" t="str">
        <f t="shared" si="5"/>
        <v/>
      </c>
      <c r="S56" s="138"/>
      <c r="T56" s="138"/>
      <c r="U56" s="139" t="str">
        <f t="shared" ref="U56:U60" si="63">IF(AND(S56="Preventivo",T56="Automático"),"50%",IF(AND(S56="Preventivo",T56="Manual"),"40%",IF(AND(S56="Detectivo",T56="Automático"),"40%",IF(AND(S56="Detectivo",T56="Manual"),"30%",IF(AND(S56="Correctivo",T56="Automático"),"35%",IF(AND(S56="Correctivo",T56="Manual"),"25%",""))))))</f>
        <v/>
      </c>
      <c r="V56" s="138"/>
      <c r="W56" s="138"/>
      <c r="X56" s="138"/>
      <c r="Y56" s="140" t="str">
        <f>IFERROR(IF(AND(R55="Probabilidad",R56="Probabilidad"),(AA55-(+AA55*U56)),IF(R56="Probabilidad",(J55-(+J55*U56)),IF(R56="Impacto",AA55,""))),"")</f>
        <v/>
      </c>
      <c r="Z56" s="141" t="str">
        <f t="shared" ref="Z56:Z60" si="64">IFERROR(IF(Y56="","",IF(Y56&lt;=0.2,"Muy Baja",IF(Y56&lt;=0.4,"Baja",IF(Y56&lt;=0.6,"Media",IF(Y56&lt;=0.8,"Alta","Muy Alta"))))),"")</f>
        <v/>
      </c>
      <c r="AA56" s="142" t="str">
        <f t="shared" ref="AA56:AA60" si="65">+Y56</f>
        <v/>
      </c>
      <c r="AB56" s="141" t="str">
        <f t="shared" ref="AB56:AB60" si="66">IFERROR(IF(AC56="","",IF(AC56&lt;=0.2,"Leve",IF(AC56&lt;=0.4,"Menor",IF(AC56&lt;=0.6,"Moderado",IF(AC56&lt;=0.8,"Mayor","Catastrófico"))))),"")</f>
        <v/>
      </c>
      <c r="AC56" s="142" t="str">
        <f>IFERROR(IF(AND(R55="Impacto",R56="Impacto"),(AC55-(+AC55*U56)),IF(R56="Impacto",(N55-(+N55*U56)),IF(R56="Probabilidad",AC55,""))),"")</f>
        <v/>
      </c>
      <c r="AD56" s="143" t="str">
        <f t="shared" ref="AD56:AD57" si="67">IFERROR(IF(OR(AND(Z56="Muy Baja",AB56="Leve"),AND(Z56="Muy Baja",AB56="Menor"),AND(Z56="Baja",AB56="Leve")),"Bajo",IF(OR(AND(Z56="Muy baja",AB56="Moderado"),AND(Z56="Baja",AB56="Menor"),AND(Z56="Baja",AB56="Moderado"),AND(Z56="Media",AB56="Leve"),AND(Z56="Media",AB56="Menor"),AND(Z56="Media",AB56="Moderado"),AND(Z56="Alta",AB56="Leve"),AND(Z56="Alta",AB56="Menor")),"Moderado",IF(OR(AND(Z56="Muy Baja",AB56="Mayor"),AND(Z56="Baja",AB56="Mayor"),AND(Z56="Media",AB56="Mayor"),AND(Z56="Alta",AB56="Moderado"),AND(Z56="Alta",AB56="Mayor"),AND(Z56="Muy Alta",AB56="Leve"),AND(Z56="Muy Alta",AB56="Menor"),AND(Z56="Muy Alta",AB56="Moderado"),AND(Z56="Muy Alta",AB56="Mayor")),"Alto",IF(OR(AND(Z56="Muy Baja",AB56="Catastrófico"),AND(Z56="Baja",AB56="Catastrófico"),AND(Z56="Media",AB56="Catastrófico"),AND(Z56="Alta",AB56="Catastrófico"),AND(Z56="Muy Alta",AB56="Catastrófico")),"Extremo","")))),"")</f>
        <v/>
      </c>
      <c r="AE56" s="184"/>
      <c r="AF56" s="185"/>
      <c r="AG56" s="190"/>
      <c r="AH56" s="190"/>
      <c r="AI56" s="190"/>
      <c r="AJ56" s="190"/>
      <c r="AK56" s="191"/>
      <c r="AL56" s="191"/>
      <c r="AM56" s="255"/>
      <c r="AN56" s="255"/>
      <c r="AO56" s="147"/>
      <c r="AP56" s="147"/>
      <c r="AQ56" s="147"/>
      <c r="AR56" s="147"/>
      <c r="AS56" s="147"/>
      <c r="AT56" s="147"/>
      <c r="AU56" s="147"/>
      <c r="AV56" s="147"/>
      <c r="AW56" s="147"/>
      <c r="AX56" s="147"/>
      <c r="AY56" s="147"/>
      <c r="AZ56" s="147"/>
      <c r="BA56" s="147"/>
      <c r="BB56" s="147"/>
      <c r="BC56" s="147"/>
      <c r="BD56" s="147"/>
      <c r="BE56" s="147"/>
      <c r="BF56" s="147"/>
      <c r="BG56" s="147"/>
      <c r="BH56" s="147"/>
      <c r="BI56" s="147"/>
      <c r="BJ56" s="147"/>
      <c r="BK56" s="147"/>
      <c r="BL56" s="147"/>
      <c r="BM56" s="147"/>
      <c r="BN56" s="147"/>
      <c r="BO56" s="147"/>
      <c r="BP56" s="147"/>
      <c r="BQ56" s="147"/>
      <c r="BR56" s="147"/>
    </row>
    <row r="57" spans="1:70" s="148" customFormat="1" ht="43.5" customHeight="1">
      <c r="A57" s="281"/>
      <c r="B57" s="252"/>
      <c r="C57" s="252"/>
      <c r="D57" s="252"/>
      <c r="E57" s="252"/>
      <c r="F57" s="284"/>
      <c r="G57" s="252"/>
      <c r="H57" s="255"/>
      <c r="I57" s="258"/>
      <c r="J57" s="262"/>
      <c r="K57" s="265"/>
      <c r="L57" s="262">
        <f ca="1">IF(NOT(ISERROR(MATCH(K57,_xlfn.ANCHORARRAY(F68),0))),J70&amp;"Por favor no seleccionar los criterios de impacto",K57)</f>
        <v>0</v>
      </c>
      <c r="M57" s="258"/>
      <c r="N57" s="262"/>
      <c r="O57" s="287"/>
      <c r="P57" s="136">
        <v>3</v>
      </c>
      <c r="Q57" s="129"/>
      <c r="R57" s="137" t="str">
        <f t="shared" si="5"/>
        <v/>
      </c>
      <c r="S57" s="138"/>
      <c r="T57" s="138"/>
      <c r="U57" s="139" t="str">
        <f t="shared" si="63"/>
        <v/>
      </c>
      <c r="V57" s="138"/>
      <c r="W57" s="138"/>
      <c r="X57" s="138"/>
      <c r="Y57" s="140" t="str">
        <f>IFERROR(IF(AND(R56="Probabilidad",R57="Probabilidad"),(AA56-(+AA56*U57)),IF(AND(R56="Impacto",R57="Probabilidad"),(AA55-(+AA55*U57)),IF(R57="Impacto",AA56,""))),"")</f>
        <v/>
      </c>
      <c r="Z57" s="141" t="str">
        <f t="shared" si="64"/>
        <v/>
      </c>
      <c r="AA57" s="142" t="str">
        <f t="shared" si="65"/>
        <v/>
      </c>
      <c r="AB57" s="141" t="str">
        <f t="shared" si="66"/>
        <v/>
      </c>
      <c r="AC57" s="142" t="str">
        <f>IFERROR(IF(AND(R56="Impacto",R57="Impacto"),(AC56-(+AC56*U57)),IF(AND(R56="Probabilidad",R57="Impacto"),(AC55-(+AC55*U57)),IF(R57="Probabilidad",AC56,""))),"")</f>
        <v/>
      </c>
      <c r="AD57" s="143" t="str">
        <f t="shared" si="67"/>
        <v/>
      </c>
      <c r="AE57" s="184"/>
      <c r="AF57" s="185"/>
      <c r="AG57" s="190"/>
      <c r="AH57" s="190"/>
      <c r="AI57" s="190"/>
      <c r="AJ57" s="190"/>
      <c r="AK57" s="191"/>
      <c r="AL57" s="191"/>
      <c r="AM57" s="255"/>
      <c r="AN57" s="255"/>
      <c r="AO57" s="147"/>
      <c r="AP57" s="147"/>
      <c r="AQ57" s="147"/>
      <c r="AR57" s="147"/>
      <c r="AS57" s="147"/>
      <c r="AT57" s="147"/>
      <c r="AU57" s="147"/>
      <c r="AV57" s="147"/>
      <c r="AW57" s="147"/>
      <c r="AX57" s="147"/>
      <c r="AY57" s="147"/>
      <c r="AZ57" s="147"/>
      <c r="BA57" s="147"/>
      <c r="BB57" s="147"/>
      <c r="BC57" s="147"/>
      <c r="BD57" s="147"/>
      <c r="BE57" s="147"/>
      <c r="BF57" s="147"/>
      <c r="BG57" s="147"/>
      <c r="BH57" s="147"/>
      <c r="BI57" s="147"/>
      <c r="BJ57" s="147"/>
      <c r="BK57" s="147"/>
      <c r="BL57" s="147"/>
      <c r="BM57" s="147"/>
      <c r="BN57" s="147"/>
      <c r="BO57" s="147"/>
      <c r="BP57" s="147"/>
      <c r="BQ57" s="147"/>
      <c r="BR57" s="147"/>
    </row>
    <row r="58" spans="1:70" s="148" customFormat="1" ht="43.5" customHeight="1">
      <c r="A58" s="281"/>
      <c r="B58" s="252"/>
      <c r="C58" s="252"/>
      <c r="D58" s="252"/>
      <c r="E58" s="252"/>
      <c r="F58" s="284"/>
      <c r="G58" s="252"/>
      <c r="H58" s="255"/>
      <c r="I58" s="258"/>
      <c r="J58" s="262"/>
      <c r="K58" s="265"/>
      <c r="L58" s="262">
        <f ca="1">IF(NOT(ISERROR(MATCH(K58,_xlfn.ANCHORARRAY(F69),0))),J71&amp;"Por favor no seleccionar los criterios de impacto",K58)</f>
        <v>0</v>
      </c>
      <c r="M58" s="258"/>
      <c r="N58" s="262"/>
      <c r="O58" s="287"/>
      <c r="P58" s="136">
        <v>4</v>
      </c>
      <c r="Q58" s="128"/>
      <c r="R58" s="137" t="str">
        <f t="shared" si="5"/>
        <v/>
      </c>
      <c r="S58" s="138"/>
      <c r="T58" s="138"/>
      <c r="U58" s="139" t="str">
        <f t="shared" si="63"/>
        <v/>
      </c>
      <c r="V58" s="138"/>
      <c r="W58" s="138"/>
      <c r="X58" s="138"/>
      <c r="Y58" s="140" t="str">
        <f t="shared" ref="Y58:Y60" si="68">IFERROR(IF(AND(R57="Probabilidad",R58="Probabilidad"),(AA57-(+AA57*U58)),IF(AND(R57="Impacto",R58="Probabilidad"),(AA56-(+AA56*U58)),IF(R58="Impacto",AA57,""))),"")</f>
        <v/>
      </c>
      <c r="Z58" s="141" t="str">
        <f t="shared" si="64"/>
        <v/>
      </c>
      <c r="AA58" s="142" t="str">
        <f t="shared" si="65"/>
        <v/>
      </c>
      <c r="AB58" s="141" t="str">
        <f t="shared" si="66"/>
        <v/>
      </c>
      <c r="AC58" s="142" t="str">
        <f t="shared" ref="AC58:AC60" si="69">IFERROR(IF(AND(R57="Impacto",R58="Impacto"),(AC57-(+AC57*U58)),IF(AND(R57="Probabilidad",R58="Impacto"),(AC56-(+AC56*U58)),IF(R58="Probabilidad",AC57,""))),"")</f>
        <v/>
      </c>
      <c r="AD58" s="143" t="str">
        <f>IFERROR(IF(OR(AND(Z58="Muy Baja",AB58="Leve"),AND(Z58="Muy Baja",AB58="Menor"),AND(Z58="Baja",AB58="Leve")),"Bajo",IF(OR(AND(Z58="Muy baja",AB58="Moderado"),AND(Z58="Baja",AB58="Menor"),AND(Z58="Baja",AB58="Moderado"),AND(Z58="Media",AB58="Leve"),AND(Z58="Media",AB58="Menor"),AND(Z58="Media",AB58="Moderado"),AND(Z58="Alta",AB58="Leve"),AND(Z58="Alta",AB58="Menor")),"Moderado",IF(OR(AND(Z58="Muy Baja",AB58="Mayor"),AND(Z58="Baja",AB58="Mayor"),AND(Z58="Media",AB58="Mayor"),AND(Z58="Alta",AB58="Moderado"),AND(Z58="Alta",AB58="Mayor"),AND(Z58="Muy Alta",AB58="Leve"),AND(Z58="Muy Alta",AB58="Menor"),AND(Z58="Muy Alta",AB58="Moderado"),AND(Z58="Muy Alta",AB58="Mayor")),"Alto",IF(OR(AND(Z58="Muy Baja",AB58="Catastrófico"),AND(Z58="Baja",AB58="Catastrófico"),AND(Z58="Media",AB58="Catastrófico"),AND(Z58="Alta",AB58="Catastrófico"),AND(Z58="Muy Alta",AB58="Catastrófico")),"Extremo","")))),"")</f>
        <v/>
      </c>
      <c r="AE58" s="184"/>
      <c r="AF58" s="185"/>
      <c r="AG58" s="190"/>
      <c r="AH58" s="190"/>
      <c r="AI58" s="190"/>
      <c r="AJ58" s="190"/>
      <c r="AK58" s="191"/>
      <c r="AL58" s="191"/>
      <c r="AM58" s="255"/>
      <c r="AN58" s="255"/>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7"/>
      <c r="BR58" s="147"/>
    </row>
    <row r="59" spans="1:70" s="148" customFormat="1" ht="43.5" customHeight="1">
      <c r="A59" s="281"/>
      <c r="B59" s="252"/>
      <c r="C59" s="252"/>
      <c r="D59" s="252"/>
      <c r="E59" s="252"/>
      <c r="F59" s="284"/>
      <c r="G59" s="252"/>
      <c r="H59" s="255"/>
      <c r="I59" s="258"/>
      <c r="J59" s="262"/>
      <c r="K59" s="265"/>
      <c r="L59" s="262">
        <f ca="1">IF(NOT(ISERROR(MATCH(K59,_xlfn.ANCHORARRAY(F70),0))),J72&amp;"Por favor no seleccionar los criterios de impacto",K59)</f>
        <v>0</v>
      </c>
      <c r="M59" s="258"/>
      <c r="N59" s="262"/>
      <c r="O59" s="287"/>
      <c r="P59" s="136">
        <v>5</v>
      </c>
      <c r="Q59" s="128"/>
      <c r="R59" s="137" t="str">
        <f t="shared" si="5"/>
        <v/>
      </c>
      <c r="S59" s="138"/>
      <c r="T59" s="138"/>
      <c r="U59" s="139" t="str">
        <f t="shared" si="63"/>
        <v/>
      </c>
      <c r="V59" s="138"/>
      <c r="W59" s="138"/>
      <c r="X59" s="138"/>
      <c r="Y59" s="140" t="str">
        <f t="shared" si="68"/>
        <v/>
      </c>
      <c r="Z59" s="141" t="str">
        <f t="shared" si="64"/>
        <v/>
      </c>
      <c r="AA59" s="142" t="str">
        <f t="shared" si="65"/>
        <v/>
      </c>
      <c r="AB59" s="141" t="str">
        <f t="shared" si="66"/>
        <v/>
      </c>
      <c r="AC59" s="142" t="str">
        <f t="shared" si="69"/>
        <v/>
      </c>
      <c r="AD59" s="143" t="str">
        <f t="shared" ref="AD59:AD60" si="70">IFERROR(IF(OR(AND(Z59="Muy Baja",AB59="Leve"),AND(Z59="Muy Baja",AB59="Menor"),AND(Z59="Baja",AB59="Leve")),"Bajo",IF(OR(AND(Z59="Muy baja",AB59="Moderado"),AND(Z59="Baja",AB59="Menor"),AND(Z59="Baja",AB59="Moderado"),AND(Z59="Media",AB59="Leve"),AND(Z59="Media",AB59="Menor"),AND(Z59="Media",AB59="Moderado"),AND(Z59="Alta",AB59="Leve"),AND(Z59="Alta",AB59="Menor")),"Moderado",IF(OR(AND(Z59="Muy Baja",AB59="Mayor"),AND(Z59="Baja",AB59="Mayor"),AND(Z59="Media",AB59="Mayor"),AND(Z59="Alta",AB59="Moderado"),AND(Z59="Alta",AB59="Mayor"),AND(Z59="Muy Alta",AB59="Leve"),AND(Z59="Muy Alta",AB59="Menor"),AND(Z59="Muy Alta",AB59="Moderado"),AND(Z59="Muy Alta",AB59="Mayor")),"Alto",IF(OR(AND(Z59="Muy Baja",AB59="Catastrófico"),AND(Z59="Baja",AB59="Catastrófico"),AND(Z59="Media",AB59="Catastrófico"),AND(Z59="Alta",AB59="Catastrófico"),AND(Z59="Muy Alta",AB59="Catastrófico")),"Extremo","")))),"")</f>
        <v/>
      </c>
      <c r="AE59" s="184"/>
      <c r="AF59" s="185"/>
      <c r="AG59" s="190"/>
      <c r="AH59" s="190"/>
      <c r="AI59" s="190"/>
      <c r="AJ59" s="190"/>
      <c r="AK59" s="191"/>
      <c r="AL59" s="191"/>
      <c r="AM59" s="255"/>
      <c r="AN59" s="255"/>
      <c r="AO59" s="147"/>
      <c r="AP59" s="147"/>
      <c r="AQ59" s="147"/>
      <c r="AR59" s="147"/>
      <c r="AS59" s="147"/>
      <c r="AT59" s="147"/>
      <c r="AU59" s="147"/>
      <c r="AV59" s="147"/>
      <c r="AW59" s="147"/>
      <c r="AX59" s="147"/>
      <c r="AY59" s="147"/>
      <c r="AZ59" s="147"/>
      <c r="BA59" s="147"/>
      <c r="BB59" s="147"/>
      <c r="BC59" s="147"/>
      <c r="BD59" s="147"/>
      <c r="BE59" s="147"/>
      <c r="BF59" s="147"/>
      <c r="BG59" s="147"/>
      <c r="BH59" s="147"/>
      <c r="BI59" s="147"/>
      <c r="BJ59" s="147"/>
      <c r="BK59" s="147"/>
      <c r="BL59" s="147"/>
      <c r="BM59" s="147"/>
      <c r="BN59" s="147"/>
      <c r="BO59" s="147"/>
      <c r="BP59" s="147"/>
      <c r="BQ59" s="147"/>
      <c r="BR59" s="147"/>
    </row>
    <row r="60" spans="1:70" s="148" customFormat="1" ht="43.5" customHeight="1">
      <c r="A60" s="282"/>
      <c r="B60" s="253"/>
      <c r="C60" s="253"/>
      <c r="D60" s="253"/>
      <c r="E60" s="253"/>
      <c r="F60" s="285"/>
      <c r="G60" s="253"/>
      <c r="H60" s="256"/>
      <c r="I60" s="259"/>
      <c r="J60" s="263"/>
      <c r="K60" s="266"/>
      <c r="L60" s="263">
        <f ca="1">IF(NOT(ISERROR(MATCH(K60,_xlfn.ANCHORARRAY(F71),0))),J73&amp;"Por favor no seleccionar los criterios de impacto",K60)</f>
        <v>0</v>
      </c>
      <c r="M60" s="259"/>
      <c r="N60" s="263"/>
      <c r="O60" s="288"/>
      <c r="P60" s="136">
        <v>6</v>
      </c>
      <c r="Q60" s="128"/>
      <c r="R60" s="137" t="str">
        <f t="shared" si="5"/>
        <v/>
      </c>
      <c r="S60" s="138"/>
      <c r="T60" s="138"/>
      <c r="U60" s="139" t="str">
        <f t="shared" si="63"/>
        <v/>
      </c>
      <c r="V60" s="138"/>
      <c r="W60" s="138"/>
      <c r="X60" s="138"/>
      <c r="Y60" s="140" t="str">
        <f t="shared" si="68"/>
        <v/>
      </c>
      <c r="Z60" s="141" t="str">
        <f t="shared" si="64"/>
        <v/>
      </c>
      <c r="AA60" s="142" t="str">
        <f t="shared" si="65"/>
        <v/>
      </c>
      <c r="AB60" s="141" t="str">
        <f t="shared" si="66"/>
        <v/>
      </c>
      <c r="AC60" s="142" t="str">
        <f t="shared" si="69"/>
        <v/>
      </c>
      <c r="AD60" s="143" t="str">
        <f t="shared" si="70"/>
        <v/>
      </c>
      <c r="AE60" s="184"/>
      <c r="AF60" s="185"/>
      <c r="AG60" s="190"/>
      <c r="AH60" s="190"/>
      <c r="AI60" s="190"/>
      <c r="AJ60" s="190"/>
      <c r="AK60" s="191"/>
      <c r="AL60" s="191"/>
      <c r="AM60" s="256"/>
      <c r="AN60" s="256"/>
      <c r="AO60" s="147"/>
      <c r="AP60" s="147"/>
      <c r="AQ60" s="147"/>
      <c r="AR60" s="147"/>
      <c r="AS60" s="147"/>
      <c r="AT60" s="147"/>
      <c r="AU60" s="147"/>
      <c r="AV60" s="147"/>
      <c r="AW60" s="147"/>
      <c r="AX60" s="147"/>
      <c r="AY60" s="147"/>
      <c r="AZ60" s="147"/>
      <c r="BA60" s="147"/>
      <c r="BB60" s="147"/>
      <c r="BC60" s="147"/>
      <c r="BD60" s="147"/>
      <c r="BE60" s="147"/>
      <c r="BF60" s="147"/>
      <c r="BG60" s="147"/>
      <c r="BH60" s="147"/>
      <c r="BI60" s="147"/>
      <c r="BJ60" s="147"/>
      <c r="BK60" s="147"/>
      <c r="BL60" s="147"/>
      <c r="BM60" s="147"/>
      <c r="BN60" s="147"/>
      <c r="BO60" s="147"/>
      <c r="BP60" s="147"/>
      <c r="BQ60" s="147"/>
      <c r="BR60" s="147"/>
    </row>
    <row r="61" spans="1:70" s="148" customFormat="1" ht="43.5" customHeight="1">
      <c r="A61" s="280">
        <v>9</v>
      </c>
      <c r="B61" s="251"/>
      <c r="C61" s="251"/>
      <c r="D61" s="251"/>
      <c r="E61" s="251"/>
      <c r="F61" s="283"/>
      <c r="G61" s="251"/>
      <c r="H61" s="254"/>
      <c r="I61" s="257" t="str">
        <f t="shared" ref="I61" si="71">IF(H61&lt;=0,"",IF(H61&lt;=2,"Muy Baja",IF(H61&lt;=5,"Baja",IF(H61&lt;=19,"Media",IF(H61&lt;=50,"Alta","Muy Alta")))))</f>
        <v/>
      </c>
      <c r="J61" s="261" t="str">
        <f>IF(I61="","",IF(I61="Muy Baja",0.2,IF(I61="Baja",0.4,IF(I61="Media",0.6,IF(I61="Alta",0.8,IF(I61="Muy Alta",1,))))))</f>
        <v/>
      </c>
      <c r="K61" s="264"/>
      <c r="L61" s="261">
        <f ca="1">IF(NOT(ISERROR(MATCH(K61,'Tabla Impacto'!$B$221:$B$223,0))),'Tabla Impacto'!$F$223&amp;"Por favor no seleccionar los criterios de impacto(Afectación Económica o presupuestal y Pérdida Reputacional)",K61)</f>
        <v>0</v>
      </c>
      <c r="M61" s="257" t="str">
        <f ca="1">IF(OR(L61='Tabla Impacto'!$C$11,L61='Tabla Impacto'!$D$11),"Leve",IF(OR(L61='Tabla Impacto'!$C$12,L61='Tabla Impacto'!$D$12),"Menor",IF(OR(L61='Tabla Impacto'!$C$13,L61='Tabla Impacto'!$D$13),"Moderado",IF(OR(L61='Tabla Impacto'!$C$14,L61='Tabla Impacto'!$D$14),"Mayor",IF(OR(L61='Tabla Impacto'!$C$15,L61='Tabla Impacto'!$D$15),"Catastrófico","")))))</f>
        <v/>
      </c>
      <c r="N61" s="261" t="str">
        <f ca="1">IF(M61="","",IF(M61="Leve",0.2,IF(M61="Menor",0.4,IF(M61="Moderado",0.6,IF(M61="Mayor",0.8,IF(M61="Catastrófico",1,))))))</f>
        <v/>
      </c>
      <c r="O61" s="286" t="str">
        <f ca="1">IF(OR(AND(I61="Muy Baja",M61="Leve"),AND(I61="Muy Baja",M61="Menor"),AND(I61="Baja",M61="Leve")),"Bajo",IF(OR(AND(I61="Muy baja",M61="Moderado"),AND(I61="Baja",M61="Menor"),AND(I61="Baja",M61="Moderado"),AND(I61="Media",M61="Leve"),AND(I61="Media",M61="Menor"),AND(I61="Media",M61="Moderado"),AND(I61="Alta",M61="Leve"),AND(I61="Alta",M61="Menor")),"Moderado",IF(OR(AND(I61="Muy Baja",M61="Mayor"),AND(I61="Baja",M61="Mayor"),AND(I61="Media",M61="Mayor"),AND(I61="Alta",M61="Moderado"),AND(I61="Alta",M61="Mayor"),AND(I61="Muy Alta",M61="Leve"),AND(I61="Muy Alta",M61="Menor"),AND(I61="Muy Alta",M61="Moderado"),AND(I61="Muy Alta",M61="Mayor")),"Alto",IF(OR(AND(I61="Muy Baja",M61="Catastrófico"),AND(I61="Baja",M61="Catastrófico"),AND(I61="Media",M61="Catastrófico"),AND(I61="Alta",M61="Catastrófico"),AND(I61="Muy Alta",M61="Catastrófico")),"Extremo",""))))</f>
        <v/>
      </c>
      <c r="P61" s="136">
        <v>1</v>
      </c>
      <c r="Q61" s="128"/>
      <c r="R61" s="137" t="str">
        <f t="shared" si="5"/>
        <v/>
      </c>
      <c r="S61" s="138"/>
      <c r="T61" s="138"/>
      <c r="U61" s="139" t="str">
        <f>IF(AND(S61="Preventivo",T61="Automático"),"50%",IF(AND(S61="Preventivo",T61="Manual"),"40%",IF(AND(S61="Detectivo",T61="Automático"),"40%",IF(AND(S61="Detectivo",T61="Manual"),"30%",IF(AND(S61="Correctivo",T61="Automático"),"35%",IF(AND(S61="Correctivo",T61="Manual"),"25%",""))))))</f>
        <v/>
      </c>
      <c r="V61" s="138"/>
      <c r="W61" s="138"/>
      <c r="X61" s="138"/>
      <c r="Y61" s="140" t="str">
        <f>IFERROR(IF(R61="Probabilidad",(J61-(+J61*U61)),IF(R61="Impacto",J61,"")),"")</f>
        <v/>
      </c>
      <c r="Z61" s="141" t="str">
        <f>IFERROR(IF(Y61="","",IF(Y61&lt;=0.2,"Muy Baja",IF(Y61&lt;=0.4,"Baja",IF(Y61&lt;=0.6,"Media",IF(Y61&lt;=0.8,"Alta","Muy Alta"))))),"")</f>
        <v/>
      </c>
      <c r="AA61" s="142" t="str">
        <f>+Y61</f>
        <v/>
      </c>
      <c r="AB61" s="141" t="str">
        <f>IFERROR(IF(AC61="","",IF(AC61&lt;=0.2,"Leve",IF(AC61&lt;=0.4,"Menor",IF(AC61&lt;=0.6,"Moderado",IF(AC61&lt;=0.8,"Mayor","Catastrófico"))))),"")</f>
        <v/>
      </c>
      <c r="AC61" s="142" t="str">
        <f>IFERROR(IF(R61="Impacto",(N61-(+N61*U61)),IF(R61="Probabilidad",N61,"")),"")</f>
        <v/>
      </c>
      <c r="AD61" s="143" t="str">
        <f>IFERROR(IF(OR(AND(Z61="Muy Baja",AB61="Leve"),AND(Z61="Muy Baja",AB61="Menor"),AND(Z61="Baja",AB61="Leve")),"Bajo",IF(OR(AND(Z61="Muy baja",AB61="Moderado"),AND(Z61="Baja",AB61="Menor"),AND(Z61="Baja",AB61="Moderado"),AND(Z61="Media",AB61="Leve"),AND(Z61="Media",AB61="Menor"),AND(Z61="Media",AB61="Moderado"),AND(Z61="Alta",AB61="Leve"),AND(Z61="Alta",AB61="Menor")),"Moderado",IF(OR(AND(Z61="Muy Baja",AB61="Mayor"),AND(Z61="Baja",AB61="Mayor"),AND(Z61="Media",AB61="Mayor"),AND(Z61="Alta",AB61="Moderado"),AND(Z61="Alta",AB61="Mayor"),AND(Z61="Muy Alta",AB61="Leve"),AND(Z61="Muy Alta",AB61="Menor"),AND(Z61="Muy Alta",AB61="Moderado"),AND(Z61="Muy Alta",AB61="Mayor")),"Alto",IF(OR(AND(Z61="Muy Baja",AB61="Catastrófico"),AND(Z61="Baja",AB61="Catastrófico"),AND(Z61="Media",AB61="Catastrófico"),AND(Z61="Alta",AB61="Catastrófico"),AND(Z61="Muy Alta",AB61="Catastrófico")),"Extremo","")))),"")</f>
        <v/>
      </c>
      <c r="AE61" s="184"/>
      <c r="AF61" s="185"/>
      <c r="AG61" s="190"/>
      <c r="AH61" s="190"/>
      <c r="AI61" s="190"/>
      <c r="AJ61" s="190"/>
      <c r="AK61" s="191"/>
      <c r="AL61" s="191"/>
      <c r="AM61" s="254"/>
      <c r="AN61" s="254"/>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c r="BO61" s="147"/>
      <c r="BP61" s="147"/>
      <c r="BQ61" s="147"/>
      <c r="BR61" s="147"/>
    </row>
    <row r="62" spans="1:70" s="148" customFormat="1" ht="43.5" customHeight="1">
      <c r="A62" s="281"/>
      <c r="B62" s="252"/>
      <c r="C62" s="252"/>
      <c r="D62" s="252"/>
      <c r="E62" s="252"/>
      <c r="F62" s="284"/>
      <c r="G62" s="252"/>
      <c r="H62" s="255"/>
      <c r="I62" s="258"/>
      <c r="J62" s="262"/>
      <c r="K62" s="265"/>
      <c r="L62" s="262">
        <f ca="1">IF(NOT(ISERROR(MATCH(K62,_xlfn.ANCHORARRAY(F73),0))),J75&amp;"Por favor no seleccionar los criterios de impacto",K62)</f>
        <v>0</v>
      </c>
      <c r="M62" s="258"/>
      <c r="N62" s="262"/>
      <c r="O62" s="287"/>
      <c r="P62" s="136">
        <v>2</v>
      </c>
      <c r="Q62" s="128"/>
      <c r="R62" s="137" t="str">
        <f t="shared" si="5"/>
        <v/>
      </c>
      <c r="S62" s="138"/>
      <c r="T62" s="138"/>
      <c r="U62" s="139" t="str">
        <f t="shared" ref="U62:U66" si="72">IF(AND(S62="Preventivo",T62="Automático"),"50%",IF(AND(S62="Preventivo",T62="Manual"),"40%",IF(AND(S62="Detectivo",T62="Automático"),"40%",IF(AND(S62="Detectivo",T62="Manual"),"30%",IF(AND(S62="Correctivo",T62="Automático"),"35%",IF(AND(S62="Correctivo",T62="Manual"),"25%",""))))))</f>
        <v/>
      </c>
      <c r="V62" s="138"/>
      <c r="W62" s="138"/>
      <c r="X62" s="138"/>
      <c r="Y62" s="140" t="str">
        <f>IFERROR(IF(AND(R61="Probabilidad",R62="Probabilidad"),(AA61-(+AA61*U62)),IF(R62="Probabilidad",(J61-(+J61*U62)),IF(R62="Impacto",AA61,""))),"")</f>
        <v/>
      </c>
      <c r="Z62" s="141" t="str">
        <f t="shared" ref="Z62:Z66" si="73">IFERROR(IF(Y62="","",IF(Y62&lt;=0.2,"Muy Baja",IF(Y62&lt;=0.4,"Baja",IF(Y62&lt;=0.6,"Media",IF(Y62&lt;=0.8,"Alta","Muy Alta"))))),"")</f>
        <v/>
      </c>
      <c r="AA62" s="142" t="str">
        <f t="shared" ref="AA62:AA66" si="74">+Y62</f>
        <v/>
      </c>
      <c r="AB62" s="141" t="str">
        <f t="shared" ref="AB62:AB66" si="75">IFERROR(IF(AC62="","",IF(AC62&lt;=0.2,"Leve",IF(AC62&lt;=0.4,"Menor",IF(AC62&lt;=0.6,"Moderado",IF(AC62&lt;=0.8,"Mayor","Catastrófico"))))),"")</f>
        <v/>
      </c>
      <c r="AC62" s="142" t="str">
        <f>IFERROR(IF(AND(R61="Impacto",R62="Impacto"),(AC61-(+AC61*U62)),IF(R62="Impacto",(N61-(+N61*U62)),IF(R62="Probabilidad",AC61,""))),"")</f>
        <v/>
      </c>
      <c r="AD62" s="143" t="str">
        <f t="shared" ref="AD62:AD63" si="76">IFERROR(IF(OR(AND(Z62="Muy Baja",AB62="Leve"),AND(Z62="Muy Baja",AB62="Menor"),AND(Z62="Baja",AB62="Leve")),"Bajo",IF(OR(AND(Z62="Muy baja",AB62="Moderado"),AND(Z62="Baja",AB62="Menor"),AND(Z62="Baja",AB62="Moderado"),AND(Z62="Media",AB62="Leve"),AND(Z62="Media",AB62="Menor"),AND(Z62="Media",AB62="Moderado"),AND(Z62="Alta",AB62="Leve"),AND(Z62="Alta",AB62="Menor")),"Moderado",IF(OR(AND(Z62="Muy Baja",AB62="Mayor"),AND(Z62="Baja",AB62="Mayor"),AND(Z62="Media",AB62="Mayor"),AND(Z62="Alta",AB62="Moderado"),AND(Z62="Alta",AB62="Mayor"),AND(Z62="Muy Alta",AB62="Leve"),AND(Z62="Muy Alta",AB62="Menor"),AND(Z62="Muy Alta",AB62="Moderado"),AND(Z62="Muy Alta",AB62="Mayor")),"Alto",IF(OR(AND(Z62="Muy Baja",AB62="Catastrófico"),AND(Z62="Baja",AB62="Catastrófico"),AND(Z62="Media",AB62="Catastrófico"),AND(Z62="Alta",AB62="Catastrófico"),AND(Z62="Muy Alta",AB62="Catastrófico")),"Extremo","")))),"")</f>
        <v/>
      </c>
      <c r="AE62" s="184"/>
      <c r="AF62" s="185"/>
      <c r="AG62" s="190"/>
      <c r="AH62" s="190"/>
      <c r="AI62" s="190"/>
      <c r="AJ62" s="190"/>
      <c r="AK62" s="191"/>
      <c r="AL62" s="191"/>
      <c r="AM62" s="255"/>
      <c r="AN62" s="255"/>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147"/>
      <c r="BO62" s="147"/>
      <c r="BP62" s="147"/>
      <c r="BQ62" s="147"/>
      <c r="BR62" s="147"/>
    </row>
    <row r="63" spans="1:70" s="148" customFormat="1" ht="43.5" customHeight="1">
      <c r="A63" s="281"/>
      <c r="B63" s="252"/>
      <c r="C63" s="252"/>
      <c r="D63" s="252"/>
      <c r="E63" s="252"/>
      <c r="F63" s="284"/>
      <c r="G63" s="252"/>
      <c r="H63" s="255"/>
      <c r="I63" s="258"/>
      <c r="J63" s="262"/>
      <c r="K63" s="265"/>
      <c r="L63" s="262">
        <f ca="1">IF(NOT(ISERROR(MATCH(K63,_xlfn.ANCHORARRAY(F74),0))),J76&amp;"Por favor no seleccionar los criterios de impacto",K63)</f>
        <v>0</v>
      </c>
      <c r="M63" s="258"/>
      <c r="N63" s="262"/>
      <c r="O63" s="287"/>
      <c r="P63" s="136">
        <v>3</v>
      </c>
      <c r="Q63" s="129"/>
      <c r="R63" s="137" t="str">
        <f t="shared" si="5"/>
        <v/>
      </c>
      <c r="S63" s="138"/>
      <c r="T63" s="138"/>
      <c r="U63" s="139" t="str">
        <f t="shared" si="72"/>
        <v/>
      </c>
      <c r="V63" s="138"/>
      <c r="W63" s="138"/>
      <c r="X63" s="138"/>
      <c r="Y63" s="140" t="str">
        <f>IFERROR(IF(AND(R62="Probabilidad",R63="Probabilidad"),(AA62-(+AA62*U63)),IF(AND(R62="Impacto",R63="Probabilidad"),(AA61-(+AA61*U63)),IF(R63="Impacto",AA62,""))),"")</f>
        <v/>
      </c>
      <c r="Z63" s="141" t="str">
        <f t="shared" si="73"/>
        <v/>
      </c>
      <c r="AA63" s="142" t="str">
        <f t="shared" si="74"/>
        <v/>
      </c>
      <c r="AB63" s="141" t="str">
        <f t="shared" si="75"/>
        <v/>
      </c>
      <c r="AC63" s="142" t="str">
        <f>IFERROR(IF(AND(R62="Impacto",R63="Impacto"),(AC62-(+AC62*U63)),IF(AND(R62="Probabilidad",R63="Impacto"),(AC61-(+AC61*U63)),IF(R63="Probabilidad",AC62,""))),"")</f>
        <v/>
      </c>
      <c r="AD63" s="143" t="str">
        <f t="shared" si="76"/>
        <v/>
      </c>
      <c r="AE63" s="184"/>
      <c r="AF63" s="185"/>
      <c r="AG63" s="190"/>
      <c r="AH63" s="190"/>
      <c r="AI63" s="190"/>
      <c r="AJ63" s="190"/>
      <c r="AK63" s="191"/>
      <c r="AL63" s="191"/>
      <c r="AM63" s="255"/>
      <c r="AN63" s="255"/>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c r="BO63" s="147"/>
      <c r="BP63" s="147"/>
      <c r="BQ63" s="147"/>
      <c r="BR63" s="147"/>
    </row>
    <row r="64" spans="1:70" s="148" customFormat="1" ht="43.5" customHeight="1">
      <c r="A64" s="281"/>
      <c r="B64" s="252"/>
      <c r="C64" s="252"/>
      <c r="D64" s="252"/>
      <c r="E64" s="252"/>
      <c r="F64" s="284"/>
      <c r="G64" s="252"/>
      <c r="H64" s="255"/>
      <c r="I64" s="258"/>
      <c r="J64" s="262"/>
      <c r="K64" s="265"/>
      <c r="L64" s="262">
        <f ca="1">IF(NOT(ISERROR(MATCH(K64,_xlfn.ANCHORARRAY(F75),0))),J77&amp;"Por favor no seleccionar los criterios de impacto",K64)</f>
        <v>0</v>
      </c>
      <c r="M64" s="258"/>
      <c r="N64" s="262"/>
      <c r="O64" s="287"/>
      <c r="P64" s="136">
        <v>4</v>
      </c>
      <c r="Q64" s="128"/>
      <c r="R64" s="137" t="str">
        <f t="shared" si="5"/>
        <v/>
      </c>
      <c r="S64" s="138"/>
      <c r="T64" s="138"/>
      <c r="U64" s="139" t="str">
        <f t="shared" si="72"/>
        <v/>
      </c>
      <c r="V64" s="138"/>
      <c r="W64" s="138"/>
      <c r="X64" s="138"/>
      <c r="Y64" s="140" t="str">
        <f t="shared" ref="Y64:Y66" si="77">IFERROR(IF(AND(R63="Probabilidad",R64="Probabilidad"),(AA63-(+AA63*U64)),IF(AND(R63="Impacto",R64="Probabilidad"),(AA62-(+AA62*U64)),IF(R64="Impacto",AA63,""))),"")</f>
        <v/>
      </c>
      <c r="Z64" s="141" t="str">
        <f t="shared" si="73"/>
        <v/>
      </c>
      <c r="AA64" s="142" t="str">
        <f t="shared" si="74"/>
        <v/>
      </c>
      <c r="AB64" s="141" t="str">
        <f t="shared" si="75"/>
        <v/>
      </c>
      <c r="AC64" s="142" t="str">
        <f t="shared" ref="AC64:AC66" si="78">IFERROR(IF(AND(R63="Impacto",R64="Impacto"),(AC63-(+AC63*U64)),IF(AND(R63="Probabilidad",R64="Impacto"),(AC62-(+AC62*U64)),IF(R64="Probabilidad",AC63,""))),"")</f>
        <v/>
      </c>
      <c r="AD64" s="143" t="str">
        <f>IFERROR(IF(OR(AND(Z64="Muy Baja",AB64="Leve"),AND(Z64="Muy Baja",AB64="Menor"),AND(Z64="Baja",AB64="Leve")),"Bajo",IF(OR(AND(Z64="Muy baja",AB64="Moderado"),AND(Z64="Baja",AB64="Menor"),AND(Z64="Baja",AB64="Moderado"),AND(Z64="Media",AB64="Leve"),AND(Z64="Media",AB64="Menor"),AND(Z64="Media",AB64="Moderado"),AND(Z64="Alta",AB64="Leve"),AND(Z64="Alta",AB64="Menor")),"Moderado",IF(OR(AND(Z64="Muy Baja",AB64="Mayor"),AND(Z64="Baja",AB64="Mayor"),AND(Z64="Media",AB64="Mayor"),AND(Z64="Alta",AB64="Moderado"),AND(Z64="Alta",AB64="Mayor"),AND(Z64="Muy Alta",AB64="Leve"),AND(Z64="Muy Alta",AB64="Menor"),AND(Z64="Muy Alta",AB64="Moderado"),AND(Z64="Muy Alta",AB64="Mayor")),"Alto",IF(OR(AND(Z64="Muy Baja",AB64="Catastrófico"),AND(Z64="Baja",AB64="Catastrófico"),AND(Z64="Media",AB64="Catastrófico"),AND(Z64="Alta",AB64="Catastrófico"),AND(Z64="Muy Alta",AB64="Catastrófico")),"Extremo","")))),"")</f>
        <v/>
      </c>
      <c r="AE64" s="184"/>
      <c r="AF64" s="185"/>
      <c r="AG64" s="190"/>
      <c r="AH64" s="190"/>
      <c r="AI64" s="190"/>
      <c r="AJ64" s="190"/>
      <c r="AK64" s="191"/>
      <c r="AL64" s="191"/>
      <c r="AM64" s="255"/>
      <c r="AN64" s="255"/>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c r="BO64" s="147"/>
      <c r="BP64" s="147"/>
      <c r="BQ64" s="147"/>
      <c r="BR64" s="147"/>
    </row>
    <row r="65" spans="1:70" s="148" customFormat="1" ht="43.5" customHeight="1">
      <c r="A65" s="281"/>
      <c r="B65" s="252"/>
      <c r="C65" s="252"/>
      <c r="D65" s="252"/>
      <c r="E65" s="252"/>
      <c r="F65" s="284"/>
      <c r="G65" s="252"/>
      <c r="H65" s="255"/>
      <c r="I65" s="258"/>
      <c r="J65" s="262"/>
      <c r="K65" s="265"/>
      <c r="L65" s="262">
        <f ca="1">IF(NOT(ISERROR(MATCH(K65,_xlfn.ANCHORARRAY(F76),0))),J78&amp;"Por favor no seleccionar los criterios de impacto",K65)</f>
        <v>0</v>
      </c>
      <c r="M65" s="258"/>
      <c r="N65" s="262"/>
      <c r="O65" s="287"/>
      <c r="P65" s="136">
        <v>5</v>
      </c>
      <c r="Q65" s="128"/>
      <c r="R65" s="137" t="str">
        <f t="shared" si="5"/>
        <v/>
      </c>
      <c r="S65" s="138"/>
      <c r="T65" s="138"/>
      <c r="U65" s="139" t="str">
        <f t="shared" si="72"/>
        <v/>
      </c>
      <c r="V65" s="138"/>
      <c r="W65" s="138"/>
      <c r="X65" s="138"/>
      <c r="Y65" s="140" t="str">
        <f t="shared" si="77"/>
        <v/>
      </c>
      <c r="Z65" s="141" t="str">
        <f t="shared" si="73"/>
        <v/>
      </c>
      <c r="AA65" s="142" t="str">
        <f t="shared" si="74"/>
        <v/>
      </c>
      <c r="AB65" s="141" t="str">
        <f t="shared" si="75"/>
        <v/>
      </c>
      <c r="AC65" s="142" t="str">
        <f t="shared" si="78"/>
        <v/>
      </c>
      <c r="AD65" s="143" t="str">
        <f t="shared" ref="AD65:AD66" si="79">IFERROR(IF(OR(AND(Z65="Muy Baja",AB65="Leve"),AND(Z65="Muy Baja",AB65="Menor"),AND(Z65="Baja",AB65="Leve")),"Bajo",IF(OR(AND(Z65="Muy baja",AB65="Moderado"),AND(Z65="Baja",AB65="Menor"),AND(Z65="Baja",AB65="Moderado"),AND(Z65="Media",AB65="Leve"),AND(Z65="Media",AB65="Menor"),AND(Z65="Media",AB65="Moderado"),AND(Z65="Alta",AB65="Leve"),AND(Z65="Alta",AB65="Menor")),"Moderado",IF(OR(AND(Z65="Muy Baja",AB65="Mayor"),AND(Z65="Baja",AB65="Mayor"),AND(Z65="Media",AB65="Mayor"),AND(Z65="Alta",AB65="Moderado"),AND(Z65="Alta",AB65="Mayor"),AND(Z65="Muy Alta",AB65="Leve"),AND(Z65="Muy Alta",AB65="Menor"),AND(Z65="Muy Alta",AB65="Moderado"),AND(Z65="Muy Alta",AB65="Mayor")),"Alto",IF(OR(AND(Z65="Muy Baja",AB65="Catastrófico"),AND(Z65="Baja",AB65="Catastrófico"),AND(Z65="Media",AB65="Catastrófico"),AND(Z65="Alta",AB65="Catastrófico"),AND(Z65="Muy Alta",AB65="Catastrófico")),"Extremo","")))),"")</f>
        <v/>
      </c>
      <c r="AE65" s="184"/>
      <c r="AF65" s="185"/>
      <c r="AG65" s="190"/>
      <c r="AH65" s="190"/>
      <c r="AI65" s="190"/>
      <c r="AJ65" s="190"/>
      <c r="AK65" s="191"/>
      <c r="AL65" s="191"/>
      <c r="AM65" s="255"/>
      <c r="AN65" s="255"/>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7"/>
      <c r="BR65" s="147"/>
    </row>
    <row r="66" spans="1:70" s="148" customFormat="1" ht="43.5" customHeight="1">
      <c r="A66" s="282"/>
      <c r="B66" s="253"/>
      <c r="C66" s="253"/>
      <c r="D66" s="253"/>
      <c r="E66" s="253"/>
      <c r="F66" s="285"/>
      <c r="G66" s="253"/>
      <c r="H66" s="256"/>
      <c r="I66" s="259"/>
      <c r="J66" s="263"/>
      <c r="K66" s="266"/>
      <c r="L66" s="263">
        <f ca="1">IF(NOT(ISERROR(MATCH(K66,_xlfn.ANCHORARRAY(F77),0))),J79&amp;"Por favor no seleccionar los criterios de impacto",K66)</f>
        <v>0</v>
      </c>
      <c r="M66" s="259"/>
      <c r="N66" s="263"/>
      <c r="O66" s="288"/>
      <c r="P66" s="136">
        <v>6</v>
      </c>
      <c r="Q66" s="128"/>
      <c r="R66" s="137" t="str">
        <f t="shared" si="5"/>
        <v/>
      </c>
      <c r="S66" s="138"/>
      <c r="T66" s="138"/>
      <c r="U66" s="139" t="str">
        <f t="shared" si="72"/>
        <v/>
      </c>
      <c r="V66" s="138"/>
      <c r="W66" s="138"/>
      <c r="X66" s="138"/>
      <c r="Y66" s="140" t="str">
        <f t="shared" si="77"/>
        <v/>
      </c>
      <c r="Z66" s="141" t="str">
        <f t="shared" si="73"/>
        <v/>
      </c>
      <c r="AA66" s="142" t="str">
        <f t="shared" si="74"/>
        <v/>
      </c>
      <c r="AB66" s="141" t="str">
        <f t="shared" si="75"/>
        <v/>
      </c>
      <c r="AC66" s="142" t="str">
        <f t="shared" si="78"/>
        <v/>
      </c>
      <c r="AD66" s="143" t="str">
        <f t="shared" si="79"/>
        <v/>
      </c>
      <c r="AE66" s="184"/>
      <c r="AF66" s="185"/>
      <c r="AG66" s="190"/>
      <c r="AH66" s="190"/>
      <c r="AI66" s="190"/>
      <c r="AJ66" s="190"/>
      <c r="AK66" s="191"/>
      <c r="AL66" s="191"/>
      <c r="AM66" s="256"/>
      <c r="AN66" s="256"/>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row>
    <row r="67" spans="1:70" s="148" customFormat="1" ht="43.5" customHeight="1">
      <c r="A67" s="280">
        <v>10</v>
      </c>
      <c r="B67" s="251"/>
      <c r="C67" s="251"/>
      <c r="D67" s="251"/>
      <c r="E67" s="251"/>
      <c r="F67" s="283"/>
      <c r="G67" s="251"/>
      <c r="H67" s="254"/>
      <c r="I67" s="257" t="str">
        <f t="shared" ref="I67" si="80">IF(H67&lt;=0,"",IF(H67&lt;=2,"Muy Baja",IF(H67&lt;=5,"Baja",IF(H67&lt;=19,"Media",IF(H67&lt;=50,"Alta","Muy Alta")))))</f>
        <v/>
      </c>
      <c r="J67" s="261" t="str">
        <f>IF(I67="","",IF(I67="Muy Baja",0.2,IF(I67="Baja",0.4,IF(I67="Media",0.6,IF(I67="Alta",0.8,IF(I67="Muy Alta",1,))))))</f>
        <v/>
      </c>
      <c r="K67" s="264"/>
      <c r="L67" s="261">
        <f ca="1">IF(NOT(ISERROR(MATCH(K67,'Tabla Impacto'!$B$221:$B$223,0))),'Tabla Impacto'!$F$223&amp;"Por favor no seleccionar los criterios de impacto(Afectación Económica o presupuestal y Pérdida Reputacional)",K67)</f>
        <v>0</v>
      </c>
      <c r="M67" s="257" t="str">
        <f ca="1">IF(OR(L67='Tabla Impacto'!$C$11,L67='Tabla Impacto'!$D$11),"Leve",IF(OR(L67='Tabla Impacto'!$C$12,L67='Tabla Impacto'!$D$12),"Menor",IF(OR(L67='Tabla Impacto'!$C$13,L67='Tabla Impacto'!$D$13),"Moderado",IF(OR(L67='Tabla Impacto'!$C$14,L67='Tabla Impacto'!$D$14),"Mayor",IF(OR(L67='Tabla Impacto'!$C$15,L67='Tabla Impacto'!$D$15),"Catastrófico","")))))</f>
        <v/>
      </c>
      <c r="N67" s="261" t="str">
        <f ca="1">IF(M67="","",IF(M67="Leve",0.2,IF(M67="Menor",0.4,IF(M67="Moderado",0.6,IF(M67="Mayor",0.8,IF(M67="Catastrófico",1,))))))</f>
        <v/>
      </c>
      <c r="O67" s="286" t="str">
        <f ca="1">IF(OR(AND(I67="Muy Baja",M67="Leve"),AND(I67="Muy Baja",M67="Menor"),AND(I67="Baja",M67="Leve")),"Bajo",IF(OR(AND(I67="Muy baja",M67="Moderado"),AND(I67="Baja",M67="Menor"),AND(I67="Baja",M67="Moderado"),AND(I67="Media",M67="Leve"),AND(I67="Media",M67="Menor"),AND(I67="Media",M67="Moderado"),AND(I67="Alta",M67="Leve"),AND(I67="Alta",M67="Menor")),"Moderado",IF(OR(AND(I67="Muy Baja",M67="Mayor"),AND(I67="Baja",M67="Mayor"),AND(I67="Media",M67="Mayor"),AND(I67="Alta",M67="Moderado"),AND(I67="Alta",M67="Mayor"),AND(I67="Muy Alta",M67="Leve"),AND(I67="Muy Alta",M67="Menor"),AND(I67="Muy Alta",M67="Moderado"),AND(I67="Muy Alta",M67="Mayor")),"Alto",IF(OR(AND(I67="Muy Baja",M67="Catastrófico"),AND(I67="Baja",M67="Catastrófico"),AND(I67="Media",M67="Catastrófico"),AND(I67="Alta",M67="Catastrófico"),AND(I67="Muy Alta",M67="Catastrófico")),"Extremo",""))))</f>
        <v/>
      </c>
      <c r="P67" s="136">
        <v>1</v>
      </c>
      <c r="Q67" s="128"/>
      <c r="R67" s="137" t="str">
        <f t="shared" si="5"/>
        <v/>
      </c>
      <c r="S67" s="138"/>
      <c r="T67" s="138"/>
      <c r="U67" s="139" t="str">
        <f>IF(AND(S67="Preventivo",T67="Automático"),"50%",IF(AND(S67="Preventivo",T67="Manual"),"40%",IF(AND(S67="Detectivo",T67="Automático"),"40%",IF(AND(S67="Detectivo",T67="Manual"),"30%",IF(AND(S67="Correctivo",T67="Automático"),"35%",IF(AND(S67="Correctivo",T67="Manual"),"25%",""))))))</f>
        <v/>
      </c>
      <c r="V67" s="138"/>
      <c r="W67" s="138"/>
      <c r="X67" s="138"/>
      <c r="Y67" s="140" t="str">
        <f>IFERROR(IF(R67="Probabilidad",(J67-(+J67*U67)),IF(R67="Impacto",J67,"")),"")</f>
        <v/>
      </c>
      <c r="Z67" s="141" t="str">
        <f>IFERROR(IF(Y67="","",IF(Y67&lt;=0.2,"Muy Baja",IF(Y67&lt;=0.4,"Baja",IF(Y67&lt;=0.6,"Media",IF(Y67&lt;=0.8,"Alta","Muy Alta"))))),"")</f>
        <v/>
      </c>
      <c r="AA67" s="142" t="str">
        <f>+Y67</f>
        <v/>
      </c>
      <c r="AB67" s="141" t="str">
        <f>IFERROR(IF(AC67="","",IF(AC67&lt;=0.2,"Leve",IF(AC67&lt;=0.4,"Menor",IF(AC67&lt;=0.6,"Moderado",IF(AC67&lt;=0.8,"Mayor","Catastrófico"))))),"")</f>
        <v/>
      </c>
      <c r="AC67" s="142" t="str">
        <f>IFERROR(IF(R67="Impacto",(N67-(+N67*U67)),IF(R67="Probabilidad",N67,"")),"")</f>
        <v/>
      </c>
      <c r="AD67" s="143" t="str">
        <f>IFERROR(IF(OR(AND(Z67="Muy Baja",AB67="Leve"),AND(Z67="Muy Baja",AB67="Menor"),AND(Z67="Baja",AB67="Leve")),"Bajo",IF(OR(AND(Z67="Muy baja",AB67="Moderado"),AND(Z67="Baja",AB67="Menor"),AND(Z67="Baja",AB67="Moderado"),AND(Z67="Media",AB67="Leve"),AND(Z67="Media",AB67="Menor"),AND(Z67="Media",AB67="Moderado"),AND(Z67="Alta",AB67="Leve"),AND(Z67="Alta",AB67="Menor")),"Moderado",IF(OR(AND(Z67="Muy Baja",AB67="Mayor"),AND(Z67="Baja",AB67="Mayor"),AND(Z67="Media",AB67="Mayor"),AND(Z67="Alta",AB67="Moderado"),AND(Z67="Alta",AB67="Mayor"),AND(Z67="Muy Alta",AB67="Leve"),AND(Z67="Muy Alta",AB67="Menor"),AND(Z67="Muy Alta",AB67="Moderado"),AND(Z67="Muy Alta",AB67="Mayor")),"Alto",IF(OR(AND(Z67="Muy Baja",AB67="Catastrófico"),AND(Z67="Baja",AB67="Catastrófico"),AND(Z67="Media",AB67="Catastrófico"),AND(Z67="Alta",AB67="Catastrófico"),AND(Z67="Muy Alta",AB67="Catastrófico")),"Extremo","")))),"")</f>
        <v/>
      </c>
      <c r="AE67" s="184"/>
      <c r="AF67" s="185"/>
      <c r="AG67" s="190"/>
      <c r="AH67" s="190"/>
      <c r="AI67" s="190"/>
      <c r="AJ67" s="190"/>
      <c r="AK67" s="191"/>
      <c r="AL67" s="191"/>
      <c r="AM67" s="254"/>
      <c r="AN67" s="254"/>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row>
    <row r="68" spans="1:70" s="148" customFormat="1" ht="43.5" customHeight="1">
      <c r="A68" s="281"/>
      <c r="B68" s="252"/>
      <c r="C68" s="252"/>
      <c r="D68" s="252"/>
      <c r="E68" s="252"/>
      <c r="F68" s="284"/>
      <c r="G68" s="252"/>
      <c r="H68" s="255"/>
      <c r="I68" s="258"/>
      <c r="J68" s="262"/>
      <c r="K68" s="265"/>
      <c r="L68" s="262">
        <f ca="1">IF(NOT(ISERROR(MATCH(K68,_xlfn.ANCHORARRAY(F79),0))),J81&amp;"Por favor no seleccionar los criterios de impacto",K68)</f>
        <v>0</v>
      </c>
      <c r="M68" s="258"/>
      <c r="N68" s="262"/>
      <c r="O68" s="287"/>
      <c r="P68" s="136">
        <v>2</v>
      </c>
      <c r="Q68" s="128"/>
      <c r="R68" s="137" t="str">
        <f t="shared" si="5"/>
        <v/>
      </c>
      <c r="S68" s="138"/>
      <c r="T68" s="138"/>
      <c r="U68" s="139" t="str">
        <f t="shared" ref="U68:U72" si="81">IF(AND(S68="Preventivo",T68="Automático"),"50%",IF(AND(S68="Preventivo",T68="Manual"),"40%",IF(AND(S68="Detectivo",T68="Automático"),"40%",IF(AND(S68="Detectivo",T68="Manual"),"30%",IF(AND(S68="Correctivo",T68="Automático"),"35%",IF(AND(S68="Correctivo",T68="Manual"),"25%",""))))))</f>
        <v/>
      </c>
      <c r="V68" s="138"/>
      <c r="W68" s="138"/>
      <c r="X68" s="138"/>
      <c r="Y68" s="140" t="str">
        <f>IFERROR(IF(AND(R67="Probabilidad",R68="Probabilidad"),(AA67-(+AA67*U68)),IF(R68="Probabilidad",(J67-(+J67*U68)),IF(R68="Impacto",AA67,""))),"")</f>
        <v/>
      </c>
      <c r="Z68" s="141" t="str">
        <f t="shared" ref="Z68:Z72" si="82">IFERROR(IF(Y68="","",IF(Y68&lt;=0.2,"Muy Baja",IF(Y68&lt;=0.4,"Baja",IF(Y68&lt;=0.6,"Media",IF(Y68&lt;=0.8,"Alta","Muy Alta"))))),"")</f>
        <v/>
      </c>
      <c r="AA68" s="142" t="str">
        <f t="shared" ref="AA68:AA72" si="83">+Y68</f>
        <v/>
      </c>
      <c r="AB68" s="141" t="str">
        <f t="shared" ref="AB68:AB72" si="84">IFERROR(IF(AC68="","",IF(AC68&lt;=0.2,"Leve",IF(AC68&lt;=0.4,"Menor",IF(AC68&lt;=0.6,"Moderado",IF(AC68&lt;=0.8,"Mayor","Catastrófico"))))),"")</f>
        <v/>
      </c>
      <c r="AC68" s="142" t="str">
        <f>IFERROR(IF(AND(R67="Impacto",R68="Impacto"),(AC67-(+AC67*U68)),IF(R68="Impacto",(N67-(+N67*U68)),IF(R68="Probabilidad",AC67,""))),"")</f>
        <v/>
      </c>
      <c r="AD68" s="143" t="str">
        <f t="shared" ref="AD68:AD69" si="85">IFERROR(IF(OR(AND(Z68="Muy Baja",AB68="Leve"),AND(Z68="Muy Baja",AB68="Menor"),AND(Z68="Baja",AB68="Leve")),"Bajo",IF(OR(AND(Z68="Muy baja",AB68="Moderado"),AND(Z68="Baja",AB68="Menor"),AND(Z68="Baja",AB68="Moderado"),AND(Z68="Media",AB68="Leve"),AND(Z68="Media",AB68="Menor"),AND(Z68="Media",AB68="Moderado"),AND(Z68="Alta",AB68="Leve"),AND(Z68="Alta",AB68="Menor")),"Moderado",IF(OR(AND(Z68="Muy Baja",AB68="Mayor"),AND(Z68="Baja",AB68="Mayor"),AND(Z68="Media",AB68="Mayor"),AND(Z68="Alta",AB68="Moderado"),AND(Z68="Alta",AB68="Mayor"),AND(Z68="Muy Alta",AB68="Leve"),AND(Z68="Muy Alta",AB68="Menor"),AND(Z68="Muy Alta",AB68="Moderado"),AND(Z68="Muy Alta",AB68="Mayor")),"Alto",IF(OR(AND(Z68="Muy Baja",AB68="Catastrófico"),AND(Z68="Baja",AB68="Catastrófico"),AND(Z68="Media",AB68="Catastrófico"),AND(Z68="Alta",AB68="Catastrófico"),AND(Z68="Muy Alta",AB68="Catastrófico")),"Extremo","")))),"")</f>
        <v/>
      </c>
      <c r="AE68" s="184"/>
      <c r="AF68" s="185"/>
      <c r="AG68" s="190"/>
      <c r="AH68" s="190"/>
      <c r="AI68" s="190"/>
      <c r="AJ68" s="190"/>
      <c r="AK68" s="191"/>
      <c r="AL68" s="191"/>
      <c r="AM68" s="255"/>
      <c r="AN68" s="255"/>
    </row>
    <row r="69" spans="1:70" s="148" customFormat="1" ht="43.5" customHeight="1">
      <c r="A69" s="281"/>
      <c r="B69" s="252"/>
      <c r="C69" s="252"/>
      <c r="D69" s="252"/>
      <c r="E69" s="252"/>
      <c r="F69" s="284"/>
      <c r="G69" s="252"/>
      <c r="H69" s="255"/>
      <c r="I69" s="258"/>
      <c r="J69" s="262"/>
      <c r="K69" s="265"/>
      <c r="L69" s="262">
        <f ca="1">IF(NOT(ISERROR(MATCH(K69,_xlfn.ANCHORARRAY(F80),0))),J82&amp;"Por favor no seleccionar los criterios de impacto",K69)</f>
        <v>0</v>
      </c>
      <c r="M69" s="258"/>
      <c r="N69" s="262"/>
      <c r="O69" s="287"/>
      <c r="P69" s="136">
        <v>3</v>
      </c>
      <c r="Q69" s="129"/>
      <c r="R69" s="137" t="str">
        <f t="shared" si="5"/>
        <v/>
      </c>
      <c r="S69" s="138"/>
      <c r="T69" s="138"/>
      <c r="U69" s="139" t="str">
        <f t="shared" si="81"/>
        <v/>
      </c>
      <c r="V69" s="138"/>
      <c r="W69" s="138"/>
      <c r="X69" s="138"/>
      <c r="Y69" s="140" t="str">
        <f>IFERROR(IF(AND(R68="Probabilidad",R69="Probabilidad"),(AA68-(+AA68*U69)),IF(AND(R68="Impacto",R69="Probabilidad"),(AA67-(+AA67*U69)),IF(R69="Impacto",AA68,""))),"")</f>
        <v/>
      </c>
      <c r="Z69" s="141" t="str">
        <f t="shared" si="82"/>
        <v/>
      </c>
      <c r="AA69" s="142" t="str">
        <f t="shared" si="83"/>
        <v/>
      </c>
      <c r="AB69" s="141" t="str">
        <f t="shared" si="84"/>
        <v/>
      </c>
      <c r="AC69" s="142" t="str">
        <f>IFERROR(IF(AND(R68="Impacto",R69="Impacto"),(AC68-(+AC68*U69)),IF(AND(R68="Probabilidad",R69="Impacto"),(AC67-(+AC67*U69)),IF(R69="Probabilidad",AC68,""))),"")</f>
        <v/>
      </c>
      <c r="AD69" s="143" t="str">
        <f t="shared" si="85"/>
        <v/>
      </c>
      <c r="AE69" s="184"/>
      <c r="AF69" s="185"/>
      <c r="AG69" s="190"/>
      <c r="AH69" s="190"/>
      <c r="AI69" s="190"/>
      <c r="AJ69" s="190"/>
      <c r="AK69" s="191"/>
      <c r="AL69" s="191"/>
      <c r="AM69" s="255"/>
      <c r="AN69" s="255"/>
    </row>
    <row r="70" spans="1:70" s="148" customFormat="1" ht="43.5" customHeight="1">
      <c r="A70" s="281"/>
      <c r="B70" s="252"/>
      <c r="C70" s="252"/>
      <c r="D70" s="252"/>
      <c r="E70" s="252"/>
      <c r="F70" s="284"/>
      <c r="G70" s="252"/>
      <c r="H70" s="255"/>
      <c r="I70" s="258"/>
      <c r="J70" s="262"/>
      <c r="K70" s="265"/>
      <c r="L70" s="262">
        <f ca="1">IF(NOT(ISERROR(MATCH(K70,_xlfn.ANCHORARRAY(F81),0))),J83&amp;"Por favor no seleccionar los criterios de impacto",K70)</f>
        <v>0</v>
      </c>
      <c r="M70" s="258"/>
      <c r="N70" s="262"/>
      <c r="O70" s="287"/>
      <c r="P70" s="136">
        <v>4</v>
      </c>
      <c r="Q70" s="128"/>
      <c r="R70" s="137" t="str">
        <f t="shared" si="5"/>
        <v/>
      </c>
      <c r="S70" s="138"/>
      <c r="T70" s="138"/>
      <c r="U70" s="139" t="str">
        <f t="shared" si="81"/>
        <v/>
      </c>
      <c r="V70" s="138"/>
      <c r="W70" s="138"/>
      <c r="X70" s="138"/>
      <c r="Y70" s="140" t="str">
        <f t="shared" ref="Y70:Y72" si="86">IFERROR(IF(AND(R69="Probabilidad",R70="Probabilidad"),(AA69-(+AA69*U70)),IF(AND(R69="Impacto",R70="Probabilidad"),(AA68-(+AA68*U70)),IF(R70="Impacto",AA69,""))),"")</f>
        <v/>
      </c>
      <c r="Z70" s="141" t="str">
        <f t="shared" si="82"/>
        <v/>
      </c>
      <c r="AA70" s="142" t="str">
        <f t="shared" si="83"/>
        <v/>
      </c>
      <c r="AB70" s="141" t="str">
        <f t="shared" si="84"/>
        <v/>
      </c>
      <c r="AC70" s="142" t="str">
        <f t="shared" ref="AC70:AC72" si="87">IFERROR(IF(AND(R69="Impacto",R70="Impacto"),(AC69-(+AC69*U70)),IF(AND(R69="Probabilidad",R70="Impacto"),(AC68-(+AC68*U70)),IF(R70="Probabilidad",AC69,""))),"")</f>
        <v/>
      </c>
      <c r="AD70" s="143" t="str">
        <f>IFERROR(IF(OR(AND(Z70="Muy Baja",AB70="Leve"),AND(Z70="Muy Baja",AB70="Menor"),AND(Z70="Baja",AB70="Leve")),"Bajo",IF(OR(AND(Z70="Muy baja",AB70="Moderado"),AND(Z70="Baja",AB70="Menor"),AND(Z70="Baja",AB70="Moderado"),AND(Z70="Media",AB70="Leve"),AND(Z70="Media",AB70="Menor"),AND(Z70="Media",AB70="Moderado"),AND(Z70="Alta",AB70="Leve"),AND(Z70="Alta",AB70="Menor")),"Moderado",IF(OR(AND(Z70="Muy Baja",AB70="Mayor"),AND(Z70="Baja",AB70="Mayor"),AND(Z70="Media",AB70="Mayor"),AND(Z70="Alta",AB70="Moderado"),AND(Z70="Alta",AB70="Mayor"),AND(Z70="Muy Alta",AB70="Leve"),AND(Z70="Muy Alta",AB70="Menor"),AND(Z70="Muy Alta",AB70="Moderado"),AND(Z70="Muy Alta",AB70="Mayor")),"Alto",IF(OR(AND(Z70="Muy Baja",AB70="Catastrófico"),AND(Z70="Baja",AB70="Catastrófico"),AND(Z70="Media",AB70="Catastrófico"),AND(Z70="Alta",AB70="Catastrófico"),AND(Z70="Muy Alta",AB70="Catastrófico")),"Extremo","")))),"")</f>
        <v/>
      </c>
      <c r="AE70" s="184"/>
      <c r="AF70" s="185"/>
      <c r="AG70" s="190"/>
      <c r="AH70" s="190"/>
      <c r="AI70" s="190"/>
      <c r="AJ70" s="190"/>
      <c r="AK70" s="191"/>
      <c r="AL70" s="191"/>
      <c r="AM70" s="255"/>
      <c r="AN70" s="255"/>
    </row>
    <row r="71" spans="1:70" s="148" customFormat="1" ht="43.5" customHeight="1">
      <c r="A71" s="281"/>
      <c r="B71" s="252"/>
      <c r="C71" s="252"/>
      <c r="D71" s="252"/>
      <c r="E71" s="252"/>
      <c r="F71" s="284"/>
      <c r="G71" s="252"/>
      <c r="H71" s="255"/>
      <c r="I71" s="258"/>
      <c r="J71" s="262"/>
      <c r="K71" s="265"/>
      <c r="L71" s="262">
        <f ca="1">IF(NOT(ISERROR(MATCH(K71,_xlfn.ANCHORARRAY(F82),0))),J84&amp;"Por favor no seleccionar los criterios de impacto",K71)</f>
        <v>0</v>
      </c>
      <c r="M71" s="258"/>
      <c r="N71" s="262"/>
      <c r="O71" s="287"/>
      <c r="P71" s="136">
        <v>5</v>
      </c>
      <c r="Q71" s="128"/>
      <c r="R71" s="137" t="str">
        <f t="shared" si="5"/>
        <v/>
      </c>
      <c r="S71" s="138"/>
      <c r="T71" s="138"/>
      <c r="U71" s="139" t="str">
        <f t="shared" si="81"/>
        <v/>
      </c>
      <c r="V71" s="138"/>
      <c r="W71" s="138"/>
      <c r="X71" s="138"/>
      <c r="Y71" s="140" t="str">
        <f t="shared" si="86"/>
        <v/>
      </c>
      <c r="Z71" s="141" t="str">
        <f t="shared" si="82"/>
        <v/>
      </c>
      <c r="AA71" s="142" t="str">
        <f t="shared" si="83"/>
        <v/>
      </c>
      <c r="AB71" s="141" t="str">
        <f t="shared" si="84"/>
        <v/>
      </c>
      <c r="AC71" s="142" t="str">
        <f t="shared" si="87"/>
        <v/>
      </c>
      <c r="AD71" s="143" t="str">
        <f t="shared" ref="AD71:AD72" si="88">IFERROR(IF(OR(AND(Z71="Muy Baja",AB71="Leve"),AND(Z71="Muy Baja",AB71="Menor"),AND(Z71="Baja",AB71="Leve")),"Bajo",IF(OR(AND(Z71="Muy baja",AB71="Moderado"),AND(Z71="Baja",AB71="Menor"),AND(Z71="Baja",AB71="Moderado"),AND(Z71="Media",AB71="Leve"),AND(Z71="Media",AB71="Menor"),AND(Z71="Media",AB71="Moderado"),AND(Z71="Alta",AB71="Leve"),AND(Z71="Alta",AB71="Menor")),"Moderado",IF(OR(AND(Z71="Muy Baja",AB71="Mayor"),AND(Z71="Baja",AB71="Mayor"),AND(Z71="Media",AB71="Mayor"),AND(Z71="Alta",AB71="Moderado"),AND(Z71="Alta",AB71="Mayor"),AND(Z71="Muy Alta",AB71="Leve"),AND(Z71="Muy Alta",AB71="Menor"),AND(Z71="Muy Alta",AB71="Moderado"),AND(Z71="Muy Alta",AB71="Mayor")),"Alto",IF(OR(AND(Z71="Muy Baja",AB71="Catastrófico"),AND(Z71="Baja",AB71="Catastrófico"),AND(Z71="Media",AB71="Catastrófico"),AND(Z71="Alta",AB71="Catastrófico"),AND(Z71="Muy Alta",AB71="Catastrófico")),"Extremo","")))),"")</f>
        <v/>
      </c>
      <c r="AE71" s="184"/>
      <c r="AF71" s="185"/>
      <c r="AG71" s="190"/>
      <c r="AH71" s="190"/>
      <c r="AI71" s="190"/>
      <c r="AJ71" s="190"/>
      <c r="AK71" s="191"/>
      <c r="AL71" s="191"/>
      <c r="AM71" s="255"/>
      <c r="AN71" s="255"/>
    </row>
    <row r="72" spans="1:70" s="148" customFormat="1" ht="43.5" customHeight="1">
      <c r="A72" s="282"/>
      <c r="B72" s="253"/>
      <c r="C72" s="253"/>
      <c r="D72" s="253"/>
      <c r="E72" s="253"/>
      <c r="F72" s="285"/>
      <c r="G72" s="253"/>
      <c r="H72" s="256"/>
      <c r="I72" s="259"/>
      <c r="J72" s="263"/>
      <c r="K72" s="266"/>
      <c r="L72" s="263">
        <f ca="1">IF(NOT(ISERROR(MATCH(K72,_xlfn.ANCHORARRAY(F83),0))),J85&amp;"Por favor no seleccionar los criterios de impacto",K72)</f>
        <v>0</v>
      </c>
      <c r="M72" s="259"/>
      <c r="N72" s="263"/>
      <c r="O72" s="288"/>
      <c r="P72" s="136">
        <v>6</v>
      </c>
      <c r="Q72" s="128"/>
      <c r="R72" s="137" t="str">
        <f t="shared" si="5"/>
        <v/>
      </c>
      <c r="S72" s="138"/>
      <c r="T72" s="138"/>
      <c r="U72" s="139" t="str">
        <f t="shared" si="81"/>
        <v/>
      </c>
      <c r="V72" s="138"/>
      <c r="W72" s="138"/>
      <c r="X72" s="138"/>
      <c r="Y72" s="140" t="str">
        <f t="shared" si="86"/>
        <v/>
      </c>
      <c r="Z72" s="141" t="str">
        <f t="shared" si="82"/>
        <v/>
      </c>
      <c r="AA72" s="142" t="str">
        <f t="shared" si="83"/>
        <v/>
      </c>
      <c r="AB72" s="141" t="str">
        <f t="shared" si="84"/>
        <v/>
      </c>
      <c r="AC72" s="142" t="str">
        <f t="shared" si="87"/>
        <v/>
      </c>
      <c r="AD72" s="143" t="str">
        <f t="shared" si="88"/>
        <v/>
      </c>
      <c r="AE72" s="184"/>
      <c r="AF72" s="185"/>
      <c r="AG72" s="190"/>
      <c r="AH72" s="190"/>
      <c r="AI72" s="190"/>
      <c r="AJ72" s="190"/>
      <c r="AK72" s="191"/>
      <c r="AL72" s="191"/>
      <c r="AM72" s="256"/>
      <c r="AN72" s="256"/>
    </row>
    <row r="73" spans="1:70" ht="49.5" customHeight="1">
      <c r="A73" s="5"/>
      <c r="B73" s="149"/>
      <c r="C73" s="298" t="s">
        <v>124</v>
      </c>
      <c r="D73" s="299"/>
      <c r="E73" s="299"/>
      <c r="F73" s="299"/>
      <c r="G73" s="299"/>
      <c r="H73" s="299"/>
      <c r="I73" s="299"/>
      <c r="J73" s="299"/>
      <c r="K73" s="299"/>
      <c r="L73" s="299"/>
      <c r="M73" s="299"/>
      <c r="N73" s="299"/>
      <c r="O73" s="299"/>
      <c r="P73" s="299"/>
      <c r="Q73" s="299"/>
      <c r="R73" s="299"/>
      <c r="S73" s="299"/>
      <c r="T73" s="299"/>
      <c r="U73" s="299"/>
      <c r="V73" s="299"/>
      <c r="W73" s="299"/>
      <c r="X73" s="299"/>
      <c r="Y73" s="299"/>
      <c r="Z73" s="299"/>
      <c r="AA73" s="299"/>
      <c r="AB73" s="299"/>
      <c r="AC73" s="299"/>
      <c r="AD73" s="299"/>
      <c r="AE73" s="299"/>
      <c r="AF73" s="299"/>
      <c r="AG73" s="299"/>
      <c r="AH73" s="299"/>
      <c r="AI73" s="299"/>
      <c r="AJ73" s="299"/>
      <c r="AK73" s="299"/>
      <c r="AL73" s="299"/>
      <c r="AM73" s="151"/>
      <c r="AN73" s="151"/>
    </row>
    <row r="75" spans="1:70">
      <c r="A75" s="1"/>
      <c r="B75" s="1"/>
      <c r="C75" s="22" t="s">
        <v>136</v>
      </c>
      <c r="D75" s="1"/>
      <c r="E75" s="1"/>
      <c r="G75" s="1"/>
    </row>
  </sheetData>
  <dataConsolidate/>
  <mergeCells count="221">
    <mergeCell ref="AF11:AF12"/>
    <mergeCell ref="AN11:AN12"/>
    <mergeCell ref="A10:H10"/>
    <mergeCell ref="I10:O10"/>
    <mergeCell ref="P10:X10"/>
    <mergeCell ref="Y10:AE10"/>
    <mergeCell ref="AG10:AN10"/>
    <mergeCell ref="C73:AL73"/>
    <mergeCell ref="N61:N66"/>
    <mergeCell ref="O61:O66"/>
    <mergeCell ref="A67:A72"/>
    <mergeCell ref="C67:C72"/>
    <mergeCell ref="D67:D72"/>
    <mergeCell ref="E67:E72"/>
    <mergeCell ref="F67:F72"/>
    <mergeCell ref="G67:G72"/>
    <mergeCell ref="H67:H72"/>
    <mergeCell ref="I67:I72"/>
    <mergeCell ref="J67:J72"/>
    <mergeCell ref="K67:K72"/>
    <mergeCell ref="L67:L72"/>
    <mergeCell ref="M67:M72"/>
    <mergeCell ref="N67:N72"/>
    <mergeCell ref="O67:O72"/>
    <mergeCell ref="A61:A66"/>
    <mergeCell ref="C61:C66"/>
    <mergeCell ref="D61:D66"/>
    <mergeCell ref="E61:E66"/>
    <mergeCell ref="F61:F66"/>
    <mergeCell ref="G61:G66"/>
    <mergeCell ref="H61:H66"/>
    <mergeCell ref="I61:I66"/>
    <mergeCell ref="J61:J66"/>
    <mergeCell ref="B61:B66"/>
    <mergeCell ref="B67:B72"/>
    <mergeCell ref="N49:N54"/>
    <mergeCell ref="O49:O54"/>
    <mergeCell ref="G55:G60"/>
    <mergeCell ref="H55:H60"/>
    <mergeCell ref="I55:I60"/>
    <mergeCell ref="J55:J60"/>
    <mergeCell ref="K55:K60"/>
    <mergeCell ref="G49:G54"/>
    <mergeCell ref="H49:H54"/>
    <mergeCell ref="I49:I54"/>
    <mergeCell ref="J49:J54"/>
    <mergeCell ref="L55:L60"/>
    <mergeCell ref="M55:M60"/>
    <mergeCell ref="N55:N60"/>
    <mergeCell ref="O55:O60"/>
    <mergeCell ref="L61:L66"/>
    <mergeCell ref="M61:M66"/>
    <mergeCell ref="K61:K66"/>
    <mergeCell ref="J37:J42"/>
    <mergeCell ref="K37:K42"/>
    <mergeCell ref="H43:H48"/>
    <mergeCell ref="I43:I48"/>
    <mergeCell ref="J43:J48"/>
    <mergeCell ref="L37:L42"/>
    <mergeCell ref="M37:M42"/>
    <mergeCell ref="A55:A60"/>
    <mergeCell ref="C55:C60"/>
    <mergeCell ref="D55:D60"/>
    <mergeCell ref="E55:E60"/>
    <mergeCell ref="F55:F60"/>
    <mergeCell ref="A49:A54"/>
    <mergeCell ref="C49:C54"/>
    <mergeCell ref="D49:D54"/>
    <mergeCell ref="E49:E54"/>
    <mergeCell ref="F49:F54"/>
    <mergeCell ref="B37:B42"/>
    <mergeCell ref="B43:B48"/>
    <mergeCell ref="B49:B54"/>
    <mergeCell ref="B55:B60"/>
    <mergeCell ref="N37:N42"/>
    <mergeCell ref="O37:O42"/>
    <mergeCell ref="N43:N48"/>
    <mergeCell ref="O43:O48"/>
    <mergeCell ref="K49:K54"/>
    <mergeCell ref="L49:L54"/>
    <mergeCell ref="M49:M54"/>
    <mergeCell ref="A37:A42"/>
    <mergeCell ref="C37:C42"/>
    <mergeCell ref="D37:D42"/>
    <mergeCell ref="A43:A48"/>
    <mergeCell ref="C43:C48"/>
    <mergeCell ref="D43:D48"/>
    <mergeCell ref="E43:E48"/>
    <mergeCell ref="F43:F48"/>
    <mergeCell ref="G43:G48"/>
    <mergeCell ref="E37:E42"/>
    <mergeCell ref="F37:F42"/>
    <mergeCell ref="K43:K48"/>
    <mergeCell ref="L43:L48"/>
    <mergeCell ref="M43:M48"/>
    <mergeCell ref="G37:G42"/>
    <mergeCell ref="H37:H42"/>
    <mergeCell ref="I37:I42"/>
    <mergeCell ref="K31:K36"/>
    <mergeCell ref="L31:L36"/>
    <mergeCell ref="M31:M36"/>
    <mergeCell ref="N31:N36"/>
    <mergeCell ref="O31:O36"/>
    <mergeCell ref="K25:K30"/>
    <mergeCell ref="L25:L30"/>
    <mergeCell ref="M25:M30"/>
    <mergeCell ref="B31:B36"/>
    <mergeCell ref="A31:A36"/>
    <mergeCell ref="C31:C36"/>
    <mergeCell ref="D31:D36"/>
    <mergeCell ref="E31:E36"/>
    <mergeCell ref="F31:F36"/>
    <mergeCell ref="G31:G36"/>
    <mergeCell ref="H31:H36"/>
    <mergeCell ref="I31:I36"/>
    <mergeCell ref="J31:J36"/>
    <mergeCell ref="P6:R6"/>
    <mergeCell ref="A19:A24"/>
    <mergeCell ref="C19:C24"/>
    <mergeCell ref="D19:D24"/>
    <mergeCell ref="A25:A30"/>
    <mergeCell ref="C25:C30"/>
    <mergeCell ref="D25:D30"/>
    <mergeCell ref="E25:E30"/>
    <mergeCell ref="F25:F30"/>
    <mergeCell ref="G25:G30"/>
    <mergeCell ref="H25:H30"/>
    <mergeCell ref="I25:I30"/>
    <mergeCell ref="J25:J30"/>
    <mergeCell ref="N25:N30"/>
    <mergeCell ref="O25:O30"/>
    <mergeCell ref="E19:E24"/>
    <mergeCell ref="F19:F24"/>
    <mergeCell ref="L19:L24"/>
    <mergeCell ref="M19:M24"/>
    <mergeCell ref="N19:N24"/>
    <mergeCell ref="O19:O24"/>
    <mergeCell ref="G19:G24"/>
    <mergeCell ref="H19:H24"/>
    <mergeCell ref="I19:I24"/>
    <mergeCell ref="Q11:Q12"/>
    <mergeCell ref="S11:X11"/>
    <mergeCell ref="I11:I12"/>
    <mergeCell ref="J11:J12"/>
    <mergeCell ref="M11:M12"/>
    <mergeCell ref="N11:N12"/>
    <mergeCell ref="C11:C12"/>
    <mergeCell ref="O11:O12"/>
    <mergeCell ref="K11:K12"/>
    <mergeCell ref="L11:L12"/>
    <mergeCell ref="R11:R12"/>
    <mergeCell ref="A13:A18"/>
    <mergeCell ref="C13:C18"/>
    <mergeCell ref="D13:D18"/>
    <mergeCell ref="E13:E18"/>
    <mergeCell ref="F13:F18"/>
    <mergeCell ref="O13:O18"/>
    <mergeCell ref="J13:J18"/>
    <mergeCell ref="K13:K18"/>
    <mergeCell ref="L13:L18"/>
    <mergeCell ref="M13:M18"/>
    <mergeCell ref="N13:N18"/>
    <mergeCell ref="AN67:AN72"/>
    <mergeCell ref="AM13:AM18"/>
    <mergeCell ref="AM19:AM24"/>
    <mergeCell ref="AM25:AM30"/>
    <mergeCell ref="AM31:AM36"/>
    <mergeCell ref="AM37:AM42"/>
    <mergeCell ref="AM43:AM48"/>
    <mergeCell ref="AM49:AM54"/>
    <mergeCell ref="AM55:AM60"/>
    <mergeCell ref="AM61:AM66"/>
    <mergeCell ref="AN13:AN18"/>
    <mergeCell ref="AN19:AN24"/>
    <mergeCell ref="AN25:AN30"/>
    <mergeCell ref="AN31:AN36"/>
    <mergeCell ref="AN37:AN42"/>
    <mergeCell ref="AN43:AN48"/>
    <mergeCell ref="AN49:AN54"/>
    <mergeCell ref="AN55:AN60"/>
    <mergeCell ref="AN61:AN66"/>
    <mergeCell ref="AM67:AM72"/>
    <mergeCell ref="F3:F4"/>
    <mergeCell ref="A6:B6"/>
    <mergeCell ref="C6:O6"/>
    <mergeCell ref="C7:O7"/>
    <mergeCell ref="C8:O8"/>
    <mergeCell ref="B11:B12"/>
    <mergeCell ref="A11:A12"/>
    <mergeCell ref="G11:G12"/>
    <mergeCell ref="F11:F12"/>
    <mergeCell ref="E11:E12"/>
    <mergeCell ref="D11:D12"/>
    <mergeCell ref="A9:B9"/>
    <mergeCell ref="A1:B4"/>
    <mergeCell ref="C1:E2"/>
    <mergeCell ref="C3:E4"/>
    <mergeCell ref="AM11:AM12"/>
    <mergeCell ref="B13:B18"/>
    <mergeCell ref="B19:B24"/>
    <mergeCell ref="B25:B30"/>
    <mergeCell ref="AH11:AH12"/>
    <mergeCell ref="AI11:AI12"/>
    <mergeCell ref="AJ11:AJ12"/>
    <mergeCell ref="G13:G18"/>
    <mergeCell ref="H13:H18"/>
    <mergeCell ref="I13:I18"/>
    <mergeCell ref="AB11:AB12"/>
    <mergeCell ref="Z11:Z12"/>
    <mergeCell ref="AA11:AA12"/>
    <mergeCell ref="H11:H12"/>
    <mergeCell ref="J19:J24"/>
    <mergeCell ref="K19:K24"/>
    <mergeCell ref="AL11:AL12"/>
    <mergeCell ref="AK11:AK12"/>
    <mergeCell ref="AG11:AG12"/>
    <mergeCell ref="AE11:AE12"/>
    <mergeCell ref="P11:P12"/>
    <mergeCell ref="AD11:AD12"/>
    <mergeCell ref="AC11:AC12"/>
    <mergeCell ref="Y11:Y12"/>
  </mergeCells>
  <conditionalFormatting sqref="I13 I19 I25 I31 I37 I43 I49 I55 I61 I67">
    <cfRule type="cellIs" dxfId="430" priority="571" operator="equal">
      <formula>"Muy Alta"</formula>
    </cfRule>
    <cfRule type="cellIs" dxfId="429" priority="572" operator="equal">
      <formula>"Alta"</formula>
    </cfRule>
    <cfRule type="cellIs" dxfId="428" priority="573" operator="equal">
      <formula>"Media"</formula>
    </cfRule>
    <cfRule type="cellIs" dxfId="427" priority="574" operator="equal">
      <formula>"Baja"</formula>
    </cfRule>
    <cfRule type="cellIs" dxfId="426" priority="575" operator="equal">
      <formula>"Muy Baja"</formula>
    </cfRule>
  </conditionalFormatting>
  <conditionalFormatting sqref="M13 M19 M25 M31 M37 M43 M49 M55 M61 M67">
    <cfRule type="cellIs" dxfId="425" priority="566" operator="equal">
      <formula>"Catastrófico"</formula>
    </cfRule>
    <cfRule type="cellIs" dxfId="424" priority="567" operator="equal">
      <formula>"Mayor"</formula>
    </cfRule>
    <cfRule type="cellIs" dxfId="423" priority="568" operator="equal">
      <formula>"Moderado"</formula>
    </cfRule>
    <cfRule type="cellIs" dxfId="422" priority="569" operator="equal">
      <formula>"Menor"</formula>
    </cfRule>
    <cfRule type="cellIs" dxfId="421" priority="570" operator="equal">
      <formula>"Leve"</formula>
    </cfRule>
  </conditionalFormatting>
  <conditionalFormatting sqref="O13">
    <cfRule type="cellIs" dxfId="420" priority="562" operator="equal">
      <formula>"Extremo"</formula>
    </cfRule>
    <cfRule type="cellIs" dxfId="419" priority="563" operator="equal">
      <formula>"Alto"</formula>
    </cfRule>
    <cfRule type="cellIs" dxfId="418" priority="564" operator="equal">
      <formula>"Moderado"</formula>
    </cfRule>
    <cfRule type="cellIs" dxfId="417" priority="565" operator="equal">
      <formula>"Bajo"</formula>
    </cfRule>
  </conditionalFormatting>
  <conditionalFormatting sqref="Z13:Z18">
    <cfRule type="cellIs" dxfId="416" priority="557" operator="equal">
      <formula>"Muy Alta"</formula>
    </cfRule>
    <cfRule type="cellIs" dxfId="415" priority="558" operator="equal">
      <formula>"Alta"</formula>
    </cfRule>
    <cfRule type="cellIs" dxfId="414" priority="559" operator="equal">
      <formula>"Media"</formula>
    </cfRule>
    <cfRule type="cellIs" dxfId="413" priority="560" operator="equal">
      <formula>"Baja"</formula>
    </cfRule>
    <cfRule type="cellIs" dxfId="412" priority="561" operator="equal">
      <formula>"Muy Baja"</formula>
    </cfRule>
  </conditionalFormatting>
  <conditionalFormatting sqref="AB13:AB18">
    <cfRule type="cellIs" dxfId="411" priority="552" operator="equal">
      <formula>"Catastrófico"</formula>
    </cfRule>
    <cfRule type="cellIs" dxfId="410" priority="553" operator="equal">
      <formula>"Mayor"</formula>
    </cfRule>
    <cfRule type="cellIs" dxfId="409" priority="554" operator="equal">
      <formula>"Moderado"</formula>
    </cfRule>
    <cfRule type="cellIs" dxfId="408" priority="555" operator="equal">
      <formula>"Menor"</formula>
    </cfRule>
    <cfRule type="cellIs" dxfId="407" priority="556" operator="equal">
      <formula>"Leve"</formula>
    </cfRule>
  </conditionalFormatting>
  <conditionalFormatting sqref="AD13:AD18">
    <cfRule type="cellIs" dxfId="406" priority="548" operator="equal">
      <formula>"Extremo"</formula>
    </cfRule>
    <cfRule type="cellIs" dxfId="405" priority="549" operator="equal">
      <formula>"Alto"</formula>
    </cfRule>
    <cfRule type="cellIs" dxfId="404" priority="550" operator="equal">
      <formula>"Moderado"</formula>
    </cfRule>
    <cfRule type="cellIs" dxfId="403" priority="551" operator="equal">
      <formula>"Bajo"</formula>
    </cfRule>
  </conditionalFormatting>
  <conditionalFormatting sqref="O19">
    <cfRule type="cellIs" dxfId="402" priority="492" operator="equal">
      <formula>"Extremo"</formula>
    </cfRule>
    <cfRule type="cellIs" dxfId="401" priority="493" operator="equal">
      <formula>"Alto"</formula>
    </cfRule>
    <cfRule type="cellIs" dxfId="400" priority="494" operator="equal">
      <formula>"Moderado"</formula>
    </cfRule>
    <cfRule type="cellIs" dxfId="399" priority="495" operator="equal">
      <formula>"Bajo"</formula>
    </cfRule>
  </conditionalFormatting>
  <conditionalFormatting sqref="O25">
    <cfRule type="cellIs" dxfId="398" priority="464" operator="equal">
      <formula>"Extremo"</formula>
    </cfRule>
    <cfRule type="cellIs" dxfId="397" priority="465" operator="equal">
      <formula>"Alto"</formula>
    </cfRule>
    <cfRule type="cellIs" dxfId="396" priority="466" operator="equal">
      <formula>"Moderado"</formula>
    </cfRule>
    <cfRule type="cellIs" dxfId="395" priority="467" operator="equal">
      <formula>"Bajo"</formula>
    </cfRule>
  </conditionalFormatting>
  <conditionalFormatting sqref="O31">
    <cfRule type="cellIs" dxfId="394" priority="436" operator="equal">
      <formula>"Extremo"</formula>
    </cfRule>
    <cfRule type="cellIs" dxfId="393" priority="437" operator="equal">
      <formula>"Alto"</formula>
    </cfRule>
    <cfRule type="cellIs" dxfId="392" priority="438" operator="equal">
      <formula>"Moderado"</formula>
    </cfRule>
    <cfRule type="cellIs" dxfId="391" priority="439" operator="equal">
      <formula>"Bajo"</formula>
    </cfRule>
  </conditionalFormatting>
  <conditionalFormatting sqref="O37">
    <cfRule type="cellIs" dxfId="390" priority="408" operator="equal">
      <formula>"Extremo"</formula>
    </cfRule>
    <cfRule type="cellIs" dxfId="389" priority="409" operator="equal">
      <formula>"Alto"</formula>
    </cfRule>
    <cfRule type="cellIs" dxfId="388" priority="410" operator="equal">
      <formula>"Moderado"</formula>
    </cfRule>
    <cfRule type="cellIs" dxfId="387" priority="411" operator="equal">
      <formula>"Bajo"</formula>
    </cfRule>
  </conditionalFormatting>
  <conditionalFormatting sqref="O43">
    <cfRule type="cellIs" dxfId="386" priority="380" operator="equal">
      <formula>"Extremo"</formula>
    </cfRule>
    <cfRule type="cellIs" dxfId="385" priority="381" operator="equal">
      <formula>"Alto"</formula>
    </cfRule>
    <cfRule type="cellIs" dxfId="384" priority="382" operator="equal">
      <formula>"Moderado"</formula>
    </cfRule>
    <cfRule type="cellIs" dxfId="383" priority="383" operator="equal">
      <formula>"Bajo"</formula>
    </cfRule>
  </conditionalFormatting>
  <conditionalFormatting sqref="O49">
    <cfRule type="cellIs" dxfId="382" priority="352" operator="equal">
      <formula>"Extremo"</formula>
    </cfRule>
    <cfRule type="cellIs" dxfId="381" priority="353" operator="equal">
      <formula>"Alto"</formula>
    </cfRule>
    <cfRule type="cellIs" dxfId="380" priority="354" operator="equal">
      <formula>"Moderado"</formula>
    </cfRule>
    <cfRule type="cellIs" dxfId="379" priority="355" operator="equal">
      <formula>"Bajo"</formula>
    </cfRule>
  </conditionalFormatting>
  <conditionalFormatting sqref="O55">
    <cfRule type="cellIs" dxfId="378" priority="324" operator="equal">
      <formula>"Extremo"</formula>
    </cfRule>
    <cfRule type="cellIs" dxfId="377" priority="325" operator="equal">
      <formula>"Alto"</formula>
    </cfRule>
    <cfRule type="cellIs" dxfId="376" priority="326" operator="equal">
      <formula>"Moderado"</formula>
    </cfRule>
    <cfRule type="cellIs" dxfId="375" priority="327" operator="equal">
      <formula>"Bajo"</formula>
    </cfRule>
  </conditionalFormatting>
  <conditionalFormatting sqref="O61">
    <cfRule type="cellIs" dxfId="374" priority="296" operator="equal">
      <formula>"Extremo"</formula>
    </cfRule>
    <cfRule type="cellIs" dxfId="373" priority="297" operator="equal">
      <formula>"Alto"</formula>
    </cfRule>
    <cfRule type="cellIs" dxfId="372" priority="298" operator="equal">
      <formula>"Moderado"</formula>
    </cfRule>
    <cfRule type="cellIs" dxfId="371" priority="299" operator="equal">
      <formula>"Bajo"</formula>
    </cfRule>
  </conditionalFormatting>
  <conditionalFormatting sqref="O67">
    <cfRule type="cellIs" dxfId="370" priority="268" operator="equal">
      <formula>"Extremo"</formula>
    </cfRule>
    <cfRule type="cellIs" dxfId="369" priority="269" operator="equal">
      <formula>"Alto"</formula>
    </cfRule>
    <cfRule type="cellIs" dxfId="368" priority="270" operator="equal">
      <formula>"Moderado"</formula>
    </cfRule>
    <cfRule type="cellIs" dxfId="367" priority="271" operator="equal">
      <formula>"Bajo"</formula>
    </cfRule>
  </conditionalFormatting>
  <conditionalFormatting sqref="L13:L72">
    <cfRule type="containsText" dxfId="366" priority="253" operator="containsText" text="❌">
      <formula>NOT(ISERROR(SEARCH("❌",L13)))</formula>
    </cfRule>
  </conditionalFormatting>
  <conditionalFormatting sqref="Z19:Z24">
    <cfRule type="cellIs" dxfId="365" priority="122" operator="equal">
      <formula>"Muy Alta"</formula>
    </cfRule>
    <cfRule type="cellIs" dxfId="364" priority="123" operator="equal">
      <formula>"Alta"</formula>
    </cfRule>
    <cfRule type="cellIs" dxfId="363" priority="124" operator="equal">
      <formula>"Media"</formula>
    </cfRule>
    <cfRule type="cellIs" dxfId="362" priority="125" operator="equal">
      <formula>"Baja"</formula>
    </cfRule>
    <cfRule type="cellIs" dxfId="361" priority="126" operator="equal">
      <formula>"Muy Baja"</formula>
    </cfRule>
  </conditionalFormatting>
  <conditionalFormatting sqref="AB19:AB24">
    <cfRule type="cellIs" dxfId="360" priority="117" operator="equal">
      <formula>"Catastrófico"</formula>
    </cfRule>
    <cfRule type="cellIs" dxfId="359" priority="118" operator="equal">
      <formula>"Mayor"</formula>
    </cfRule>
    <cfRule type="cellIs" dxfId="358" priority="119" operator="equal">
      <formula>"Moderado"</formula>
    </cfRule>
    <cfRule type="cellIs" dxfId="357" priority="120" operator="equal">
      <formula>"Menor"</formula>
    </cfRule>
    <cfRule type="cellIs" dxfId="356" priority="121" operator="equal">
      <formula>"Leve"</formula>
    </cfRule>
  </conditionalFormatting>
  <conditionalFormatting sqref="AD19:AD24">
    <cfRule type="cellIs" dxfId="355" priority="113" operator="equal">
      <formula>"Extremo"</formula>
    </cfRule>
    <cfRule type="cellIs" dxfId="354" priority="114" operator="equal">
      <formula>"Alto"</formula>
    </cfRule>
    <cfRule type="cellIs" dxfId="353" priority="115" operator="equal">
      <formula>"Moderado"</formula>
    </cfRule>
    <cfRule type="cellIs" dxfId="352" priority="116" operator="equal">
      <formula>"Bajo"</formula>
    </cfRule>
  </conditionalFormatting>
  <conditionalFormatting sqref="Z25:Z30">
    <cfRule type="cellIs" dxfId="351" priority="108" operator="equal">
      <formula>"Muy Alta"</formula>
    </cfRule>
    <cfRule type="cellIs" dxfId="350" priority="109" operator="equal">
      <formula>"Alta"</formula>
    </cfRule>
    <cfRule type="cellIs" dxfId="349" priority="110" operator="equal">
      <formula>"Media"</formula>
    </cfRule>
    <cfRule type="cellIs" dxfId="348" priority="111" operator="equal">
      <formula>"Baja"</formula>
    </cfRule>
    <cfRule type="cellIs" dxfId="347" priority="112" operator="equal">
      <formula>"Muy Baja"</formula>
    </cfRule>
  </conditionalFormatting>
  <conditionalFormatting sqref="AB25:AB30">
    <cfRule type="cellIs" dxfId="346" priority="103" operator="equal">
      <formula>"Catastrófico"</formula>
    </cfRule>
    <cfRule type="cellIs" dxfId="345" priority="104" operator="equal">
      <formula>"Mayor"</formula>
    </cfRule>
    <cfRule type="cellIs" dxfId="344" priority="105" operator="equal">
      <formula>"Moderado"</formula>
    </cfRule>
    <cfRule type="cellIs" dxfId="343" priority="106" operator="equal">
      <formula>"Menor"</formula>
    </cfRule>
    <cfRule type="cellIs" dxfId="342" priority="107" operator="equal">
      <formula>"Leve"</formula>
    </cfRule>
  </conditionalFormatting>
  <conditionalFormatting sqref="AD25:AD30">
    <cfRule type="cellIs" dxfId="341" priority="99" operator="equal">
      <formula>"Extremo"</formula>
    </cfRule>
    <cfRule type="cellIs" dxfId="340" priority="100" operator="equal">
      <formula>"Alto"</formula>
    </cfRule>
    <cfRule type="cellIs" dxfId="339" priority="101" operator="equal">
      <formula>"Moderado"</formula>
    </cfRule>
    <cfRule type="cellIs" dxfId="338" priority="102" operator="equal">
      <formula>"Bajo"</formula>
    </cfRule>
  </conditionalFormatting>
  <conditionalFormatting sqref="Z31:Z36">
    <cfRule type="cellIs" dxfId="337" priority="94" operator="equal">
      <formula>"Muy Alta"</formula>
    </cfRule>
    <cfRule type="cellIs" dxfId="336" priority="95" operator="equal">
      <formula>"Alta"</formula>
    </cfRule>
    <cfRule type="cellIs" dxfId="335" priority="96" operator="equal">
      <formula>"Media"</formula>
    </cfRule>
    <cfRule type="cellIs" dxfId="334" priority="97" operator="equal">
      <formula>"Baja"</formula>
    </cfRule>
    <cfRule type="cellIs" dxfId="333" priority="98" operator="equal">
      <formula>"Muy Baja"</formula>
    </cfRule>
  </conditionalFormatting>
  <conditionalFormatting sqref="AB31:AB36">
    <cfRule type="cellIs" dxfId="332" priority="89" operator="equal">
      <formula>"Catastrófico"</formula>
    </cfRule>
    <cfRule type="cellIs" dxfId="331" priority="90" operator="equal">
      <formula>"Mayor"</formula>
    </cfRule>
    <cfRule type="cellIs" dxfId="330" priority="91" operator="equal">
      <formula>"Moderado"</formula>
    </cfRule>
    <cfRule type="cellIs" dxfId="329" priority="92" operator="equal">
      <formula>"Menor"</formula>
    </cfRule>
    <cfRule type="cellIs" dxfId="328" priority="93" operator="equal">
      <formula>"Leve"</formula>
    </cfRule>
  </conditionalFormatting>
  <conditionalFormatting sqref="AD31:AD36">
    <cfRule type="cellIs" dxfId="327" priority="85" operator="equal">
      <formula>"Extremo"</formula>
    </cfRule>
    <cfRule type="cellIs" dxfId="326" priority="86" operator="equal">
      <formula>"Alto"</formula>
    </cfRule>
    <cfRule type="cellIs" dxfId="325" priority="87" operator="equal">
      <formula>"Moderado"</formula>
    </cfRule>
    <cfRule type="cellIs" dxfId="324" priority="88" operator="equal">
      <formula>"Bajo"</formula>
    </cfRule>
  </conditionalFormatting>
  <conditionalFormatting sqref="Z37:Z42">
    <cfRule type="cellIs" dxfId="323" priority="80" operator="equal">
      <formula>"Muy Alta"</formula>
    </cfRule>
    <cfRule type="cellIs" dxfId="322" priority="81" operator="equal">
      <formula>"Alta"</formula>
    </cfRule>
    <cfRule type="cellIs" dxfId="321" priority="82" operator="equal">
      <formula>"Media"</formula>
    </cfRule>
    <cfRule type="cellIs" dxfId="320" priority="83" operator="equal">
      <formula>"Baja"</formula>
    </cfRule>
    <cfRule type="cellIs" dxfId="319" priority="84" operator="equal">
      <formula>"Muy Baja"</formula>
    </cfRule>
  </conditionalFormatting>
  <conditionalFormatting sqref="AB37:AB42">
    <cfRule type="cellIs" dxfId="318" priority="75" operator="equal">
      <formula>"Catastrófico"</formula>
    </cfRule>
    <cfRule type="cellIs" dxfId="317" priority="76" operator="equal">
      <formula>"Mayor"</formula>
    </cfRule>
    <cfRule type="cellIs" dxfId="316" priority="77" operator="equal">
      <formula>"Moderado"</formula>
    </cfRule>
    <cfRule type="cellIs" dxfId="315" priority="78" operator="equal">
      <formula>"Menor"</formula>
    </cfRule>
    <cfRule type="cellIs" dxfId="314" priority="79" operator="equal">
      <formula>"Leve"</formula>
    </cfRule>
  </conditionalFormatting>
  <conditionalFormatting sqref="AD37:AD42">
    <cfRule type="cellIs" dxfId="313" priority="71" operator="equal">
      <formula>"Extremo"</formula>
    </cfRule>
    <cfRule type="cellIs" dxfId="312" priority="72" operator="equal">
      <formula>"Alto"</formula>
    </cfRule>
    <cfRule type="cellIs" dxfId="311" priority="73" operator="equal">
      <formula>"Moderado"</formula>
    </cfRule>
    <cfRule type="cellIs" dxfId="310" priority="74" operator="equal">
      <formula>"Bajo"</formula>
    </cfRule>
  </conditionalFormatting>
  <conditionalFormatting sqref="Z43:Z48">
    <cfRule type="cellIs" dxfId="309" priority="66" operator="equal">
      <formula>"Muy Alta"</formula>
    </cfRule>
    <cfRule type="cellIs" dxfId="308" priority="67" operator="equal">
      <formula>"Alta"</formula>
    </cfRule>
    <cfRule type="cellIs" dxfId="307" priority="68" operator="equal">
      <formula>"Media"</formula>
    </cfRule>
    <cfRule type="cellIs" dxfId="306" priority="69" operator="equal">
      <formula>"Baja"</formula>
    </cfRule>
    <cfRule type="cellIs" dxfId="305" priority="70" operator="equal">
      <formula>"Muy Baja"</formula>
    </cfRule>
  </conditionalFormatting>
  <conditionalFormatting sqref="AB43:AB48">
    <cfRule type="cellIs" dxfId="304" priority="61" operator="equal">
      <formula>"Catastrófico"</formula>
    </cfRule>
    <cfRule type="cellIs" dxfId="303" priority="62" operator="equal">
      <formula>"Mayor"</formula>
    </cfRule>
    <cfRule type="cellIs" dxfId="302" priority="63" operator="equal">
      <formula>"Moderado"</formula>
    </cfRule>
    <cfRule type="cellIs" dxfId="301" priority="64" operator="equal">
      <formula>"Menor"</formula>
    </cfRule>
    <cfRule type="cellIs" dxfId="300" priority="65" operator="equal">
      <formula>"Leve"</formula>
    </cfRule>
  </conditionalFormatting>
  <conditionalFormatting sqref="AD43:AD48">
    <cfRule type="cellIs" dxfId="299" priority="57" operator="equal">
      <formula>"Extremo"</formula>
    </cfRule>
    <cfRule type="cellIs" dxfId="298" priority="58" operator="equal">
      <formula>"Alto"</formula>
    </cfRule>
    <cfRule type="cellIs" dxfId="297" priority="59" operator="equal">
      <formula>"Moderado"</formula>
    </cfRule>
    <cfRule type="cellIs" dxfId="296" priority="60" operator="equal">
      <formula>"Bajo"</formula>
    </cfRule>
  </conditionalFormatting>
  <conditionalFormatting sqref="Z49:Z54">
    <cfRule type="cellIs" dxfId="295" priority="52" operator="equal">
      <formula>"Muy Alta"</formula>
    </cfRule>
    <cfRule type="cellIs" dxfId="294" priority="53" operator="equal">
      <formula>"Alta"</formula>
    </cfRule>
    <cfRule type="cellIs" dxfId="293" priority="54" operator="equal">
      <formula>"Media"</formula>
    </cfRule>
    <cfRule type="cellIs" dxfId="292" priority="55" operator="equal">
      <formula>"Baja"</formula>
    </cfRule>
    <cfRule type="cellIs" dxfId="291" priority="56" operator="equal">
      <formula>"Muy Baja"</formula>
    </cfRule>
  </conditionalFormatting>
  <conditionalFormatting sqref="AB49:AB54">
    <cfRule type="cellIs" dxfId="290" priority="47" operator="equal">
      <formula>"Catastrófico"</formula>
    </cfRule>
    <cfRule type="cellIs" dxfId="289" priority="48" operator="equal">
      <formula>"Mayor"</formula>
    </cfRule>
    <cfRule type="cellIs" dxfId="288" priority="49" operator="equal">
      <formula>"Moderado"</formula>
    </cfRule>
    <cfRule type="cellIs" dxfId="287" priority="50" operator="equal">
      <formula>"Menor"</formula>
    </cfRule>
    <cfRule type="cellIs" dxfId="286" priority="51" operator="equal">
      <formula>"Leve"</formula>
    </cfRule>
  </conditionalFormatting>
  <conditionalFormatting sqref="AD49:AD54">
    <cfRule type="cellIs" dxfId="285" priority="43" operator="equal">
      <formula>"Extremo"</formula>
    </cfRule>
    <cfRule type="cellIs" dxfId="284" priority="44" operator="equal">
      <formula>"Alto"</formula>
    </cfRule>
    <cfRule type="cellIs" dxfId="283" priority="45" operator="equal">
      <formula>"Moderado"</formula>
    </cfRule>
    <cfRule type="cellIs" dxfId="282" priority="46" operator="equal">
      <formula>"Bajo"</formula>
    </cfRule>
  </conditionalFormatting>
  <conditionalFormatting sqref="Z55:Z60">
    <cfRule type="cellIs" dxfId="281" priority="38" operator="equal">
      <formula>"Muy Alta"</formula>
    </cfRule>
    <cfRule type="cellIs" dxfId="280" priority="39" operator="equal">
      <formula>"Alta"</formula>
    </cfRule>
    <cfRule type="cellIs" dxfId="279" priority="40" operator="equal">
      <formula>"Media"</formula>
    </cfRule>
    <cfRule type="cellIs" dxfId="278" priority="41" operator="equal">
      <formula>"Baja"</formula>
    </cfRule>
    <cfRule type="cellIs" dxfId="277" priority="42" operator="equal">
      <formula>"Muy Baja"</formula>
    </cfRule>
  </conditionalFormatting>
  <conditionalFormatting sqref="AB55:AB60">
    <cfRule type="cellIs" dxfId="276" priority="33" operator="equal">
      <formula>"Catastrófico"</formula>
    </cfRule>
    <cfRule type="cellIs" dxfId="275" priority="34" operator="equal">
      <formula>"Mayor"</formula>
    </cfRule>
    <cfRule type="cellIs" dxfId="274" priority="35" operator="equal">
      <formula>"Moderado"</formula>
    </cfRule>
    <cfRule type="cellIs" dxfId="273" priority="36" operator="equal">
      <formula>"Menor"</formula>
    </cfRule>
    <cfRule type="cellIs" dxfId="272" priority="37" operator="equal">
      <formula>"Leve"</formula>
    </cfRule>
  </conditionalFormatting>
  <conditionalFormatting sqref="AD55:AD60">
    <cfRule type="cellIs" dxfId="271" priority="29" operator="equal">
      <formula>"Extremo"</formula>
    </cfRule>
    <cfRule type="cellIs" dxfId="270" priority="30" operator="equal">
      <formula>"Alto"</formula>
    </cfRule>
    <cfRule type="cellIs" dxfId="269" priority="31" operator="equal">
      <formula>"Moderado"</formula>
    </cfRule>
    <cfRule type="cellIs" dxfId="268" priority="32" operator="equal">
      <formula>"Bajo"</formula>
    </cfRule>
  </conditionalFormatting>
  <conditionalFormatting sqref="Z61:Z66">
    <cfRule type="cellIs" dxfId="267" priority="24" operator="equal">
      <formula>"Muy Alta"</formula>
    </cfRule>
    <cfRule type="cellIs" dxfId="266" priority="25" operator="equal">
      <formula>"Alta"</formula>
    </cfRule>
    <cfRule type="cellIs" dxfId="265" priority="26" operator="equal">
      <formula>"Media"</formula>
    </cfRule>
    <cfRule type="cellIs" dxfId="264" priority="27" operator="equal">
      <formula>"Baja"</formula>
    </cfRule>
    <cfRule type="cellIs" dxfId="263" priority="28" operator="equal">
      <formula>"Muy Baja"</formula>
    </cfRule>
  </conditionalFormatting>
  <conditionalFormatting sqref="AB61:AB66">
    <cfRule type="cellIs" dxfId="262" priority="19" operator="equal">
      <formula>"Catastrófico"</formula>
    </cfRule>
    <cfRule type="cellIs" dxfId="261" priority="20" operator="equal">
      <formula>"Mayor"</formula>
    </cfRule>
    <cfRule type="cellIs" dxfId="260" priority="21" operator="equal">
      <formula>"Moderado"</formula>
    </cfRule>
    <cfRule type="cellIs" dxfId="259" priority="22" operator="equal">
      <formula>"Menor"</formula>
    </cfRule>
    <cfRule type="cellIs" dxfId="258" priority="23" operator="equal">
      <formula>"Leve"</formula>
    </cfRule>
  </conditionalFormatting>
  <conditionalFormatting sqref="AD61:AD66">
    <cfRule type="cellIs" dxfId="257" priority="15" operator="equal">
      <formula>"Extremo"</formula>
    </cfRule>
    <cfRule type="cellIs" dxfId="256" priority="16" operator="equal">
      <formula>"Alto"</formula>
    </cfRule>
    <cfRule type="cellIs" dxfId="255" priority="17" operator="equal">
      <formula>"Moderado"</formula>
    </cfRule>
    <cfRule type="cellIs" dxfId="254" priority="18" operator="equal">
      <formula>"Bajo"</formula>
    </cfRule>
  </conditionalFormatting>
  <conditionalFormatting sqref="Z67:Z72">
    <cfRule type="cellIs" dxfId="253" priority="10" operator="equal">
      <formula>"Muy Alta"</formula>
    </cfRule>
    <cfRule type="cellIs" dxfId="252" priority="11" operator="equal">
      <formula>"Alta"</formula>
    </cfRule>
    <cfRule type="cellIs" dxfId="251" priority="12" operator="equal">
      <formula>"Media"</formula>
    </cfRule>
    <cfRule type="cellIs" dxfId="250" priority="13" operator="equal">
      <formula>"Baja"</formula>
    </cfRule>
    <cfRule type="cellIs" dxfId="249" priority="14" operator="equal">
      <formula>"Muy Baja"</formula>
    </cfRule>
  </conditionalFormatting>
  <conditionalFormatting sqref="AB67:AB72">
    <cfRule type="cellIs" dxfId="248" priority="5" operator="equal">
      <formula>"Catastrófico"</formula>
    </cfRule>
    <cfRule type="cellIs" dxfId="247" priority="6" operator="equal">
      <formula>"Mayor"</formula>
    </cfRule>
    <cfRule type="cellIs" dxfId="246" priority="7" operator="equal">
      <formula>"Moderado"</formula>
    </cfRule>
    <cfRule type="cellIs" dxfId="245" priority="8" operator="equal">
      <formula>"Menor"</formula>
    </cfRule>
    <cfRule type="cellIs" dxfId="244" priority="9" operator="equal">
      <formula>"Leve"</formula>
    </cfRule>
  </conditionalFormatting>
  <conditionalFormatting sqref="AD67:AD72">
    <cfRule type="cellIs" dxfId="243" priority="1" operator="equal">
      <formula>"Extremo"</formula>
    </cfRule>
    <cfRule type="cellIs" dxfId="242" priority="2" operator="equal">
      <formula>"Alto"</formula>
    </cfRule>
    <cfRule type="cellIs" dxfId="241" priority="3" operator="equal">
      <formula>"Moderado"</formula>
    </cfRule>
    <cfRule type="cellIs" dxfId="240" priority="4" operator="equal">
      <formula>"Bajo"</formula>
    </cfRule>
  </conditionalFormatting>
  <dataValidations count="1">
    <dataValidation type="whole" operator="greaterThanOrEqual" allowBlank="1" showInputMessage="1" showErrorMessage="1" sqref="H13:H72">
      <formula1>0</formula1>
    </dataValidation>
  </dataValidations>
  <pageMargins left="0.7" right="0.7" top="0.75" bottom="0.75" header="0.3" footer="0.3"/>
  <pageSetup orientation="portrait" r:id="rId1"/>
  <ignoredErrors>
    <ignoredError sqref="AC15" formula="1"/>
  </ignoredErrors>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'Tabla Valoración controles'!$D$4:$D$6</xm:f>
          </x14:formula1>
          <xm:sqref>S13:S72</xm:sqref>
        </x14:dataValidation>
        <x14:dataValidation type="list" allowBlank="1" showInputMessage="1" showErrorMessage="1">
          <x14:formula1>
            <xm:f>'Tabla Valoración controles'!$D$7:$D$8</xm:f>
          </x14:formula1>
          <xm:sqref>T13:T72</xm:sqref>
        </x14:dataValidation>
        <x14:dataValidation type="list" allowBlank="1" showInputMessage="1" showErrorMessage="1">
          <x14:formula1>
            <xm:f>'Tabla Valoración controles'!$D$9:$D$10</xm:f>
          </x14:formula1>
          <xm:sqref>V13:V72</xm:sqref>
        </x14:dataValidation>
        <x14:dataValidation type="list" allowBlank="1" showInputMessage="1" showErrorMessage="1">
          <x14:formula1>
            <xm:f>'Tabla Valoración controles'!$D$11:$D$12</xm:f>
          </x14:formula1>
          <xm:sqref>W13:W72</xm:sqref>
        </x14:dataValidation>
        <x14:dataValidation type="list" allowBlank="1" showInputMessage="1" showErrorMessage="1">
          <x14:formula1>
            <xm:f>'Tabla Valoración controles'!$D$13:$D$14</xm:f>
          </x14:formula1>
          <xm:sqref>X13:X72</xm:sqref>
        </x14:dataValidation>
        <x14:dataValidation type="list" allowBlank="1" showInputMessage="1" showErrorMessage="1">
          <x14:formula1>
            <xm:f>'Opciones Tratamiento'!$B$13:$B$19</xm:f>
          </x14:formula1>
          <xm:sqref>G13:G72</xm:sqref>
        </x14:dataValidation>
        <x14:dataValidation type="list" allowBlank="1" showInputMessage="1" showErrorMessage="1">
          <x14:formula1>
            <xm:f>'Opciones Tratamiento'!$B$2:$B$5</xm:f>
          </x14:formula1>
          <xm:sqref>AE13:AE72</xm:sqref>
        </x14:dataValidation>
        <x14:dataValidation type="list" allowBlank="1" showInputMessage="1" showErrorMessage="1">
          <x14:formula1>
            <xm:f>'Tabla Impacto'!$F$210:$F$221</xm:f>
          </x14:formula1>
          <xm:sqref>K13:K72</xm:sqref>
        </x14:dataValidation>
        <x14:dataValidation type="custom" allowBlank="1" showInputMessage="1" showErrorMessage="1" error="Recuerde que las acciones se generan bajo la medida de mitigar el riesgo">
          <x14:formula1>
            <xm:f>IF(OR(AE13='Opciones Tratamiento'!$B$2,AE13='Opciones Tratamiento'!$B$3,AE13='Opciones Tratamiento'!$B$4),ISBLANK(AE13),ISTEXT(AE13))</xm:f>
          </x14:formula1>
          <xm:sqref>AK13:AK72</xm:sqref>
        </x14:dataValidation>
        <x14:dataValidation type="custom" allowBlank="1" showInputMessage="1" showErrorMessage="1" error="Recuerde que las acciones se generan bajo la medida de mitigar el riesgo">
          <x14:formula1>
            <xm:f>IF(OR(AG13='Opciones Tratamiento'!$B$2,AG13='Opciones Tratamiento'!$B$3,AG13='Opciones Tratamiento'!$B$4),ISBLANK(AG13),ISTEXT(AG13))</xm:f>
          </x14:formula1>
          <xm:sqref>AJ13:AJ72</xm:sqref>
        </x14:dataValidation>
        <x14:dataValidation type="custom" allowBlank="1" showInputMessage="1" showErrorMessage="1" error="Recuerde que las acciones se generan bajo la medida de mitigar el riesgo">
          <x14:formula1>
            <xm:f>IF(OR(AE13='Opciones Tratamiento'!$B$2,AE13='Opciones Tratamiento'!$B$3,AE13='Opciones Tratamiento'!$B$4),ISBLANK(AE13),ISTEXT(AE13))</xm:f>
          </x14:formula1>
          <xm:sqref>AL13:AL72</xm:sqref>
        </x14:dataValidation>
        <x14:dataValidation type="list" allowBlank="1" showInputMessage="1" showErrorMessage="1">
          <x14:formula1>
            <xm:f>'Opciones Tratamiento'!$B$34:$B$57</xm:f>
          </x14:formula1>
          <xm:sqref>B19 B25:B72</xm:sqref>
        </x14:dataValidation>
        <x14:dataValidation type="list" allowBlank="1" showInputMessage="1" showErrorMessage="1">
          <x14:formula1>
            <xm:f>'Opciones Tratamiento'!$E$2:$E$4</xm:f>
          </x14:formula1>
          <xm:sqref>C13:C72</xm:sqref>
        </x14:dataValidation>
        <x14:dataValidation type="list" allowBlank="1" showInputMessage="1" showErrorMessage="1">
          <x14:formula1>
            <xm:f>'Opciones Tratamiento'!$B$34:$B$59</xm:f>
          </x14:formula1>
          <xm:sqref>B13:B18</xm:sqref>
        </x14:dataValidation>
        <x14:dataValidation type="custom" allowBlank="1" showInputMessage="1" showErrorMessage="1" error="Recuerde que las acciones se generan bajo la medida de mitigar el riesgo">
          <x14:formula1>
            <xm:f>IF(OR(AE13='Opciones Tratamiento'!$B$2,AE13='Opciones Tratamiento'!$B$3,AE13='Opciones Tratamiento'!$B$4),ISBLANK(AE13),ISTEXT(AE13))</xm:f>
          </x14:formula1>
          <xm:sqref>AG13:AI72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2060"/>
  </sheetPr>
  <dimension ref="A1:CO75"/>
  <sheetViews>
    <sheetView zoomScale="80" zoomScaleNormal="80" workbookViewId="0">
      <pane ySplit="12" topLeftCell="A19" activePane="bottomLeft" state="frozen"/>
      <selection activeCell="B12" sqref="B12"/>
      <selection pane="bottomLeft" activeCell="A9" sqref="A9:E9"/>
    </sheetView>
  </sheetViews>
  <sheetFormatPr baseColWidth="10" defaultColWidth="11.42578125" defaultRowHeight="16.5"/>
  <cols>
    <col min="1" max="1" width="4" style="173" bestFit="1" customWidth="1"/>
    <col min="2" max="4" width="19.140625" style="173" customWidth="1"/>
    <col min="5" max="5" width="16.28515625" style="173" customWidth="1"/>
    <col min="6" max="6" width="22.42578125" style="173" customWidth="1"/>
    <col min="7" max="7" width="24.42578125" style="173" customWidth="1"/>
    <col min="8" max="8" width="35.85546875" style="159" customWidth="1"/>
    <col min="9" max="9" width="24.140625" style="174" customWidth="1"/>
    <col min="10" max="10" width="17.85546875" style="159" customWidth="1"/>
    <col min="11" max="11" width="16.5703125" style="159" customWidth="1"/>
    <col min="12" max="31" width="6.28515625" style="159" customWidth="1"/>
    <col min="32" max="32" width="27.28515625" style="159" hidden="1" customWidth="1"/>
    <col min="33" max="33" width="30.5703125" style="159" hidden="1" customWidth="1"/>
    <col min="34" max="34" width="17.5703125" style="159" customWidth="1"/>
    <col min="35" max="35" width="6.28515625" style="159" bestFit="1" customWidth="1"/>
    <col min="36" max="36" width="16" style="159" customWidth="1"/>
    <col min="37" max="37" width="5.85546875" style="159" customWidth="1"/>
    <col min="38" max="38" width="59.85546875" style="159" customWidth="1"/>
    <col min="39" max="39" width="15.140625" style="159" bestFit="1" customWidth="1"/>
    <col min="40" max="40" width="6.85546875" style="159" customWidth="1"/>
    <col min="41" max="41" width="5" style="159" customWidth="1"/>
    <col min="42" max="42" width="5.5703125" style="159" customWidth="1"/>
    <col min="43" max="43" width="7.140625" style="159" customWidth="1"/>
    <col min="44" max="44" width="6.7109375" style="159" customWidth="1"/>
    <col min="45" max="45" width="11.85546875" style="159" customWidth="1"/>
    <col min="46" max="46" width="38.28515625" style="159" customWidth="1"/>
    <col min="47" max="47" width="8.7109375" style="159" customWidth="1"/>
    <col min="48" max="48" width="10.42578125" style="159" customWidth="1"/>
    <col min="49" max="49" width="9.28515625" style="159" customWidth="1"/>
    <col min="50" max="50" width="9.140625" style="159" customWidth="1"/>
    <col min="51" max="51" width="8.42578125" style="159" customWidth="1"/>
    <col min="52" max="52" width="7.28515625" style="159" customWidth="1"/>
    <col min="53" max="53" width="63.85546875" style="198" customWidth="1"/>
    <col min="54" max="54" width="34.7109375" style="198" customWidth="1"/>
    <col min="55" max="57" width="18.85546875" style="198" customWidth="1"/>
    <col min="58" max="58" width="20.7109375" style="198" customWidth="1"/>
    <col min="59" max="59" width="21.7109375" style="198" customWidth="1"/>
    <col min="60" max="60" width="31.85546875" style="159" customWidth="1"/>
    <col min="61" max="61" width="22.140625" style="159" customWidth="1"/>
    <col min="62" max="16384" width="11.42578125" style="159"/>
  </cols>
  <sheetData>
    <row r="1" spans="1:93">
      <c r="A1" s="300"/>
      <c r="B1" s="300"/>
      <c r="C1" s="300"/>
      <c r="D1" s="279" t="s">
        <v>262</v>
      </c>
      <c r="E1" s="279"/>
      <c r="F1" s="279"/>
      <c r="G1" s="279"/>
      <c r="H1" s="153" t="s">
        <v>263</v>
      </c>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93"/>
      <c r="BB1" s="193"/>
      <c r="BC1" s="193"/>
      <c r="BD1" s="193"/>
      <c r="BE1" s="193"/>
      <c r="BF1" s="193"/>
      <c r="BG1" s="193"/>
      <c r="BH1" s="158"/>
      <c r="BI1" s="158"/>
      <c r="BJ1" s="158"/>
      <c r="BK1" s="158"/>
      <c r="BL1" s="158"/>
      <c r="BM1" s="158"/>
      <c r="BN1" s="158"/>
      <c r="BO1" s="158"/>
      <c r="BP1" s="158"/>
      <c r="BQ1" s="158"/>
      <c r="BR1" s="158"/>
      <c r="BS1" s="158"/>
      <c r="BT1" s="158"/>
      <c r="BU1" s="158"/>
      <c r="BV1" s="158"/>
      <c r="BW1" s="158"/>
      <c r="BX1" s="158"/>
      <c r="BY1" s="158"/>
      <c r="BZ1" s="158"/>
      <c r="CA1" s="158"/>
      <c r="CB1" s="158"/>
      <c r="CC1" s="158"/>
      <c r="CD1" s="158"/>
      <c r="CE1" s="158"/>
      <c r="CF1" s="158"/>
    </row>
    <row r="2" spans="1:93">
      <c r="A2" s="300"/>
      <c r="B2" s="300"/>
      <c r="C2" s="300"/>
      <c r="D2" s="279"/>
      <c r="E2" s="279"/>
      <c r="F2" s="279"/>
      <c r="G2" s="279"/>
      <c r="H2" s="153" t="s">
        <v>285</v>
      </c>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93"/>
      <c r="BB2" s="193"/>
      <c r="BC2" s="193"/>
      <c r="BD2" s="193"/>
      <c r="BE2" s="193"/>
      <c r="BF2" s="193"/>
      <c r="BG2" s="193"/>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row>
    <row r="3" spans="1:93" ht="14.1" customHeight="1">
      <c r="A3" s="300"/>
      <c r="B3" s="300"/>
      <c r="C3" s="300"/>
      <c r="D3" s="279" t="s">
        <v>261</v>
      </c>
      <c r="E3" s="279"/>
      <c r="F3" s="279"/>
      <c r="G3" s="279"/>
      <c r="H3" s="269" t="s">
        <v>283</v>
      </c>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93"/>
      <c r="BB3" s="193"/>
      <c r="BC3" s="193"/>
      <c r="BD3" s="193"/>
      <c r="BE3" s="193"/>
      <c r="BF3" s="193"/>
      <c r="BG3" s="193"/>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row>
    <row r="4" spans="1:93" ht="14.1" customHeight="1">
      <c r="A4" s="300"/>
      <c r="B4" s="300"/>
      <c r="C4" s="300"/>
      <c r="D4" s="279"/>
      <c r="E4" s="279"/>
      <c r="F4" s="279"/>
      <c r="G4" s="279"/>
      <c r="H4" s="269"/>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93"/>
      <c r="BB4" s="193"/>
      <c r="BC4" s="193"/>
      <c r="BD4" s="193"/>
      <c r="BE4" s="193"/>
      <c r="BF4" s="193"/>
      <c r="BG4" s="193"/>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row>
    <row r="5" spans="1:93">
      <c r="A5" s="160"/>
      <c r="B5" s="160"/>
      <c r="C5" s="160"/>
      <c r="D5" s="160"/>
      <c r="E5" s="161"/>
      <c r="F5" s="160"/>
      <c r="G5" s="160"/>
      <c r="H5" s="158"/>
      <c r="I5" s="162"/>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93"/>
      <c r="BB5" s="193"/>
      <c r="BC5" s="193"/>
      <c r="BD5" s="193"/>
      <c r="BE5" s="193"/>
      <c r="BF5" s="193"/>
      <c r="BG5" s="193"/>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s="164" customFormat="1" ht="14.25" customHeight="1">
      <c r="A6" s="307" t="s">
        <v>40</v>
      </c>
      <c r="B6" s="308"/>
      <c r="C6" s="308"/>
      <c r="D6" s="308"/>
      <c r="E6" s="309"/>
      <c r="F6" s="316"/>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8"/>
      <c r="AK6" s="319"/>
      <c r="AL6" s="319"/>
      <c r="AM6" s="319"/>
      <c r="AN6" s="163"/>
      <c r="AO6" s="163"/>
      <c r="AP6" s="163"/>
      <c r="AQ6" s="163"/>
      <c r="AR6" s="163"/>
      <c r="AS6" s="163"/>
      <c r="AT6" s="163"/>
      <c r="AU6" s="163"/>
      <c r="AV6" s="163"/>
      <c r="AW6" s="163"/>
      <c r="AX6" s="163"/>
      <c r="AY6" s="163"/>
      <c r="AZ6" s="163"/>
      <c r="BA6" s="194"/>
      <c r="BB6" s="194"/>
      <c r="BC6" s="194"/>
      <c r="BD6" s="194"/>
      <c r="BE6" s="194"/>
      <c r="BF6" s="194"/>
      <c r="BG6" s="194"/>
      <c r="BH6" s="163"/>
      <c r="BI6" s="163"/>
      <c r="BJ6" s="163"/>
      <c r="BK6" s="163"/>
      <c r="BL6" s="163"/>
      <c r="BM6" s="163"/>
      <c r="BN6" s="163"/>
      <c r="BO6" s="163"/>
      <c r="BP6" s="163"/>
      <c r="BQ6" s="163"/>
      <c r="BR6" s="163"/>
      <c r="BS6" s="163"/>
      <c r="BT6" s="163"/>
      <c r="BU6" s="163"/>
      <c r="BV6" s="163"/>
      <c r="BW6" s="163"/>
      <c r="BX6" s="163"/>
      <c r="BY6" s="163"/>
      <c r="BZ6" s="163"/>
      <c r="CA6" s="163"/>
      <c r="CB6" s="163"/>
      <c r="CC6" s="163"/>
      <c r="CD6" s="163"/>
      <c r="CE6" s="163"/>
      <c r="CF6" s="163"/>
      <c r="CG6" s="163"/>
      <c r="CH6" s="163"/>
      <c r="CI6" s="163"/>
      <c r="CJ6" s="163"/>
      <c r="CK6" s="163"/>
      <c r="CL6" s="163"/>
      <c r="CM6" s="163"/>
      <c r="CN6" s="163"/>
      <c r="CO6" s="163"/>
    </row>
    <row r="7" spans="1:93" s="164" customFormat="1" ht="13.5" customHeight="1">
      <c r="A7" s="307" t="s">
        <v>123</v>
      </c>
      <c r="B7" s="308"/>
      <c r="C7" s="308"/>
      <c r="D7" s="308"/>
      <c r="E7" s="309"/>
      <c r="F7" s="316"/>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8"/>
      <c r="AK7" s="163"/>
      <c r="AL7" s="163"/>
      <c r="AM7" s="163"/>
      <c r="AN7" s="163"/>
      <c r="AO7" s="163"/>
      <c r="AP7" s="163"/>
      <c r="AQ7" s="163"/>
      <c r="AR7" s="163"/>
      <c r="AS7" s="163"/>
      <c r="AT7" s="163"/>
      <c r="AU7" s="163"/>
      <c r="AV7" s="163"/>
      <c r="AW7" s="163"/>
      <c r="AX7" s="163"/>
      <c r="AY7" s="163"/>
      <c r="AZ7" s="163"/>
      <c r="BA7" s="194"/>
      <c r="BB7" s="194"/>
      <c r="BC7" s="194"/>
      <c r="BD7" s="194"/>
      <c r="BE7" s="194"/>
      <c r="BF7" s="194"/>
      <c r="BG7" s="194"/>
      <c r="BH7" s="163"/>
      <c r="BI7" s="163"/>
      <c r="BJ7" s="163"/>
      <c r="BK7" s="163"/>
      <c r="BL7" s="163"/>
      <c r="BM7" s="163"/>
      <c r="BN7" s="163"/>
      <c r="BO7" s="163"/>
      <c r="BP7" s="163"/>
      <c r="BQ7" s="163"/>
      <c r="BR7" s="163"/>
      <c r="BS7" s="163"/>
      <c r="BT7" s="163"/>
      <c r="BU7" s="163"/>
      <c r="BV7" s="163"/>
      <c r="BW7" s="163"/>
      <c r="BX7" s="163"/>
      <c r="BY7" s="163"/>
      <c r="BZ7" s="163"/>
      <c r="CA7" s="163"/>
      <c r="CB7" s="163"/>
      <c r="CC7" s="163"/>
      <c r="CD7" s="163"/>
      <c r="CE7" s="163"/>
      <c r="CF7" s="163"/>
      <c r="CG7" s="163"/>
      <c r="CH7" s="163"/>
      <c r="CI7" s="163"/>
      <c r="CJ7" s="163"/>
      <c r="CK7" s="163"/>
      <c r="CL7" s="163"/>
      <c r="CM7" s="163"/>
      <c r="CN7" s="163"/>
      <c r="CO7" s="163"/>
    </row>
    <row r="8" spans="1:93" s="164" customFormat="1" ht="13.5" customHeight="1">
      <c r="A8" s="307" t="s">
        <v>41</v>
      </c>
      <c r="B8" s="308"/>
      <c r="C8" s="308"/>
      <c r="D8" s="308"/>
      <c r="E8" s="309"/>
      <c r="F8" s="204"/>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6"/>
      <c r="AK8" s="163"/>
      <c r="AL8" s="163"/>
      <c r="AM8" s="163"/>
      <c r="AN8" s="163"/>
      <c r="AO8" s="163"/>
      <c r="AP8" s="163"/>
      <c r="AQ8" s="163"/>
      <c r="AR8" s="163"/>
      <c r="AS8" s="163"/>
      <c r="AT8" s="163"/>
      <c r="AU8" s="163"/>
      <c r="AV8" s="163"/>
      <c r="AW8" s="163"/>
      <c r="AX8" s="163"/>
      <c r="AY8" s="163"/>
      <c r="AZ8" s="163"/>
      <c r="BA8" s="194"/>
      <c r="BB8" s="194"/>
      <c r="BC8" s="194"/>
      <c r="BD8" s="194"/>
      <c r="BE8" s="194"/>
      <c r="BF8" s="194"/>
      <c r="BG8" s="194"/>
      <c r="BH8" s="163"/>
      <c r="BI8" s="163"/>
      <c r="BJ8" s="163"/>
      <c r="BK8" s="163"/>
      <c r="BL8" s="163"/>
      <c r="BM8" s="163"/>
      <c r="BN8" s="163"/>
      <c r="BO8" s="163"/>
      <c r="BP8" s="163"/>
      <c r="BQ8" s="163"/>
      <c r="BR8" s="163"/>
      <c r="BS8" s="163"/>
      <c r="BT8" s="163"/>
      <c r="BU8" s="163"/>
      <c r="BV8" s="163"/>
      <c r="BW8" s="163"/>
      <c r="BX8" s="163"/>
      <c r="BY8" s="163"/>
      <c r="BZ8" s="163"/>
      <c r="CA8" s="163"/>
      <c r="CB8" s="163"/>
      <c r="CC8" s="163"/>
      <c r="CD8" s="163"/>
      <c r="CE8" s="163"/>
      <c r="CF8" s="163"/>
      <c r="CG8" s="163"/>
      <c r="CH8" s="163"/>
      <c r="CI8" s="163"/>
      <c r="CJ8" s="163"/>
      <c r="CK8" s="163"/>
      <c r="CL8" s="163"/>
      <c r="CM8" s="163"/>
      <c r="CN8" s="163"/>
      <c r="CO8" s="163"/>
    </row>
    <row r="9" spans="1:93" s="164" customFormat="1" ht="14.25" customHeight="1">
      <c r="A9" s="307" t="s">
        <v>284</v>
      </c>
      <c r="B9" s="308"/>
      <c r="C9" s="308"/>
      <c r="D9" s="308"/>
      <c r="E9" s="309"/>
      <c r="F9" s="310"/>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2"/>
      <c r="AK9" s="163"/>
      <c r="AL9" s="163"/>
      <c r="AM9" s="163"/>
      <c r="AN9" s="163"/>
      <c r="AO9" s="163"/>
      <c r="AP9" s="163"/>
      <c r="AQ9" s="163"/>
      <c r="AR9" s="163"/>
      <c r="AS9" s="163"/>
      <c r="AT9" s="163"/>
      <c r="AU9" s="163"/>
      <c r="AV9" s="163"/>
      <c r="AW9" s="163"/>
      <c r="AX9" s="163"/>
      <c r="AY9" s="163"/>
      <c r="AZ9" s="163"/>
      <c r="BA9" s="194"/>
      <c r="BB9" s="194"/>
      <c r="BC9" s="194"/>
      <c r="BD9" s="194"/>
      <c r="BE9" s="194"/>
      <c r="BF9" s="194"/>
      <c r="BG9" s="194"/>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row>
    <row r="10" spans="1:93" s="164" customFormat="1">
      <c r="A10" s="313" t="s">
        <v>132</v>
      </c>
      <c r="B10" s="314"/>
      <c r="C10" s="314"/>
      <c r="D10" s="314"/>
      <c r="E10" s="314"/>
      <c r="F10" s="314"/>
      <c r="G10" s="314"/>
      <c r="H10" s="314"/>
      <c r="I10" s="314"/>
      <c r="J10" s="315"/>
      <c r="K10" s="313" t="s">
        <v>133</v>
      </c>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315"/>
      <c r="AK10" s="313" t="s">
        <v>134</v>
      </c>
      <c r="AL10" s="314"/>
      <c r="AM10" s="314"/>
      <c r="AN10" s="314"/>
      <c r="AO10" s="314"/>
      <c r="AP10" s="314"/>
      <c r="AQ10" s="314"/>
      <c r="AR10" s="314"/>
      <c r="AS10" s="315"/>
      <c r="AT10" s="313" t="s">
        <v>135</v>
      </c>
      <c r="AU10" s="314"/>
      <c r="AV10" s="314"/>
      <c r="AW10" s="314"/>
      <c r="AX10" s="314"/>
      <c r="AY10" s="314"/>
      <c r="AZ10" s="315"/>
      <c r="BA10" s="195"/>
      <c r="BB10" s="313" t="s">
        <v>34</v>
      </c>
      <c r="BC10" s="314"/>
      <c r="BD10" s="314"/>
      <c r="BE10" s="314"/>
      <c r="BF10" s="314"/>
      <c r="BG10" s="314"/>
      <c r="BH10" s="314"/>
      <c r="BI10" s="315"/>
      <c r="BJ10" s="163"/>
      <c r="BK10" s="163"/>
      <c r="BL10" s="163"/>
      <c r="BM10" s="163"/>
      <c r="BN10" s="163"/>
      <c r="BO10" s="163"/>
      <c r="BP10" s="163"/>
      <c r="BQ10" s="163"/>
      <c r="BR10" s="163"/>
      <c r="BS10" s="163"/>
      <c r="BT10" s="163"/>
      <c r="BU10" s="163"/>
      <c r="BV10" s="163"/>
      <c r="BW10" s="163"/>
      <c r="BX10" s="163"/>
      <c r="BY10" s="163"/>
      <c r="BZ10" s="163"/>
      <c r="CA10" s="163"/>
      <c r="CB10" s="163"/>
      <c r="CC10" s="163"/>
      <c r="CD10" s="163"/>
      <c r="CE10" s="163"/>
      <c r="CF10" s="163"/>
      <c r="CG10" s="163"/>
      <c r="CH10" s="163"/>
      <c r="CI10" s="163"/>
      <c r="CJ10" s="163"/>
      <c r="CK10" s="163"/>
      <c r="CL10" s="163"/>
      <c r="CM10" s="163"/>
      <c r="CN10" s="163"/>
      <c r="CO10" s="163"/>
    </row>
    <row r="11" spans="1:93" s="164" customFormat="1" ht="16.5" customHeight="1">
      <c r="A11" s="324" t="s">
        <v>0</v>
      </c>
      <c r="B11" s="305" t="s">
        <v>182</v>
      </c>
      <c r="C11" s="305" t="s">
        <v>183</v>
      </c>
      <c r="D11" s="305" t="s">
        <v>184</v>
      </c>
      <c r="E11" s="305" t="s">
        <v>2</v>
      </c>
      <c r="F11" s="322" t="s">
        <v>3</v>
      </c>
      <c r="G11" s="322" t="s">
        <v>39</v>
      </c>
      <c r="H11" s="305" t="s">
        <v>1</v>
      </c>
      <c r="I11" s="322" t="s">
        <v>47</v>
      </c>
      <c r="J11" s="322" t="s">
        <v>128</v>
      </c>
      <c r="K11" s="301" t="s">
        <v>33</v>
      </c>
      <c r="L11" s="326" t="s">
        <v>5</v>
      </c>
      <c r="M11" s="363" t="s">
        <v>218</v>
      </c>
      <c r="N11" s="364"/>
      <c r="O11" s="364"/>
      <c r="P11" s="364"/>
      <c r="Q11" s="364"/>
      <c r="R11" s="364"/>
      <c r="S11" s="364"/>
      <c r="T11" s="364"/>
      <c r="U11" s="364"/>
      <c r="V11" s="364"/>
      <c r="W11" s="364"/>
      <c r="X11" s="364"/>
      <c r="Y11" s="364"/>
      <c r="Z11" s="364"/>
      <c r="AA11" s="364"/>
      <c r="AB11" s="364"/>
      <c r="AC11" s="364"/>
      <c r="AD11" s="364"/>
      <c r="AE11" s="365"/>
      <c r="AF11" s="349" t="s">
        <v>219</v>
      </c>
      <c r="AG11" s="322" t="s">
        <v>220</v>
      </c>
      <c r="AH11" s="301" t="s">
        <v>42</v>
      </c>
      <c r="AI11" s="303" t="s">
        <v>5</v>
      </c>
      <c r="AJ11" s="301" t="s">
        <v>45</v>
      </c>
      <c r="AK11" s="320" t="s">
        <v>11</v>
      </c>
      <c r="AL11" s="322" t="s">
        <v>154</v>
      </c>
      <c r="AM11" s="301" t="s">
        <v>12</v>
      </c>
      <c r="AN11" s="339" t="s">
        <v>8</v>
      </c>
      <c r="AO11" s="339"/>
      <c r="AP11" s="339"/>
      <c r="AQ11" s="339"/>
      <c r="AR11" s="339"/>
      <c r="AS11" s="339"/>
      <c r="AT11" s="331" t="s">
        <v>131</v>
      </c>
      <c r="AU11" s="331" t="s">
        <v>43</v>
      </c>
      <c r="AV11" s="331" t="s">
        <v>5</v>
      </c>
      <c r="AW11" s="331" t="s">
        <v>44</v>
      </c>
      <c r="AX11" s="331" t="s">
        <v>5</v>
      </c>
      <c r="AY11" s="331" t="s">
        <v>46</v>
      </c>
      <c r="AZ11" s="320" t="s">
        <v>29</v>
      </c>
      <c r="BA11" s="249" t="s">
        <v>280</v>
      </c>
      <c r="BB11" s="328" t="s">
        <v>231</v>
      </c>
      <c r="BC11" s="329" t="s">
        <v>230</v>
      </c>
      <c r="BD11" s="329" t="s">
        <v>264</v>
      </c>
      <c r="BE11" s="329" t="s">
        <v>265</v>
      </c>
      <c r="BF11" s="328" t="s">
        <v>35</v>
      </c>
      <c r="BG11" s="328" t="s">
        <v>260</v>
      </c>
      <c r="BH11" s="329" t="s">
        <v>258</v>
      </c>
      <c r="BI11" s="329" t="s">
        <v>259</v>
      </c>
      <c r="BJ11" s="163"/>
      <c r="BK11" s="163"/>
      <c r="BL11" s="163"/>
      <c r="BM11" s="163"/>
      <c r="BN11" s="163"/>
      <c r="BO11" s="163"/>
      <c r="BP11" s="163"/>
      <c r="BQ11" s="163"/>
      <c r="BR11" s="163"/>
      <c r="BS11" s="163"/>
      <c r="BT11" s="163"/>
      <c r="BU11" s="163"/>
      <c r="BV11" s="163"/>
      <c r="BW11" s="163"/>
      <c r="BX11" s="163"/>
      <c r="BY11" s="163"/>
      <c r="BZ11" s="163"/>
      <c r="CA11" s="163"/>
      <c r="CB11" s="163"/>
      <c r="CC11" s="163"/>
      <c r="CD11" s="163"/>
      <c r="CE11" s="163"/>
      <c r="CF11" s="163"/>
      <c r="CG11" s="163"/>
      <c r="CH11" s="163"/>
      <c r="CI11" s="163"/>
      <c r="CJ11" s="163"/>
      <c r="CK11" s="163"/>
      <c r="CL11" s="163"/>
      <c r="CM11" s="163"/>
      <c r="CN11" s="163"/>
      <c r="CO11" s="163"/>
    </row>
    <row r="12" spans="1:93" s="167" customFormat="1" ht="129.75" customHeight="1">
      <c r="A12" s="325"/>
      <c r="B12" s="306"/>
      <c r="C12" s="306"/>
      <c r="D12" s="306"/>
      <c r="E12" s="306"/>
      <c r="F12" s="323"/>
      <c r="G12" s="323"/>
      <c r="H12" s="306"/>
      <c r="I12" s="323"/>
      <c r="J12" s="323"/>
      <c r="K12" s="302"/>
      <c r="L12" s="327"/>
      <c r="M12" s="130" t="s">
        <v>217</v>
      </c>
      <c r="N12" s="130" t="s">
        <v>216</v>
      </c>
      <c r="O12" s="130" t="s">
        <v>215</v>
      </c>
      <c r="P12" s="130" t="s">
        <v>214</v>
      </c>
      <c r="Q12" s="130" t="s">
        <v>213</v>
      </c>
      <c r="R12" s="130" t="s">
        <v>212</v>
      </c>
      <c r="S12" s="130" t="s">
        <v>211</v>
      </c>
      <c r="T12" s="130" t="s">
        <v>210</v>
      </c>
      <c r="U12" s="130" t="s">
        <v>209</v>
      </c>
      <c r="V12" s="130" t="s">
        <v>208</v>
      </c>
      <c r="W12" s="130" t="s">
        <v>207</v>
      </c>
      <c r="X12" s="130" t="s">
        <v>206</v>
      </c>
      <c r="Y12" s="130" t="s">
        <v>205</v>
      </c>
      <c r="Z12" s="130" t="s">
        <v>204</v>
      </c>
      <c r="AA12" s="130" t="s">
        <v>203</v>
      </c>
      <c r="AB12" s="130" t="s">
        <v>202</v>
      </c>
      <c r="AC12" s="130" t="s">
        <v>201</v>
      </c>
      <c r="AD12" s="130" t="s">
        <v>200</v>
      </c>
      <c r="AE12" s="130" t="s">
        <v>199</v>
      </c>
      <c r="AF12" s="350"/>
      <c r="AG12" s="323"/>
      <c r="AH12" s="302"/>
      <c r="AI12" s="304"/>
      <c r="AJ12" s="302"/>
      <c r="AK12" s="321"/>
      <c r="AL12" s="323"/>
      <c r="AM12" s="302"/>
      <c r="AN12" s="165" t="s">
        <v>13</v>
      </c>
      <c r="AO12" s="165" t="s">
        <v>17</v>
      </c>
      <c r="AP12" s="175" t="s">
        <v>28</v>
      </c>
      <c r="AQ12" s="165" t="s">
        <v>18</v>
      </c>
      <c r="AR12" s="165" t="s">
        <v>21</v>
      </c>
      <c r="AS12" s="165" t="s">
        <v>24</v>
      </c>
      <c r="AT12" s="332"/>
      <c r="AU12" s="332"/>
      <c r="AV12" s="332"/>
      <c r="AW12" s="332"/>
      <c r="AX12" s="332"/>
      <c r="AY12" s="332"/>
      <c r="AZ12" s="321"/>
      <c r="BA12" s="250"/>
      <c r="BB12" s="328"/>
      <c r="BC12" s="330"/>
      <c r="BD12" s="330"/>
      <c r="BE12" s="330"/>
      <c r="BF12" s="328"/>
      <c r="BG12" s="328"/>
      <c r="BH12" s="330"/>
      <c r="BI12" s="330"/>
      <c r="BJ12" s="166"/>
      <c r="BK12" s="166"/>
      <c r="BL12" s="166"/>
      <c r="BM12" s="166"/>
      <c r="BN12" s="166"/>
      <c r="BO12" s="166"/>
      <c r="BP12" s="166"/>
      <c r="BQ12" s="166"/>
      <c r="BR12" s="166"/>
      <c r="BS12" s="166"/>
      <c r="BT12" s="166"/>
      <c r="BU12" s="166"/>
      <c r="BV12" s="166"/>
      <c r="BW12" s="166"/>
      <c r="BX12" s="166"/>
      <c r="BY12" s="166"/>
      <c r="BZ12" s="166"/>
      <c r="CA12" s="166"/>
      <c r="CB12" s="166"/>
      <c r="CC12" s="166"/>
      <c r="CD12" s="166"/>
      <c r="CE12" s="166"/>
      <c r="CF12" s="166"/>
      <c r="CG12" s="166"/>
      <c r="CH12" s="166"/>
      <c r="CI12" s="166"/>
      <c r="CJ12" s="166"/>
      <c r="CK12" s="166"/>
      <c r="CL12" s="166"/>
      <c r="CM12" s="166"/>
      <c r="CN12" s="166"/>
      <c r="CO12" s="166"/>
    </row>
    <row r="13" spans="1:93" s="170" customFormat="1" ht="78.75" customHeight="1">
      <c r="A13" s="351">
        <v>1</v>
      </c>
      <c r="B13" s="354"/>
      <c r="C13" s="354"/>
      <c r="D13" s="354"/>
      <c r="E13" s="354"/>
      <c r="F13" s="199"/>
      <c r="G13" s="199"/>
      <c r="H13" s="357"/>
      <c r="I13" s="354"/>
      <c r="J13" s="351"/>
      <c r="K13" s="343" t="str">
        <f>IF(J13&lt;=0,"",IF(J13&lt;=2,"Muy Baja",IF(J13&lt;=24,"Baja",IF(J13&lt;=500,"Media",IF(J13&lt;=5000,"Alta","Muy Alta")))))</f>
        <v/>
      </c>
      <c r="L13" s="333" t="str">
        <f>IF(K13="","",IF(K13="Muy Baja",0.2,IF(K13="Baja",0.4,IF(K13="Media",0.6,IF(K13="Alta",0.8,IF(K13="Muy Alta",1,))))))</f>
        <v/>
      </c>
      <c r="M13" s="346"/>
      <c r="N13" s="346"/>
      <c r="O13" s="346"/>
      <c r="P13" s="346"/>
      <c r="Q13" s="346"/>
      <c r="R13" s="346"/>
      <c r="S13" s="346"/>
      <c r="T13" s="346"/>
      <c r="U13" s="346"/>
      <c r="V13" s="346"/>
      <c r="W13" s="346"/>
      <c r="X13" s="346"/>
      <c r="Y13" s="346"/>
      <c r="Z13" s="346"/>
      <c r="AA13" s="346"/>
      <c r="AB13" s="346"/>
      <c r="AC13" s="346"/>
      <c r="AD13" s="346"/>
      <c r="AE13" s="346"/>
      <c r="AF13" s="340">
        <f>IF(AB13="Si","19",COUNTIF(M13:AE14,"si"))</f>
        <v>0</v>
      </c>
      <c r="AG13" s="168">
        <f>VALUE(IF(AF13&lt;=5,5,IF(AND(AF13&gt;5,AF13&lt;=11),10,IF(AF13&gt;11,20,0))))</f>
        <v>5</v>
      </c>
      <c r="AH13" s="343" t="str">
        <f>IF(AG13=5,"Moderado",IF(AG13=10,"Mayor",IF(AG13=20,"Catastrófico",0)))</f>
        <v>Moderado</v>
      </c>
      <c r="AI13" s="333">
        <f>IF(AH13="","",IF(AH13="Leve",0.2,IF(AH13="Menor",0.4,IF(AH13="Moderado",0.6,IF(AH13="Mayor",0.8,IF(AH13="Catastrófico",1,))))))</f>
        <v>0.6</v>
      </c>
      <c r="AJ13" s="336" t="str">
        <f>IF(OR(AND(K13="Muy Baja",AH13="Leve"),AND(K13="Muy Baja",AH13="Menor"),AND(K13="Baja",AH13="Leve")),"Bajo",IF(OR(AND(K13="Muy baja",AH13="Moderado"),AND(K13="Baja",AH13="Menor"),AND(K13="Baja",AH13="Moderado"),AND(K13="Media",AH13="Leve"),AND(K13="Media",AH13="Menor"),AND(K13="Media",AH13="Moderado"),AND(K13="Alta",AH13="Leve"),AND(K13="Alta",AH13="Menor")),"Moderado",IF(OR(AND(K13="Muy Baja",AH13="Mayor"),AND(K13="Baja",AH13="Mayor"),AND(K13="Media",AH13="Mayor"),AND(K13="Alta",AH13="Moderado"),AND(K13="Alta",AH13="Mayor"),AND(K13="Muy Alta",AH13="Leve"),AND(K13="Muy Alta",AH13="Menor"),AND(K13="Muy Alta",AH13="Moderado"),AND(K13="Muy Alta",AH13="Mayor")),"Alto",IF(OR(AND(K13="Muy Baja",AH13="Catastrófico"),AND(K13="Baja",AH13="Catastrófico"),AND(K13="Media",AH13="Catastrófico"),AND(K13="Alta",AH13="Catastrófico"),AND(K13="Muy Alta",AH13="Catastrófico")),"Extremo",""))))</f>
        <v/>
      </c>
      <c r="AK13" s="40">
        <v>1</v>
      </c>
      <c r="AL13" s="128"/>
      <c r="AM13" s="41" t="str">
        <f>IF(OR(AN13="Preventivo",AN13="Detectivo"),"Probabilidad",IF(AN13="Correctivo","Impacto",""))</f>
        <v/>
      </c>
      <c r="AN13" s="42"/>
      <c r="AO13" s="42"/>
      <c r="AP13" s="43" t="str">
        <f>IF(AND(AN13="Preventivo",AO13="Automático"),"50%",IF(AND(AN13="Preventivo",AO13="Manual"),"40%",IF(AND(AN13="Detectivo",AO13="Automático"),"40%",IF(AND(AN13="Detectivo",AO13="Manual"),"30%",IF(AND(AN13="Correctivo",AO13="Automático"),"35%",IF(AND(AN13="Correctivo",AO13="Manual"),"25%",""))))))</f>
        <v/>
      </c>
      <c r="AQ13" s="42"/>
      <c r="AR13" s="42"/>
      <c r="AS13" s="42"/>
      <c r="AT13" s="176" t="str">
        <f>IFERROR(IF(AM13="Probabilidad",(L13-(+L13*AP13)),IF(AM13="Impacto",L13,"")),"")</f>
        <v/>
      </c>
      <c r="AU13" s="44" t="str">
        <f>IFERROR(IF(AT13="","",IF(AT13&lt;=0.2,"Muy Baja",IF(AT13&lt;=0.4,"Baja",IF(AT13&lt;=0.6,"Media",IF(AT13&lt;=0.8,"Alta","Muy Alta"))))),"")</f>
        <v/>
      </c>
      <c r="AV13" s="45" t="str">
        <f>+AT13</f>
        <v/>
      </c>
      <c r="AW13" s="44" t="str">
        <f>IFERROR(IF(AX13="","",IF(AX13&lt;=0.2,"Leve",IF(AX13&lt;=0.4,"Menor",IF(AX13&lt;=0.6,"Moderado",IF(AX13&lt;=0.8,"Mayor","Catastrófico"))))),"")</f>
        <v/>
      </c>
      <c r="AX13" s="45" t="str">
        <f>IFERROR(IF(AM13="Impacto",(AI13-(+AI13*AP13)),IF(AM13="Probabilidad",AI13,"")),"")</f>
        <v/>
      </c>
      <c r="AY13" s="46" t="str">
        <f>IFERROR(IF(OR(AND(AU13="Muy Baja",AW13="Leve"),AND(AU13="Muy Baja",AW13="Menor"),AND(AU13="Baja",AW13="Leve")),"Bajo",IF(OR(AND(AU13="Muy baja",AW13="Moderado"),AND(AU13="Baja",AW13="Menor"),AND(AU13="Baja",AW13="Moderado"),AND(AU13="Media",AW13="Leve"),AND(AU13="Media",AW13="Menor"),AND(AU13="Media",AW13="Moderado"),AND(AU13="Alta",AW13="Leve"),AND(AU13="Alta",AW13="Menor")),"Moderado",IF(OR(AND(AU13="Muy Baja",AW13="Mayor"),AND(AU13="Baja",AW13="Mayor"),AND(AU13="Media",AW13="Mayor"),AND(AU13="Alta",AW13="Moderado"),AND(AU13="Alta",AW13="Mayor"),AND(AU13="Muy Alta",AW13="Leve"),AND(AU13="Muy Alta",AW13="Menor"),AND(AU13="Muy Alta",AW13="Moderado"),AND(AU13="Muy Alta",AW13="Mayor")),"Alto",IF(OR(AND(AU13="Muy Baja",AW13="Catastrófico"),AND(AU13="Baja",AW13="Catastrófico"),AND(AU13="Media",AW13="Catastrófico"),AND(AU13="Alta",AW13="Catastrófico"),AND(AU13="Muy Alta",AW13="Catastrófico")),"Extremo","")))),"")</f>
        <v/>
      </c>
      <c r="AZ13" s="47"/>
      <c r="BA13" s="196"/>
      <c r="BB13" s="48"/>
      <c r="BC13" s="48"/>
      <c r="BD13" s="48"/>
      <c r="BE13" s="48"/>
      <c r="BF13" s="197"/>
      <c r="BG13" s="197"/>
      <c r="BH13" s="48"/>
      <c r="BI13" s="40"/>
      <c r="BJ13" s="169"/>
      <c r="BK13" s="169"/>
      <c r="BL13" s="169"/>
      <c r="BM13" s="169"/>
      <c r="BN13" s="169"/>
      <c r="BO13" s="169"/>
      <c r="BP13" s="169"/>
      <c r="BQ13" s="169"/>
      <c r="BR13" s="169"/>
      <c r="BS13" s="169"/>
      <c r="BT13" s="169"/>
      <c r="BU13" s="169"/>
      <c r="BV13" s="169"/>
      <c r="BW13" s="169"/>
      <c r="BX13" s="169"/>
      <c r="BY13" s="169"/>
      <c r="BZ13" s="169"/>
      <c r="CA13" s="169"/>
      <c r="CB13" s="169"/>
      <c r="CC13" s="169"/>
      <c r="CD13" s="169"/>
      <c r="CE13" s="169"/>
      <c r="CF13" s="169"/>
      <c r="CG13" s="169"/>
      <c r="CH13" s="169"/>
      <c r="CI13" s="169"/>
      <c r="CJ13" s="169"/>
      <c r="CK13" s="169"/>
      <c r="CL13" s="169"/>
      <c r="CM13" s="169"/>
      <c r="CN13" s="169"/>
      <c r="CO13" s="169"/>
    </row>
    <row r="14" spans="1:93" ht="78.75" customHeight="1">
      <c r="A14" s="352"/>
      <c r="B14" s="355"/>
      <c r="C14" s="355"/>
      <c r="D14" s="355"/>
      <c r="E14" s="355"/>
      <c r="F14" s="200"/>
      <c r="G14" s="200"/>
      <c r="H14" s="358"/>
      <c r="I14" s="355"/>
      <c r="J14" s="352"/>
      <c r="K14" s="344"/>
      <c r="L14" s="334"/>
      <c r="M14" s="347"/>
      <c r="N14" s="347"/>
      <c r="O14" s="347"/>
      <c r="P14" s="347"/>
      <c r="Q14" s="347"/>
      <c r="R14" s="347"/>
      <c r="S14" s="347"/>
      <c r="T14" s="347"/>
      <c r="U14" s="347"/>
      <c r="V14" s="347"/>
      <c r="W14" s="347"/>
      <c r="X14" s="347"/>
      <c r="Y14" s="347"/>
      <c r="Z14" s="347"/>
      <c r="AA14" s="347"/>
      <c r="AB14" s="347"/>
      <c r="AC14" s="347"/>
      <c r="AD14" s="347"/>
      <c r="AE14" s="347"/>
      <c r="AF14" s="341"/>
      <c r="AG14" s="168">
        <f t="shared" ref="AG14:AG72" si="0">VALUE(IF(AF14&lt;=5,5,IF(AND(AF14&gt;5,AF14&lt;=11),10,IF(AF14&gt;11,20,0))))</f>
        <v>5</v>
      </c>
      <c r="AH14" s="344"/>
      <c r="AI14" s="334"/>
      <c r="AJ14" s="337"/>
      <c r="AK14" s="40">
        <v>2</v>
      </c>
      <c r="AL14" s="128"/>
      <c r="AM14" s="41" t="str">
        <f>IF(OR(AN14="Preventivo",AN14="Detectivo"),"Probabilidad",IF(AN14="Correctivo","Impacto",""))</f>
        <v/>
      </c>
      <c r="AN14" s="42"/>
      <c r="AO14" s="42"/>
      <c r="AP14" s="43" t="str">
        <f t="shared" ref="AP14:AP18" si="1">IF(AND(AN14="Preventivo",AO14="Automático"),"50%",IF(AND(AN14="Preventivo",AO14="Manual"),"40%",IF(AND(AN14="Detectivo",AO14="Automático"),"40%",IF(AND(AN14="Detectivo",AO14="Manual"),"30%",IF(AND(AN14="Correctivo",AO14="Automático"),"35%",IF(AND(AN14="Correctivo",AO14="Manual"),"25%",""))))))</f>
        <v/>
      </c>
      <c r="AQ14" s="42"/>
      <c r="AR14" s="42"/>
      <c r="AS14" s="42"/>
      <c r="AT14" s="176" t="str">
        <f>IFERROR(IF(AND(AM13="Probabilidad",AM14="Probabilidad"),(AV13-(+AV13*AP14)),IF(AM14="Probabilidad",(L13-(+L13*AP14)),IF(AM14="Impacto",AV13,""))),"")</f>
        <v/>
      </c>
      <c r="AU14" s="44" t="str">
        <f t="shared" ref="AU14:AU18" si="2">IFERROR(IF(AT14="","",IF(AT14&lt;=0.2,"Muy Baja",IF(AT14&lt;=0.4,"Baja",IF(AT14&lt;=0.6,"Media",IF(AT14&lt;=0.8,"Alta","Muy Alta"))))),"")</f>
        <v/>
      </c>
      <c r="AV14" s="45" t="str">
        <f t="shared" ref="AV14:AV18" si="3">+AT14</f>
        <v/>
      </c>
      <c r="AW14" s="44" t="str">
        <f t="shared" ref="AW14:AW18" si="4">IFERROR(IF(AX14="","",IF(AX14&lt;=0.2,"Leve",IF(AX14&lt;=0.4,"Menor",IF(AX14&lt;=0.6,"Moderado",IF(AX14&lt;=0.8,"Mayor","Catastrófico"))))),"")</f>
        <v/>
      </c>
      <c r="AX14" s="45" t="str">
        <f>IFERROR(IF(AND(AM13="Impacto",AM14="Impacto"),(AX13-(+AX13*AP14)),IF(AM14="Impacto",(AI13-(+AI13*AP14)),IF(AM14="Probabilidad",AX13,""))),"")</f>
        <v/>
      </c>
      <c r="AY14" s="46" t="str">
        <f t="shared" ref="AY14:AY18" si="5">IFERROR(IF(OR(AND(AU14="Muy Baja",AW14="Leve"),AND(AU14="Muy Baja",AW14="Menor"),AND(AU14="Baja",AW14="Leve")),"Bajo",IF(OR(AND(AU14="Muy baja",AW14="Moderado"),AND(AU14="Baja",AW14="Menor"),AND(AU14="Baja",AW14="Moderado"),AND(AU14="Media",AW14="Leve"),AND(AU14="Media",AW14="Menor"),AND(AU14="Media",AW14="Moderado"),AND(AU14="Alta",AW14="Leve"),AND(AU14="Alta",AW14="Menor")),"Moderado",IF(OR(AND(AU14="Muy Baja",AW14="Mayor"),AND(AU14="Baja",AW14="Mayor"),AND(AU14="Media",AW14="Mayor"),AND(AU14="Alta",AW14="Moderado"),AND(AU14="Alta",AW14="Mayor"),AND(AU14="Muy Alta",AW14="Leve"),AND(AU14="Muy Alta",AW14="Menor"),AND(AU14="Muy Alta",AW14="Moderado"),AND(AU14="Muy Alta",AW14="Mayor")),"Alto",IF(OR(AND(AU14="Muy Baja",AW14="Catastrófico"),AND(AU14="Baja",AW14="Catastrófico"),AND(AU14="Media",AW14="Catastrófico"),AND(AU14="Alta",AW14="Catastrófico"),AND(AU14="Muy Alta",AW14="Catastrófico")),"Extremo","")))),"")</f>
        <v/>
      </c>
      <c r="AZ14" s="47"/>
      <c r="BA14" s="196"/>
      <c r="BB14" s="48"/>
      <c r="BC14" s="48"/>
      <c r="BD14" s="48"/>
      <c r="BE14" s="48"/>
      <c r="BF14" s="197"/>
      <c r="BG14" s="197"/>
      <c r="BH14" s="48"/>
      <c r="BI14" s="40"/>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row>
    <row r="15" spans="1:93" ht="78.75" customHeight="1">
      <c r="A15" s="352"/>
      <c r="B15" s="355"/>
      <c r="C15" s="355"/>
      <c r="D15" s="355"/>
      <c r="E15" s="355"/>
      <c r="F15" s="200"/>
      <c r="G15" s="200"/>
      <c r="H15" s="358"/>
      <c r="I15" s="355"/>
      <c r="J15" s="352"/>
      <c r="K15" s="344"/>
      <c r="L15" s="334"/>
      <c r="M15" s="347"/>
      <c r="N15" s="347"/>
      <c r="O15" s="347"/>
      <c r="P15" s="347"/>
      <c r="Q15" s="347"/>
      <c r="R15" s="347"/>
      <c r="S15" s="347"/>
      <c r="T15" s="347"/>
      <c r="U15" s="347"/>
      <c r="V15" s="347"/>
      <c r="W15" s="347"/>
      <c r="X15" s="347"/>
      <c r="Y15" s="347"/>
      <c r="Z15" s="347"/>
      <c r="AA15" s="347"/>
      <c r="AB15" s="347"/>
      <c r="AC15" s="347"/>
      <c r="AD15" s="347"/>
      <c r="AE15" s="347"/>
      <c r="AF15" s="341"/>
      <c r="AG15" s="168">
        <f t="shared" si="0"/>
        <v>5</v>
      </c>
      <c r="AH15" s="344"/>
      <c r="AI15" s="334"/>
      <c r="AJ15" s="337"/>
      <c r="AK15" s="40">
        <v>3</v>
      </c>
      <c r="AL15" s="129"/>
      <c r="AM15" s="41" t="str">
        <f>IF(OR(AN15="Preventivo",AN15="Detectivo"),"Probabilidad",IF(AN15="Correctivo","Impacto",""))</f>
        <v/>
      </c>
      <c r="AN15" s="42"/>
      <c r="AO15" s="42"/>
      <c r="AP15" s="43" t="str">
        <f t="shared" si="1"/>
        <v/>
      </c>
      <c r="AQ15" s="42"/>
      <c r="AR15" s="42"/>
      <c r="AS15" s="42"/>
      <c r="AT15" s="176" t="str">
        <f>IFERROR(IF(AND(AM14="Probabilidad",AM15="Probabilidad"),(AV14-(+AV14*AP15)),IF(AND(AM14="Impacto",AM15="Probabilidad"),(AV13-(+AV13*AP15)),IF(AM15="Impacto",AV14,""))),"")</f>
        <v/>
      </c>
      <c r="AU15" s="44" t="str">
        <f t="shared" si="2"/>
        <v/>
      </c>
      <c r="AV15" s="45" t="str">
        <f t="shared" si="3"/>
        <v/>
      </c>
      <c r="AW15" s="44" t="str">
        <f t="shared" si="4"/>
        <v/>
      </c>
      <c r="AX15" s="45" t="str">
        <f>IFERROR(IF(AND(AM14="Impacto",AM15="Impacto"),(AX14-(+AX14*AP15)),IF(AND(AM14="Probabilidad",AM15="Impacto"),(AX13-(+AX13*AP15)),IF(AM15="Probabilidad",AX14,""))),"")</f>
        <v/>
      </c>
      <c r="AY15" s="46" t="str">
        <f t="shared" si="5"/>
        <v/>
      </c>
      <c r="AZ15" s="47"/>
      <c r="BA15" s="196"/>
      <c r="BB15" s="48"/>
      <c r="BC15" s="48"/>
      <c r="BD15" s="48"/>
      <c r="BE15" s="48"/>
      <c r="BF15" s="197"/>
      <c r="BG15" s="197"/>
      <c r="BH15" s="48"/>
      <c r="BI15" s="40"/>
      <c r="BJ15" s="158"/>
      <c r="BK15" s="158"/>
      <c r="BL15" s="158"/>
      <c r="BM15" s="158"/>
      <c r="BN15" s="158"/>
      <c r="BO15" s="158"/>
      <c r="BP15" s="158"/>
      <c r="BQ15" s="158"/>
      <c r="BR15" s="158"/>
      <c r="BS15" s="158"/>
      <c r="BT15" s="158"/>
      <c r="BU15" s="158"/>
      <c r="BV15" s="158"/>
      <c r="BW15" s="158"/>
      <c r="BX15" s="158"/>
      <c r="BY15" s="158"/>
      <c r="BZ15" s="158"/>
      <c r="CA15" s="158"/>
      <c r="CB15" s="158"/>
      <c r="CC15" s="158"/>
      <c r="CD15" s="158"/>
      <c r="CE15" s="158"/>
      <c r="CF15" s="158"/>
      <c r="CG15" s="158"/>
      <c r="CH15" s="158"/>
      <c r="CI15" s="158"/>
      <c r="CJ15" s="158"/>
      <c r="CK15" s="158"/>
      <c r="CL15" s="158"/>
      <c r="CM15" s="158"/>
      <c r="CN15" s="158"/>
      <c r="CO15" s="158"/>
    </row>
    <row r="16" spans="1:93" ht="78.75" customHeight="1">
      <c r="A16" s="352"/>
      <c r="B16" s="355"/>
      <c r="C16" s="355"/>
      <c r="D16" s="355"/>
      <c r="E16" s="355"/>
      <c r="F16" s="200"/>
      <c r="G16" s="200"/>
      <c r="H16" s="358"/>
      <c r="I16" s="355"/>
      <c r="J16" s="352"/>
      <c r="K16" s="344"/>
      <c r="L16" s="334"/>
      <c r="M16" s="347"/>
      <c r="N16" s="347"/>
      <c r="O16" s="347"/>
      <c r="P16" s="347"/>
      <c r="Q16" s="347"/>
      <c r="R16" s="347"/>
      <c r="S16" s="347"/>
      <c r="T16" s="347"/>
      <c r="U16" s="347"/>
      <c r="V16" s="347"/>
      <c r="W16" s="347"/>
      <c r="X16" s="347"/>
      <c r="Y16" s="347"/>
      <c r="Z16" s="347"/>
      <c r="AA16" s="347"/>
      <c r="AB16" s="347"/>
      <c r="AC16" s="347"/>
      <c r="AD16" s="347"/>
      <c r="AE16" s="347"/>
      <c r="AF16" s="341"/>
      <c r="AG16" s="168">
        <f t="shared" si="0"/>
        <v>5</v>
      </c>
      <c r="AH16" s="344"/>
      <c r="AI16" s="334"/>
      <c r="AJ16" s="337"/>
      <c r="AK16" s="40">
        <v>4</v>
      </c>
      <c r="AL16" s="128"/>
      <c r="AM16" s="41" t="str">
        <f t="shared" ref="AM16:AM18" si="6">IF(OR(AN16="Preventivo",AN16="Detectivo"),"Probabilidad",IF(AN16="Correctivo","Impacto",""))</f>
        <v/>
      </c>
      <c r="AN16" s="42"/>
      <c r="AO16" s="42"/>
      <c r="AP16" s="43" t="str">
        <f t="shared" si="1"/>
        <v/>
      </c>
      <c r="AQ16" s="42"/>
      <c r="AR16" s="42"/>
      <c r="AS16" s="42"/>
      <c r="AT16" s="176" t="str">
        <f t="shared" ref="AT16:AT18" si="7">IFERROR(IF(AND(AM15="Probabilidad",AM16="Probabilidad"),(AV15-(+AV15*AP16)),IF(AND(AM15="Impacto",AM16="Probabilidad"),(AV14-(+AV14*AP16)),IF(AM16="Impacto",AV15,""))),"")</f>
        <v/>
      </c>
      <c r="AU16" s="44" t="str">
        <f t="shared" si="2"/>
        <v/>
      </c>
      <c r="AV16" s="45" t="str">
        <f t="shared" si="3"/>
        <v/>
      </c>
      <c r="AW16" s="44" t="str">
        <f t="shared" si="4"/>
        <v/>
      </c>
      <c r="AX16" s="45" t="str">
        <f t="shared" ref="AX16:AX18" si="8">IFERROR(IF(AND(AM15="Impacto",AM16="Impacto"),(AX15-(+AX15*AP16)),IF(AND(AM15="Probabilidad",AM16="Impacto"),(AX14-(+AX14*AP16)),IF(AM16="Probabilidad",AX15,""))),"")</f>
        <v/>
      </c>
      <c r="AY16" s="46" t="str">
        <f>IFERROR(IF(OR(AND(AU16="Muy Baja",AW16="Leve"),AND(AU16="Muy Baja",AW16="Menor"),AND(AU16="Baja",AW16="Leve")),"Bajo",IF(OR(AND(AU16="Muy baja",AW16="Moderado"),AND(AU16="Baja",AW16="Menor"),AND(AU16="Baja",AW16="Moderado"),AND(AU16="Media",AW16="Leve"),AND(AU16="Media",AW16="Menor"),AND(AU16="Media",AW16="Moderado"),AND(AU16="Alta",AW16="Leve"),AND(AU16="Alta",AW16="Menor")),"Moderado",IF(OR(AND(AU16="Muy Baja",AW16="Mayor"),AND(AU16="Baja",AW16="Mayor"),AND(AU16="Media",AW16="Mayor"),AND(AU16="Alta",AW16="Moderado"),AND(AU16="Alta",AW16="Mayor"),AND(AU16="Muy Alta",AW16="Leve"),AND(AU16="Muy Alta",AW16="Menor"),AND(AU16="Muy Alta",AW16="Moderado"),AND(AU16="Muy Alta",AW16="Mayor")),"Alto",IF(OR(AND(AU16="Muy Baja",AW16="Catastrófico"),AND(AU16="Baja",AW16="Catastrófico"),AND(AU16="Media",AW16="Catastrófico"),AND(AU16="Alta",AW16="Catastrófico"),AND(AU16="Muy Alta",AW16="Catastrófico")),"Extremo","")))),"")</f>
        <v/>
      </c>
      <c r="AZ16" s="47"/>
      <c r="BA16" s="196"/>
      <c r="BB16" s="48"/>
      <c r="BC16" s="48"/>
      <c r="BD16" s="48"/>
      <c r="BE16" s="48"/>
      <c r="BF16" s="197"/>
      <c r="BG16" s="197"/>
      <c r="BH16" s="48"/>
      <c r="BI16" s="40"/>
      <c r="BJ16" s="158"/>
      <c r="BK16" s="158"/>
      <c r="BL16" s="158"/>
      <c r="BM16" s="158"/>
      <c r="BN16" s="158"/>
      <c r="BO16" s="158"/>
      <c r="BP16" s="158"/>
      <c r="BQ16" s="158"/>
      <c r="BR16" s="158"/>
      <c r="BS16" s="158"/>
      <c r="BT16" s="158"/>
      <c r="BU16" s="158"/>
      <c r="BV16" s="158"/>
      <c r="BW16" s="158"/>
      <c r="BX16" s="158"/>
      <c r="BY16" s="158"/>
      <c r="BZ16" s="158"/>
      <c r="CA16" s="158"/>
      <c r="CB16" s="158"/>
      <c r="CC16" s="158"/>
      <c r="CD16" s="158"/>
      <c r="CE16" s="158"/>
      <c r="CF16" s="158"/>
      <c r="CG16" s="158"/>
      <c r="CH16" s="158"/>
      <c r="CI16" s="158"/>
      <c r="CJ16" s="158"/>
      <c r="CK16" s="158"/>
      <c r="CL16" s="158"/>
      <c r="CM16" s="158"/>
      <c r="CN16" s="158"/>
      <c r="CO16" s="158"/>
    </row>
    <row r="17" spans="1:93" ht="78.75" customHeight="1">
      <c r="A17" s="352"/>
      <c r="B17" s="355"/>
      <c r="C17" s="355"/>
      <c r="D17" s="355"/>
      <c r="E17" s="355"/>
      <c r="F17" s="200"/>
      <c r="G17" s="200"/>
      <c r="H17" s="358"/>
      <c r="I17" s="355"/>
      <c r="J17" s="352"/>
      <c r="K17" s="344"/>
      <c r="L17" s="334"/>
      <c r="M17" s="347"/>
      <c r="N17" s="347"/>
      <c r="O17" s="347"/>
      <c r="P17" s="347"/>
      <c r="Q17" s="347"/>
      <c r="R17" s="347"/>
      <c r="S17" s="347"/>
      <c r="T17" s="347"/>
      <c r="U17" s="347"/>
      <c r="V17" s="347"/>
      <c r="W17" s="347"/>
      <c r="X17" s="347"/>
      <c r="Y17" s="347"/>
      <c r="Z17" s="347"/>
      <c r="AA17" s="347"/>
      <c r="AB17" s="347"/>
      <c r="AC17" s="347"/>
      <c r="AD17" s="347"/>
      <c r="AE17" s="347"/>
      <c r="AF17" s="341"/>
      <c r="AG17" s="168">
        <f t="shared" si="0"/>
        <v>5</v>
      </c>
      <c r="AH17" s="344"/>
      <c r="AI17" s="334"/>
      <c r="AJ17" s="337"/>
      <c r="AK17" s="40">
        <v>5</v>
      </c>
      <c r="AL17" s="128"/>
      <c r="AM17" s="41" t="str">
        <f t="shared" si="6"/>
        <v/>
      </c>
      <c r="AN17" s="42"/>
      <c r="AO17" s="42"/>
      <c r="AP17" s="43" t="str">
        <f t="shared" si="1"/>
        <v/>
      </c>
      <c r="AQ17" s="42"/>
      <c r="AR17" s="42"/>
      <c r="AS17" s="42"/>
      <c r="AT17" s="176" t="str">
        <f t="shared" si="7"/>
        <v/>
      </c>
      <c r="AU17" s="44" t="str">
        <f t="shared" si="2"/>
        <v/>
      </c>
      <c r="AV17" s="45" t="str">
        <f t="shared" si="3"/>
        <v/>
      </c>
      <c r="AW17" s="44" t="str">
        <f t="shared" si="4"/>
        <v/>
      </c>
      <c r="AX17" s="45" t="str">
        <f t="shared" si="8"/>
        <v/>
      </c>
      <c r="AY17" s="46" t="str">
        <f t="shared" si="5"/>
        <v/>
      </c>
      <c r="AZ17" s="47"/>
      <c r="BA17" s="196"/>
      <c r="BB17" s="48"/>
      <c r="BC17" s="48"/>
      <c r="BD17" s="48"/>
      <c r="BE17" s="48"/>
      <c r="BF17" s="197"/>
      <c r="BG17" s="197"/>
      <c r="BH17" s="48"/>
      <c r="BI17" s="40"/>
      <c r="BJ17" s="158"/>
      <c r="BK17" s="158"/>
      <c r="BL17" s="158"/>
      <c r="BM17" s="158"/>
      <c r="BN17" s="158"/>
      <c r="BO17" s="158"/>
      <c r="BP17" s="158"/>
      <c r="BQ17" s="158"/>
      <c r="BR17" s="158"/>
      <c r="BS17" s="158"/>
      <c r="BT17" s="158"/>
      <c r="BU17" s="158"/>
      <c r="BV17" s="158"/>
      <c r="BW17" s="158"/>
      <c r="BX17" s="158"/>
      <c r="BY17" s="158"/>
      <c r="BZ17" s="158"/>
      <c r="CA17" s="158"/>
      <c r="CB17" s="158"/>
      <c r="CC17" s="158"/>
      <c r="CD17" s="158"/>
      <c r="CE17" s="158"/>
      <c r="CF17" s="158"/>
      <c r="CG17" s="158"/>
      <c r="CH17" s="158"/>
      <c r="CI17" s="158"/>
      <c r="CJ17" s="158"/>
      <c r="CK17" s="158"/>
      <c r="CL17" s="158"/>
      <c r="CM17" s="158"/>
      <c r="CN17" s="158"/>
      <c r="CO17" s="158"/>
    </row>
    <row r="18" spans="1:93" ht="78.75" customHeight="1">
      <c r="A18" s="353"/>
      <c r="B18" s="356"/>
      <c r="C18" s="356"/>
      <c r="D18" s="356"/>
      <c r="E18" s="356"/>
      <c r="F18" s="201"/>
      <c r="G18" s="201"/>
      <c r="H18" s="359"/>
      <c r="I18" s="356"/>
      <c r="J18" s="353"/>
      <c r="K18" s="345"/>
      <c r="L18" s="335"/>
      <c r="M18" s="348"/>
      <c r="N18" s="348"/>
      <c r="O18" s="348"/>
      <c r="P18" s="348"/>
      <c r="Q18" s="348"/>
      <c r="R18" s="348"/>
      <c r="S18" s="348"/>
      <c r="T18" s="348"/>
      <c r="U18" s="348"/>
      <c r="V18" s="348"/>
      <c r="W18" s="348"/>
      <c r="X18" s="348"/>
      <c r="Y18" s="348"/>
      <c r="Z18" s="348"/>
      <c r="AA18" s="348"/>
      <c r="AB18" s="348"/>
      <c r="AC18" s="348"/>
      <c r="AD18" s="348"/>
      <c r="AE18" s="348"/>
      <c r="AF18" s="342"/>
      <c r="AG18" s="168">
        <f t="shared" si="0"/>
        <v>5</v>
      </c>
      <c r="AH18" s="345"/>
      <c r="AI18" s="335"/>
      <c r="AJ18" s="338"/>
      <c r="AK18" s="40">
        <v>6</v>
      </c>
      <c r="AL18" s="128"/>
      <c r="AM18" s="41" t="str">
        <f t="shared" si="6"/>
        <v/>
      </c>
      <c r="AN18" s="42"/>
      <c r="AO18" s="42"/>
      <c r="AP18" s="43" t="str">
        <f t="shared" si="1"/>
        <v/>
      </c>
      <c r="AQ18" s="42"/>
      <c r="AR18" s="42"/>
      <c r="AS18" s="42"/>
      <c r="AT18" s="176" t="str">
        <f t="shared" si="7"/>
        <v/>
      </c>
      <c r="AU18" s="44" t="str">
        <f t="shared" si="2"/>
        <v/>
      </c>
      <c r="AV18" s="45" t="str">
        <f t="shared" si="3"/>
        <v/>
      </c>
      <c r="AW18" s="44" t="str">
        <f t="shared" si="4"/>
        <v/>
      </c>
      <c r="AX18" s="45" t="str">
        <f t="shared" si="8"/>
        <v/>
      </c>
      <c r="AY18" s="46" t="str">
        <f t="shared" si="5"/>
        <v/>
      </c>
      <c r="AZ18" s="47"/>
      <c r="BA18" s="196"/>
      <c r="BB18" s="48"/>
      <c r="BC18" s="48"/>
      <c r="BD18" s="48"/>
      <c r="BE18" s="48"/>
      <c r="BF18" s="197"/>
      <c r="BG18" s="197"/>
      <c r="BH18" s="48"/>
      <c r="BI18" s="40"/>
      <c r="BJ18" s="158"/>
      <c r="BK18" s="158"/>
      <c r="BL18" s="158"/>
      <c r="BM18" s="158"/>
      <c r="BN18" s="158"/>
      <c r="BO18" s="158"/>
      <c r="BP18" s="158"/>
      <c r="BQ18" s="158"/>
      <c r="BR18" s="158"/>
      <c r="BS18" s="158"/>
      <c r="BT18" s="158"/>
      <c r="BU18" s="158"/>
      <c r="BV18" s="158"/>
      <c r="BW18" s="158"/>
      <c r="BX18" s="158"/>
      <c r="BY18" s="158"/>
      <c r="BZ18" s="158"/>
      <c r="CA18" s="158"/>
      <c r="CB18" s="158"/>
      <c r="CC18" s="158"/>
      <c r="CD18" s="158"/>
      <c r="CE18" s="158"/>
      <c r="CF18" s="158"/>
      <c r="CG18" s="158"/>
      <c r="CH18" s="158"/>
      <c r="CI18" s="158"/>
      <c r="CJ18" s="158"/>
      <c r="CK18" s="158"/>
      <c r="CL18" s="158"/>
      <c r="CM18" s="158"/>
      <c r="CN18" s="158"/>
      <c r="CO18" s="158"/>
    </row>
    <row r="19" spans="1:93" ht="78.75" customHeight="1">
      <c r="A19" s="351">
        <v>2</v>
      </c>
      <c r="B19" s="354"/>
      <c r="C19" s="354"/>
      <c r="D19" s="354"/>
      <c r="E19" s="354"/>
      <c r="F19" s="199"/>
      <c r="G19" s="199"/>
      <c r="H19" s="357"/>
      <c r="I19" s="354"/>
      <c r="J19" s="351"/>
      <c r="K19" s="343" t="str">
        <f>IF(J19&lt;=0,"",IF(J19&lt;=2,"Muy Baja",IF(J19&lt;=24,"Baja",IF(J19&lt;=500,"Media",IF(J19&lt;=5000,"Alta","Muy Alta")))))</f>
        <v/>
      </c>
      <c r="L19" s="333" t="str">
        <f>IF(K19="","",IF(K19="Muy Baja",0.2,IF(K19="Baja",0.4,IF(K19="Media",0.6,IF(K19="Alta",0.8,IF(K19="Muy Alta",1,))))))</f>
        <v/>
      </c>
      <c r="M19" s="346"/>
      <c r="N19" s="346"/>
      <c r="O19" s="346"/>
      <c r="P19" s="346"/>
      <c r="Q19" s="346"/>
      <c r="R19" s="346"/>
      <c r="S19" s="346"/>
      <c r="T19" s="346"/>
      <c r="U19" s="346"/>
      <c r="V19" s="346"/>
      <c r="W19" s="346"/>
      <c r="X19" s="346"/>
      <c r="Y19" s="346"/>
      <c r="Z19" s="346"/>
      <c r="AA19" s="346"/>
      <c r="AB19" s="346"/>
      <c r="AC19" s="346"/>
      <c r="AD19" s="346"/>
      <c r="AE19" s="346"/>
      <c r="AF19" s="346"/>
      <c r="AG19" s="168">
        <f t="shared" si="0"/>
        <v>5</v>
      </c>
      <c r="AH19" s="343" t="str">
        <f t="shared" ref="AH19" si="9">IF(AG19=5,"Moderado",IF(AG19=10,"Mayor",IF(AG19=20,"Catastrófico",0)))</f>
        <v>Moderado</v>
      </c>
      <c r="AI19" s="333">
        <f t="shared" ref="AI19" si="10">IF(AH19="","",IF(AH19="Leve",0.2,IF(AH19="Menor",0.4,IF(AH19="Moderado",0.6,IF(AH19="Mayor",0.8,IF(AH19="Catastrófico",1,))))))</f>
        <v>0.6</v>
      </c>
      <c r="AJ19" s="336" t="str">
        <f>IF(OR(AND(K19="Muy Baja",AH19="Leve"),AND(K19="Muy Baja",AH19="Menor"),AND(K19="Baja",AH19="Leve")),"Bajo",IF(OR(AND(K19="Muy baja",AH19="Moderado"),AND(K19="Baja",AH19="Menor"),AND(K19="Baja",AH19="Moderado"),AND(K19="Media",AH19="Leve"),AND(K19="Media",AH19="Menor"),AND(K19="Media",AH19="Moderado"),AND(K19="Alta",AH19="Leve"),AND(K19="Alta",AH19="Menor")),"Moderado",IF(OR(AND(K19="Muy Baja",AH19="Mayor"),AND(K19="Baja",AH19="Mayor"),AND(K19="Media",AH19="Mayor"),AND(K19="Alta",AH19="Moderado"),AND(K19="Alta",AH19="Mayor"),AND(K19="Muy Alta",AH19="Leve"),AND(K19="Muy Alta",AH19="Menor"),AND(K19="Muy Alta",AH19="Moderado"),AND(K19="Muy Alta",AH19="Mayor")),"Alto",IF(OR(AND(K19="Muy Baja",AH19="Catastrófico"),AND(K19="Baja",AH19="Catastrófico"),AND(K19="Media",AH19="Catastrófico"),AND(K19="Alta",AH19="Catastrófico"),AND(K19="Muy Alta",AH19="Catastrófico")),"Extremo",""))))</f>
        <v/>
      </c>
      <c r="AK19" s="40">
        <v>1</v>
      </c>
      <c r="AL19" s="128"/>
      <c r="AM19" s="41" t="str">
        <f>IF(OR(AN19="Preventivo",AN19="Detectivo"),"Probabilidad",IF(AN19="Correctivo","Impacto",""))</f>
        <v/>
      </c>
      <c r="AN19" s="42"/>
      <c r="AO19" s="42"/>
      <c r="AP19" s="43" t="str">
        <f>IF(AND(AN19="Preventivo",AO19="Automático"),"50%",IF(AND(AN19="Preventivo",AO19="Manual"),"40%",IF(AND(AN19="Detectivo",AO19="Automático"),"40%",IF(AND(AN19="Detectivo",AO19="Manual"),"30%",IF(AND(AN19="Correctivo",AO19="Automático"),"35%",IF(AND(AN19="Correctivo",AO19="Manual"),"25%",""))))))</f>
        <v/>
      </c>
      <c r="AQ19" s="42"/>
      <c r="AR19" s="42"/>
      <c r="AS19" s="42"/>
      <c r="AT19" s="176" t="str">
        <f>IFERROR(IF(AM19="Probabilidad",(L19-(+L19*AP19)),IF(AM19="Impacto",L19,"")),"")</f>
        <v/>
      </c>
      <c r="AU19" s="44" t="str">
        <f>IFERROR(IF(AT19="","",IF(AT19&lt;=0.2,"Muy Baja",IF(AT19&lt;=0.4,"Baja",IF(AT19&lt;=0.6,"Media",IF(AT19&lt;=0.8,"Alta","Muy Alta"))))),"")</f>
        <v/>
      </c>
      <c r="AV19" s="45" t="str">
        <f>+AT19</f>
        <v/>
      </c>
      <c r="AW19" s="44" t="str">
        <f>IFERROR(IF(AX19="","",IF(AX19&lt;=0.2,"Leve",IF(AX19&lt;=0.4,"Menor",IF(AX19&lt;=0.6,"Moderado",IF(AX19&lt;=0.8,"Mayor","Catastrófico"))))),"")</f>
        <v/>
      </c>
      <c r="AX19" s="45" t="str">
        <f>IFERROR(IF(AM19="Impacto",(AI19-(+AI19*AP19)),IF(AM19="Probabilidad",AI19,"")),"")</f>
        <v/>
      </c>
      <c r="AY19" s="46" t="str">
        <f>IFERROR(IF(OR(AND(AU19="Muy Baja",AW19="Leve"),AND(AU19="Muy Baja",AW19="Menor"),AND(AU19="Baja",AW19="Leve")),"Bajo",IF(OR(AND(AU19="Muy baja",AW19="Moderado"),AND(AU19="Baja",AW19="Menor"),AND(AU19="Baja",AW19="Moderado"),AND(AU19="Media",AW19="Leve"),AND(AU19="Media",AW19="Menor"),AND(AU19="Media",AW19="Moderado"),AND(AU19="Alta",AW19="Leve"),AND(AU19="Alta",AW19="Menor")),"Moderado",IF(OR(AND(AU19="Muy Baja",AW19="Mayor"),AND(AU19="Baja",AW19="Mayor"),AND(AU19="Media",AW19="Mayor"),AND(AU19="Alta",AW19="Moderado"),AND(AU19="Alta",AW19="Mayor"),AND(AU19="Muy Alta",AW19="Leve"),AND(AU19="Muy Alta",AW19="Menor"),AND(AU19="Muy Alta",AW19="Moderado"),AND(AU19="Muy Alta",AW19="Mayor")),"Alto",IF(OR(AND(AU19="Muy Baja",AW19="Catastrófico"),AND(AU19="Baja",AW19="Catastrófico"),AND(AU19="Media",AW19="Catastrófico"),AND(AU19="Alta",AW19="Catastrófico"),AND(AU19="Muy Alta",AW19="Catastrófico")),"Extremo","")))),"")</f>
        <v/>
      </c>
      <c r="AZ19" s="47"/>
      <c r="BA19" s="196"/>
      <c r="BB19" s="48"/>
      <c r="BC19" s="48"/>
      <c r="BD19" s="48"/>
      <c r="BE19" s="48"/>
      <c r="BF19" s="197"/>
      <c r="BG19" s="197"/>
      <c r="BH19" s="48"/>
      <c r="BI19" s="40"/>
      <c r="BJ19" s="158"/>
      <c r="BK19" s="158"/>
      <c r="BL19" s="158"/>
      <c r="BM19" s="158"/>
      <c r="BN19" s="158"/>
      <c r="BO19" s="158"/>
      <c r="BP19" s="158"/>
      <c r="BQ19" s="158"/>
      <c r="BR19" s="158"/>
      <c r="BS19" s="158"/>
      <c r="BT19" s="158"/>
      <c r="BU19" s="158"/>
      <c r="BV19" s="158"/>
      <c r="BW19" s="158"/>
      <c r="BX19" s="158"/>
      <c r="BY19" s="158"/>
      <c r="BZ19" s="158"/>
      <c r="CA19" s="158"/>
      <c r="CB19" s="158"/>
      <c r="CC19" s="158"/>
      <c r="CD19" s="158"/>
      <c r="CE19" s="158"/>
      <c r="CF19" s="158"/>
      <c r="CG19" s="158"/>
      <c r="CH19" s="158"/>
      <c r="CI19" s="158"/>
      <c r="CJ19" s="158"/>
      <c r="CK19" s="158"/>
      <c r="CL19" s="158"/>
      <c r="CM19" s="158"/>
      <c r="CN19" s="158"/>
      <c r="CO19" s="158"/>
    </row>
    <row r="20" spans="1:93" ht="78.75" customHeight="1">
      <c r="A20" s="352"/>
      <c r="B20" s="355"/>
      <c r="C20" s="355"/>
      <c r="D20" s="355"/>
      <c r="E20" s="355"/>
      <c r="F20" s="200"/>
      <c r="G20" s="200"/>
      <c r="H20" s="358"/>
      <c r="I20" s="355"/>
      <c r="J20" s="352"/>
      <c r="K20" s="344"/>
      <c r="L20" s="334"/>
      <c r="M20" s="347"/>
      <c r="N20" s="347"/>
      <c r="O20" s="347"/>
      <c r="P20" s="347"/>
      <c r="Q20" s="347"/>
      <c r="R20" s="347"/>
      <c r="S20" s="347"/>
      <c r="T20" s="347"/>
      <c r="U20" s="347"/>
      <c r="V20" s="347"/>
      <c r="W20" s="347"/>
      <c r="X20" s="347"/>
      <c r="Y20" s="347"/>
      <c r="Z20" s="347"/>
      <c r="AA20" s="347"/>
      <c r="AB20" s="347"/>
      <c r="AC20" s="347"/>
      <c r="AD20" s="347"/>
      <c r="AE20" s="347"/>
      <c r="AF20" s="347"/>
      <c r="AG20" s="168">
        <f t="shared" si="0"/>
        <v>5</v>
      </c>
      <c r="AH20" s="344"/>
      <c r="AI20" s="334"/>
      <c r="AJ20" s="337"/>
      <c r="AK20" s="40">
        <v>2</v>
      </c>
      <c r="AL20" s="128"/>
      <c r="AM20" s="41" t="str">
        <f>IF(OR(AN20="Preventivo",AN20="Detectivo"),"Probabilidad",IF(AN20="Correctivo","Impacto",""))</f>
        <v/>
      </c>
      <c r="AN20" s="42"/>
      <c r="AO20" s="42"/>
      <c r="AP20" s="43" t="str">
        <f t="shared" ref="AP20:AP24" si="11">IF(AND(AN20="Preventivo",AO20="Automático"),"50%",IF(AND(AN20="Preventivo",AO20="Manual"),"40%",IF(AND(AN20="Detectivo",AO20="Automático"),"40%",IF(AND(AN20="Detectivo",AO20="Manual"),"30%",IF(AND(AN20="Correctivo",AO20="Automático"),"35%",IF(AND(AN20="Correctivo",AO20="Manual"),"25%",""))))))</f>
        <v/>
      </c>
      <c r="AQ20" s="42"/>
      <c r="AR20" s="42"/>
      <c r="AS20" s="42"/>
      <c r="AT20" s="176" t="str">
        <f>IFERROR(IF(AND(AM19="Probabilidad",AM20="Probabilidad"),(AV19-(+AV19*AP20)),IF(AM20="Probabilidad",(L19-(+L19*AP20)),IF(AM20="Impacto",AV19,""))),"")</f>
        <v/>
      </c>
      <c r="AU20" s="44" t="str">
        <f t="shared" ref="AU20:AU24" si="12">IFERROR(IF(AT20="","",IF(AT20&lt;=0.2,"Muy Baja",IF(AT20&lt;=0.4,"Baja",IF(AT20&lt;=0.6,"Media",IF(AT20&lt;=0.8,"Alta","Muy Alta"))))),"")</f>
        <v/>
      </c>
      <c r="AV20" s="45" t="str">
        <f t="shared" ref="AV20:AV24" si="13">+AT20</f>
        <v/>
      </c>
      <c r="AW20" s="44" t="str">
        <f t="shared" ref="AW20:AW24" si="14">IFERROR(IF(AX20="","",IF(AX20&lt;=0.2,"Leve",IF(AX20&lt;=0.4,"Menor",IF(AX20&lt;=0.6,"Moderado",IF(AX20&lt;=0.8,"Mayor","Catastrófico"))))),"")</f>
        <v/>
      </c>
      <c r="AX20" s="45" t="str">
        <f>IFERROR(IF(AND(AM19="Impacto",AM20="Impacto"),(AX19-(+AX19*AP20)),IF(AM20="Impacto",(AI19-(+AI19*AP20)),IF(AM20="Probabilidad",AX19,""))),"")</f>
        <v/>
      </c>
      <c r="AY20" s="46" t="str">
        <f t="shared" ref="AY20:AY21" si="15">IFERROR(IF(OR(AND(AU20="Muy Baja",AW20="Leve"),AND(AU20="Muy Baja",AW20="Menor"),AND(AU20="Baja",AW20="Leve")),"Bajo",IF(OR(AND(AU20="Muy baja",AW20="Moderado"),AND(AU20="Baja",AW20="Menor"),AND(AU20="Baja",AW20="Moderado"),AND(AU20="Media",AW20="Leve"),AND(AU20="Media",AW20="Menor"),AND(AU20="Media",AW20="Moderado"),AND(AU20="Alta",AW20="Leve"),AND(AU20="Alta",AW20="Menor")),"Moderado",IF(OR(AND(AU20="Muy Baja",AW20="Mayor"),AND(AU20="Baja",AW20="Mayor"),AND(AU20="Media",AW20="Mayor"),AND(AU20="Alta",AW20="Moderado"),AND(AU20="Alta",AW20="Mayor"),AND(AU20="Muy Alta",AW20="Leve"),AND(AU20="Muy Alta",AW20="Menor"),AND(AU20="Muy Alta",AW20="Moderado"),AND(AU20="Muy Alta",AW20="Mayor")),"Alto",IF(OR(AND(AU20="Muy Baja",AW20="Catastrófico"),AND(AU20="Baja",AW20="Catastrófico"),AND(AU20="Media",AW20="Catastrófico"),AND(AU20="Alta",AW20="Catastrófico"),AND(AU20="Muy Alta",AW20="Catastrófico")),"Extremo","")))),"")</f>
        <v/>
      </c>
      <c r="AZ20" s="47"/>
      <c r="BA20" s="196"/>
      <c r="BB20" s="48"/>
      <c r="BC20" s="48"/>
      <c r="BD20" s="48"/>
      <c r="BE20" s="48"/>
      <c r="BF20" s="197"/>
      <c r="BG20" s="197"/>
      <c r="BH20" s="48"/>
      <c r="BI20" s="40"/>
      <c r="BJ20" s="158"/>
      <c r="BK20" s="158"/>
      <c r="BL20" s="158"/>
      <c r="BM20" s="158"/>
      <c r="BN20" s="158"/>
      <c r="BO20" s="158"/>
      <c r="BP20" s="158"/>
      <c r="BQ20" s="158"/>
      <c r="BR20" s="158"/>
      <c r="BS20" s="158"/>
      <c r="BT20" s="158"/>
      <c r="BU20" s="158"/>
      <c r="BV20" s="158"/>
      <c r="BW20" s="158"/>
      <c r="BX20" s="158"/>
      <c r="BY20" s="158"/>
      <c r="BZ20" s="158"/>
      <c r="CA20" s="158"/>
      <c r="CB20" s="158"/>
      <c r="CC20" s="158"/>
      <c r="CD20" s="158"/>
      <c r="CE20" s="158"/>
      <c r="CF20" s="158"/>
      <c r="CG20" s="158"/>
      <c r="CH20" s="158"/>
      <c r="CI20" s="158"/>
      <c r="CJ20" s="158"/>
      <c r="CK20" s="158"/>
      <c r="CL20" s="158"/>
      <c r="CM20" s="158"/>
      <c r="CN20" s="158"/>
      <c r="CO20" s="158"/>
    </row>
    <row r="21" spans="1:93" ht="78.75" customHeight="1">
      <c r="A21" s="352"/>
      <c r="B21" s="355"/>
      <c r="C21" s="355"/>
      <c r="D21" s="355"/>
      <c r="E21" s="355"/>
      <c r="F21" s="200"/>
      <c r="G21" s="200"/>
      <c r="H21" s="358"/>
      <c r="I21" s="355"/>
      <c r="J21" s="352"/>
      <c r="K21" s="344"/>
      <c r="L21" s="334"/>
      <c r="M21" s="347"/>
      <c r="N21" s="347"/>
      <c r="O21" s="347"/>
      <c r="P21" s="347"/>
      <c r="Q21" s="347"/>
      <c r="R21" s="347"/>
      <c r="S21" s="347"/>
      <c r="T21" s="347"/>
      <c r="U21" s="347"/>
      <c r="V21" s="347"/>
      <c r="W21" s="347"/>
      <c r="X21" s="347"/>
      <c r="Y21" s="347"/>
      <c r="Z21" s="347"/>
      <c r="AA21" s="347"/>
      <c r="AB21" s="347"/>
      <c r="AC21" s="347"/>
      <c r="AD21" s="347"/>
      <c r="AE21" s="347"/>
      <c r="AF21" s="347"/>
      <c r="AG21" s="168">
        <f t="shared" si="0"/>
        <v>5</v>
      </c>
      <c r="AH21" s="344"/>
      <c r="AI21" s="334"/>
      <c r="AJ21" s="337"/>
      <c r="AK21" s="40">
        <v>3</v>
      </c>
      <c r="AL21" s="129"/>
      <c r="AM21" s="41" t="str">
        <f>IF(OR(AN21="Preventivo",AN21="Detectivo"),"Probabilidad",IF(AN21="Correctivo","Impacto",""))</f>
        <v/>
      </c>
      <c r="AN21" s="42"/>
      <c r="AO21" s="42"/>
      <c r="AP21" s="43" t="str">
        <f t="shared" si="11"/>
        <v/>
      </c>
      <c r="AQ21" s="42"/>
      <c r="AR21" s="42"/>
      <c r="AS21" s="42"/>
      <c r="AT21" s="176" t="str">
        <f>IFERROR(IF(AND(AM20="Probabilidad",AM21="Probabilidad"),(AV20-(+AV20*AP21)),IF(AND(AM20="Impacto",AM21="Probabilidad"),(AV19-(+AV19*AP21)),IF(AM21="Impacto",AV20,""))),"")</f>
        <v/>
      </c>
      <c r="AU21" s="44" t="str">
        <f t="shared" si="12"/>
        <v/>
      </c>
      <c r="AV21" s="45" t="str">
        <f t="shared" si="13"/>
        <v/>
      </c>
      <c r="AW21" s="44" t="str">
        <f t="shared" si="14"/>
        <v/>
      </c>
      <c r="AX21" s="45" t="str">
        <f>IFERROR(IF(AND(AM20="Impacto",AM21="Impacto"),(AX20-(+AX20*AP21)),IF(AND(AM20="Probabilidad",AM21="Impacto"),(AX19-(+AX19*AP21)),IF(AM21="Probabilidad",AX20,""))),"")</f>
        <v/>
      </c>
      <c r="AY21" s="46" t="str">
        <f t="shared" si="15"/>
        <v/>
      </c>
      <c r="AZ21" s="47"/>
      <c r="BA21" s="196"/>
      <c r="BB21" s="48"/>
      <c r="BC21" s="48"/>
      <c r="BD21" s="48"/>
      <c r="BE21" s="48"/>
      <c r="BF21" s="197"/>
      <c r="BG21" s="197"/>
      <c r="BH21" s="48"/>
      <c r="BI21" s="40"/>
      <c r="BJ21" s="158"/>
      <c r="BK21" s="158"/>
      <c r="BL21" s="158"/>
      <c r="BM21" s="158"/>
      <c r="BN21" s="158"/>
      <c r="BO21" s="158"/>
      <c r="BP21" s="158"/>
      <c r="BQ21" s="158"/>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row>
    <row r="22" spans="1:93" ht="78.75" customHeight="1">
      <c r="A22" s="352"/>
      <c r="B22" s="355"/>
      <c r="C22" s="355"/>
      <c r="D22" s="355"/>
      <c r="E22" s="355"/>
      <c r="F22" s="200"/>
      <c r="G22" s="200"/>
      <c r="H22" s="358"/>
      <c r="I22" s="355"/>
      <c r="J22" s="352"/>
      <c r="K22" s="344"/>
      <c r="L22" s="334"/>
      <c r="M22" s="347"/>
      <c r="N22" s="347"/>
      <c r="O22" s="347"/>
      <c r="P22" s="347"/>
      <c r="Q22" s="347"/>
      <c r="R22" s="347"/>
      <c r="S22" s="347"/>
      <c r="T22" s="347"/>
      <c r="U22" s="347"/>
      <c r="V22" s="347"/>
      <c r="W22" s="347"/>
      <c r="X22" s="347"/>
      <c r="Y22" s="347"/>
      <c r="Z22" s="347"/>
      <c r="AA22" s="347"/>
      <c r="AB22" s="347"/>
      <c r="AC22" s="347"/>
      <c r="AD22" s="347"/>
      <c r="AE22" s="347"/>
      <c r="AF22" s="347"/>
      <c r="AG22" s="168">
        <f t="shared" si="0"/>
        <v>5</v>
      </c>
      <c r="AH22" s="344"/>
      <c r="AI22" s="334"/>
      <c r="AJ22" s="337"/>
      <c r="AK22" s="40">
        <v>4</v>
      </c>
      <c r="AL22" s="128"/>
      <c r="AM22" s="41" t="str">
        <f t="shared" ref="AM22:AM24" si="16">IF(OR(AN22="Preventivo",AN22="Detectivo"),"Probabilidad",IF(AN22="Correctivo","Impacto",""))</f>
        <v/>
      </c>
      <c r="AN22" s="42"/>
      <c r="AO22" s="42"/>
      <c r="AP22" s="43" t="str">
        <f t="shared" si="11"/>
        <v/>
      </c>
      <c r="AQ22" s="42"/>
      <c r="AR22" s="42"/>
      <c r="AS22" s="42"/>
      <c r="AT22" s="176" t="str">
        <f t="shared" ref="AT22:AT24" si="17">IFERROR(IF(AND(AM21="Probabilidad",AM22="Probabilidad"),(AV21-(+AV21*AP22)),IF(AND(AM21="Impacto",AM22="Probabilidad"),(AV20-(+AV20*AP22)),IF(AM22="Impacto",AV21,""))),"")</f>
        <v/>
      </c>
      <c r="AU22" s="44" t="str">
        <f t="shared" si="12"/>
        <v/>
      </c>
      <c r="AV22" s="45" t="str">
        <f t="shared" si="13"/>
        <v/>
      </c>
      <c r="AW22" s="44" t="str">
        <f t="shared" si="14"/>
        <v/>
      </c>
      <c r="AX22" s="45" t="str">
        <f t="shared" ref="AX22:AX24" si="18">IFERROR(IF(AND(AM21="Impacto",AM22="Impacto"),(AX21-(+AX21*AP22)),IF(AND(AM21="Probabilidad",AM22="Impacto"),(AX20-(+AX20*AP22)),IF(AM22="Probabilidad",AX21,""))),"")</f>
        <v/>
      </c>
      <c r="AY22" s="46" t="str">
        <f>IFERROR(IF(OR(AND(AU22="Muy Baja",AW22="Leve"),AND(AU22="Muy Baja",AW22="Menor"),AND(AU22="Baja",AW22="Leve")),"Bajo",IF(OR(AND(AU22="Muy baja",AW22="Moderado"),AND(AU22="Baja",AW22="Menor"),AND(AU22="Baja",AW22="Moderado"),AND(AU22="Media",AW22="Leve"),AND(AU22="Media",AW22="Menor"),AND(AU22="Media",AW22="Moderado"),AND(AU22="Alta",AW22="Leve"),AND(AU22="Alta",AW22="Menor")),"Moderado",IF(OR(AND(AU22="Muy Baja",AW22="Mayor"),AND(AU22="Baja",AW22="Mayor"),AND(AU22="Media",AW22="Mayor"),AND(AU22="Alta",AW22="Moderado"),AND(AU22="Alta",AW22="Mayor"),AND(AU22="Muy Alta",AW22="Leve"),AND(AU22="Muy Alta",AW22="Menor"),AND(AU22="Muy Alta",AW22="Moderado"),AND(AU22="Muy Alta",AW22="Mayor")),"Alto",IF(OR(AND(AU22="Muy Baja",AW22="Catastrófico"),AND(AU22="Baja",AW22="Catastrófico"),AND(AU22="Media",AW22="Catastrófico"),AND(AU22="Alta",AW22="Catastrófico"),AND(AU22="Muy Alta",AW22="Catastrófico")),"Extremo","")))),"")</f>
        <v/>
      </c>
      <c r="AZ22" s="47"/>
      <c r="BA22" s="196"/>
      <c r="BB22" s="48"/>
      <c r="BC22" s="48"/>
      <c r="BD22" s="48"/>
      <c r="BE22" s="48"/>
      <c r="BF22" s="197"/>
      <c r="BG22" s="197"/>
      <c r="BH22" s="48"/>
      <c r="BI22" s="40"/>
      <c r="BJ22" s="158"/>
      <c r="BK22" s="158"/>
      <c r="BL22" s="158"/>
      <c r="BM22" s="158"/>
      <c r="BN22" s="158"/>
      <c r="BO22" s="158"/>
      <c r="BP22" s="158"/>
      <c r="BQ22" s="158"/>
      <c r="BR22" s="158"/>
      <c r="BS22" s="158"/>
      <c r="BT22" s="158"/>
      <c r="BU22" s="158"/>
      <c r="BV22" s="158"/>
      <c r="BW22" s="158"/>
      <c r="BX22" s="158"/>
      <c r="BY22" s="158"/>
      <c r="BZ22" s="158"/>
      <c r="CA22" s="158"/>
      <c r="CB22" s="158"/>
      <c r="CC22" s="158"/>
      <c r="CD22" s="158"/>
      <c r="CE22" s="158"/>
      <c r="CF22" s="158"/>
      <c r="CG22" s="158"/>
      <c r="CH22" s="158"/>
      <c r="CI22" s="158"/>
      <c r="CJ22" s="158"/>
      <c r="CK22" s="158"/>
      <c r="CL22" s="158"/>
      <c r="CM22" s="158"/>
      <c r="CN22" s="158"/>
      <c r="CO22" s="158"/>
    </row>
    <row r="23" spans="1:93" ht="78.75" customHeight="1">
      <c r="A23" s="352"/>
      <c r="B23" s="355"/>
      <c r="C23" s="355"/>
      <c r="D23" s="355"/>
      <c r="E23" s="355"/>
      <c r="F23" s="200"/>
      <c r="G23" s="200"/>
      <c r="H23" s="358"/>
      <c r="I23" s="355"/>
      <c r="J23" s="352"/>
      <c r="K23" s="344"/>
      <c r="L23" s="334"/>
      <c r="M23" s="347"/>
      <c r="N23" s="347"/>
      <c r="O23" s="347"/>
      <c r="P23" s="347"/>
      <c r="Q23" s="347"/>
      <c r="R23" s="347"/>
      <c r="S23" s="347"/>
      <c r="T23" s="347"/>
      <c r="U23" s="347"/>
      <c r="V23" s="347"/>
      <c r="W23" s="347"/>
      <c r="X23" s="347"/>
      <c r="Y23" s="347"/>
      <c r="Z23" s="347"/>
      <c r="AA23" s="347"/>
      <c r="AB23" s="347"/>
      <c r="AC23" s="347"/>
      <c r="AD23" s="347"/>
      <c r="AE23" s="347"/>
      <c r="AF23" s="347"/>
      <c r="AG23" s="168">
        <f t="shared" si="0"/>
        <v>5</v>
      </c>
      <c r="AH23" s="344"/>
      <c r="AI23" s="334"/>
      <c r="AJ23" s="337"/>
      <c r="AK23" s="40">
        <v>5</v>
      </c>
      <c r="AL23" s="128"/>
      <c r="AM23" s="41" t="str">
        <f t="shared" si="16"/>
        <v/>
      </c>
      <c r="AN23" s="42"/>
      <c r="AO23" s="42"/>
      <c r="AP23" s="43" t="str">
        <f t="shared" si="11"/>
        <v/>
      </c>
      <c r="AQ23" s="42"/>
      <c r="AR23" s="42"/>
      <c r="AS23" s="42"/>
      <c r="AT23" s="176" t="str">
        <f t="shared" si="17"/>
        <v/>
      </c>
      <c r="AU23" s="44" t="str">
        <f t="shared" si="12"/>
        <v/>
      </c>
      <c r="AV23" s="45" t="str">
        <f t="shared" si="13"/>
        <v/>
      </c>
      <c r="AW23" s="44" t="str">
        <f t="shared" si="14"/>
        <v/>
      </c>
      <c r="AX23" s="45" t="str">
        <f t="shared" si="18"/>
        <v/>
      </c>
      <c r="AY23" s="46" t="str">
        <f t="shared" ref="AY23:AY24" si="19">IFERROR(IF(OR(AND(AU23="Muy Baja",AW23="Leve"),AND(AU23="Muy Baja",AW23="Menor"),AND(AU23="Baja",AW23="Leve")),"Bajo",IF(OR(AND(AU23="Muy baja",AW23="Moderado"),AND(AU23="Baja",AW23="Menor"),AND(AU23="Baja",AW23="Moderado"),AND(AU23="Media",AW23="Leve"),AND(AU23="Media",AW23="Menor"),AND(AU23="Media",AW23="Moderado"),AND(AU23="Alta",AW23="Leve"),AND(AU23="Alta",AW23="Menor")),"Moderado",IF(OR(AND(AU23="Muy Baja",AW23="Mayor"),AND(AU23="Baja",AW23="Mayor"),AND(AU23="Media",AW23="Mayor"),AND(AU23="Alta",AW23="Moderado"),AND(AU23="Alta",AW23="Mayor"),AND(AU23="Muy Alta",AW23="Leve"),AND(AU23="Muy Alta",AW23="Menor"),AND(AU23="Muy Alta",AW23="Moderado"),AND(AU23="Muy Alta",AW23="Mayor")),"Alto",IF(OR(AND(AU23="Muy Baja",AW23="Catastrófico"),AND(AU23="Baja",AW23="Catastrófico"),AND(AU23="Media",AW23="Catastrófico"),AND(AU23="Alta",AW23="Catastrófico"),AND(AU23="Muy Alta",AW23="Catastrófico")),"Extremo","")))),"")</f>
        <v/>
      </c>
      <c r="AZ23" s="47"/>
      <c r="BA23" s="196"/>
      <c r="BB23" s="48"/>
      <c r="BC23" s="48"/>
      <c r="BD23" s="48"/>
      <c r="BE23" s="48"/>
      <c r="BF23" s="197"/>
      <c r="BG23" s="197"/>
      <c r="BH23" s="48"/>
      <c r="BI23" s="40"/>
      <c r="BJ23" s="158"/>
      <c r="BK23" s="158"/>
      <c r="BL23" s="158"/>
      <c r="BM23" s="158"/>
      <c r="BN23" s="158"/>
      <c r="BO23" s="158"/>
      <c r="BP23" s="158"/>
      <c r="BQ23" s="158"/>
      <c r="BR23" s="158"/>
      <c r="BS23" s="158"/>
      <c r="BT23" s="158"/>
      <c r="BU23" s="158"/>
      <c r="BV23" s="158"/>
      <c r="BW23" s="158"/>
      <c r="BX23" s="158"/>
      <c r="BY23" s="158"/>
      <c r="BZ23" s="158"/>
      <c r="CA23" s="158"/>
      <c r="CB23" s="158"/>
      <c r="CC23" s="158"/>
      <c r="CD23" s="158"/>
      <c r="CE23" s="158"/>
      <c r="CF23" s="158"/>
      <c r="CG23" s="158"/>
      <c r="CH23" s="158"/>
      <c r="CI23" s="158"/>
      <c r="CJ23" s="158"/>
      <c r="CK23" s="158"/>
      <c r="CL23" s="158"/>
      <c r="CM23" s="158"/>
      <c r="CN23" s="158"/>
      <c r="CO23" s="158"/>
    </row>
    <row r="24" spans="1:93" ht="78.75" customHeight="1">
      <c r="A24" s="353"/>
      <c r="B24" s="356"/>
      <c r="C24" s="356"/>
      <c r="D24" s="356"/>
      <c r="E24" s="356"/>
      <c r="F24" s="201"/>
      <c r="G24" s="201"/>
      <c r="H24" s="359"/>
      <c r="I24" s="356"/>
      <c r="J24" s="353"/>
      <c r="K24" s="345"/>
      <c r="L24" s="335"/>
      <c r="M24" s="348"/>
      <c r="N24" s="348"/>
      <c r="O24" s="348"/>
      <c r="P24" s="348"/>
      <c r="Q24" s="348"/>
      <c r="R24" s="348"/>
      <c r="S24" s="348"/>
      <c r="T24" s="348"/>
      <c r="U24" s="348"/>
      <c r="V24" s="348"/>
      <c r="W24" s="348"/>
      <c r="X24" s="348"/>
      <c r="Y24" s="348"/>
      <c r="Z24" s="348"/>
      <c r="AA24" s="348"/>
      <c r="AB24" s="348"/>
      <c r="AC24" s="348"/>
      <c r="AD24" s="348"/>
      <c r="AE24" s="348"/>
      <c r="AF24" s="348"/>
      <c r="AG24" s="168">
        <f t="shared" si="0"/>
        <v>5</v>
      </c>
      <c r="AH24" s="345"/>
      <c r="AI24" s="335"/>
      <c r="AJ24" s="338"/>
      <c r="AK24" s="40">
        <v>6</v>
      </c>
      <c r="AL24" s="128"/>
      <c r="AM24" s="41" t="str">
        <f t="shared" si="16"/>
        <v/>
      </c>
      <c r="AN24" s="42"/>
      <c r="AO24" s="42"/>
      <c r="AP24" s="43" t="str">
        <f t="shared" si="11"/>
        <v/>
      </c>
      <c r="AQ24" s="42"/>
      <c r="AR24" s="42"/>
      <c r="AS24" s="42"/>
      <c r="AT24" s="176" t="str">
        <f t="shared" si="17"/>
        <v/>
      </c>
      <c r="AU24" s="44" t="str">
        <f t="shared" si="12"/>
        <v/>
      </c>
      <c r="AV24" s="45" t="str">
        <f t="shared" si="13"/>
        <v/>
      </c>
      <c r="AW24" s="44" t="str">
        <f t="shared" si="14"/>
        <v/>
      </c>
      <c r="AX24" s="45" t="str">
        <f t="shared" si="18"/>
        <v/>
      </c>
      <c r="AY24" s="46" t="str">
        <f t="shared" si="19"/>
        <v/>
      </c>
      <c r="AZ24" s="47"/>
      <c r="BA24" s="196"/>
      <c r="BB24" s="48"/>
      <c r="BC24" s="48"/>
      <c r="BD24" s="48"/>
      <c r="BE24" s="48"/>
      <c r="BF24" s="197"/>
      <c r="BG24" s="197"/>
      <c r="BH24" s="48"/>
      <c r="BI24" s="40"/>
      <c r="BJ24" s="158"/>
      <c r="BK24" s="158"/>
      <c r="BL24" s="158"/>
      <c r="BM24" s="158"/>
      <c r="BN24" s="158"/>
      <c r="BO24" s="158"/>
      <c r="BP24" s="158"/>
      <c r="BQ24" s="158"/>
      <c r="BR24" s="158"/>
      <c r="BS24" s="158"/>
      <c r="BT24" s="158"/>
      <c r="BU24" s="158"/>
      <c r="BV24" s="158"/>
      <c r="BW24" s="158"/>
      <c r="BX24" s="158"/>
      <c r="BY24" s="158"/>
      <c r="BZ24" s="158"/>
      <c r="CA24" s="158"/>
      <c r="CB24" s="158"/>
      <c r="CC24" s="158"/>
      <c r="CD24" s="158"/>
      <c r="CE24" s="158"/>
      <c r="CF24" s="158"/>
      <c r="CG24" s="158"/>
      <c r="CH24" s="158"/>
      <c r="CI24" s="158"/>
      <c r="CJ24" s="158"/>
      <c r="CK24" s="158"/>
      <c r="CL24" s="158"/>
      <c r="CM24" s="158"/>
      <c r="CN24" s="158"/>
      <c r="CO24" s="158"/>
    </row>
    <row r="25" spans="1:93" ht="78.75" customHeight="1">
      <c r="A25" s="351">
        <v>3</v>
      </c>
      <c r="B25" s="354"/>
      <c r="C25" s="354"/>
      <c r="D25" s="354"/>
      <c r="E25" s="354"/>
      <c r="F25" s="199"/>
      <c r="G25" s="199"/>
      <c r="H25" s="357"/>
      <c r="I25" s="354"/>
      <c r="J25" s="351"/>
      <c r="K25" s="343" t="str">
        <f>IF(J25&lt;=0,"",IF(J25&lt;=2,"Muy Baja",IF(J25&lt;=24,"Baja",IF(J25&lt;=500,"Media",IF(J25&lt;=5000,"Alta","Muy Alta")))))</f>
        <v/>
      </c>
      <c r="L25" s="333" t="str">
        <f>IF(K25="","",IF(K25="Muy Baja",0.2,IF(K25="Baja",0.4,IF(K25="Media",0.6,IF(K25="Alta",0.8,IF(K25="Muy Alta",1,))))))</f>
        <v/>
      </c>
      <c r="M25" s="346"/>
      <c r="N25" s="346"/>
      <c r="O25" s="346"/>
      <c r="P25" s="346"/>
      <c r="Q25" s="346"/>
      <c r="R25" s="346"/>
      <c r="S25" s="346"/>
      <c r="T25" s="346"/>
      <c r="U25" s="346"/>
      <c r="V25" s="346"/>
      <c r="W25" s="346"/>
      <c r="X25" s="346"/>
      <c r="Y25" s="346"/>
      <c r="Z25" s="346"/>
      <c r="AA25" s="346"/>
      <c r="AB25" s="346"/>
      <c r="AC25" s="346"/>
      <c r="AD25" s="346"/>
      <c r="AE25" s="346"/>
      <c r="AF25" s="346"/>
      <c r="AG25" s="168">
        <f t="shared" si="0"/>
        <v>5</v>
      </c>
      <c r="AH25" s="343" t="str">
        <f t="shared" ref="AH25" si="20">IF(AG25=5,"Moderado",IF(AG25=10,"Mayor",IF(AG25=20,"Catastrófico",0)))</f>
        <v>Moderado</v>
      </c>
      <c r="AI25" s="333">
        <f t="shared" ref="AI25" si="21">IF(AH25="","",IF(AH25="Leve",0.2,IF(AH25="Menor",0.4,IF(AH25="Moderado",0.6,IF(AH25="Mayor",0.8,IF(AH25="Catastrófico",1,))))))</f>
        <v>0.6</v>
      </c>
      <c r="AJ25" s="336" t="str">
        <f>IF(OR(AND(K25="Muy Baja",AH25="Leve"),AND(K25="Muy Baja",AH25="Menor"),AND(K25="Baja",AH25="Leve")),"Bajo",IF(OR(AND(K25="Muy baja",AH25="Moderado"),AND(K25="Baja",AH25="Menor"),AND(K25="Baja",AH25="Moderado"),AND(K25="Media",AH25="Leve"),AND(K25="Media",AH25="Menor"),AND(K25="Media",AH25="Moderado"),AND(K25="Alta",AH25="Leve"),AND(K25="Alta",AH25="Menor")),"Moderado",IF(OR(AND(K25="Muy Baja",AH25="Mayor"),AND(K25="Baja",AH25="Mayor"),AND(K25="Media",AH25="Mayor"),AND(K25="Alta",AH25="Moderado"),AND(K25="Alta",AH25="Mayor"),AND(K25="Muy Alta",AH25="Leve"),AND(K25="Muy Alta",AH25="Menor"),AND(K25="Muy Alta",AH25="Moderado"),AND(K25="Muy Alta",AH25="Mayor")),"Alto",IF(OR(AND(K25="Muy Baja",AH25="Catastrófico"),AND(K25="Baja",AH25="Catastrófico"),AND(K25="Media",AH25="Catastrófico"),AND(K25="Alta",AH25="Catastrófico"),AND(K25="Muy Alta",AH25="Catastrófico")),"Extremo",""))))</f>
        <v/>
      </c>
      <c r="AK25" s="40">
        <v>1</v>
      </c>
      <c r="AL25" s="128"/>
      <c r="AM25" s="41" t="str">
        <f>IF(OR(AN25="Preventivo",AN25="Detectivo"),"Probabilidad",IF(AN25="Correctivo","Impacto",""))</f>
        <v/>
      </c>
      <c r="AN25" s="42"/>
      <c r="AO25" s="42"/>
      <c r="AP25" s="43" t="str">
        <f>IF(AND(AN25="Preventivo",AO25="Automático"),"50%",IF(AND(AN25="Preventivo",AO25="Manual"),"40%",IF(AND(AN25="Detectivo",AO25="Automático"),"40%",IF(AND(AN25="Detectivo",AO25="Manual"),"30%",IF(AND(AN25="Correctivo",AO25="Automático"),"35%",IF(AND(AN25="Correctivo",AO25="Manual"),"25%",""))))))</f>
        <v/>
      </c>
      <c r="AQ25" s="42"/>
      <c r="AR25" s="42"/>
      <c r="AS25" s="42"/>
      <c r="AT25" s="176" t="str">
        <f>IFERROR(IF(AM25="Probabilidad",(L25-(+L25*AP25)),IF(AM25="Impacto",L25,"")),"")</f>
        <v/>
      </c>
      <c r="AU25" s="44" t="str">
        <f>IFERROR(IF(AT25="","",IF(AT25&lt;=0.2,"Muy Baja",IF(AT25&lt;=0.4,"Baja",IF(AT25&lt;=0.6,"Media",IF(AT25&lt;=0.8,"Alta","Muy Alta"))))),"")</f>
        <v/>
      </c>
      <c r="AV25" s="45" t="str">
        <f>+AT25</f>
        <v/>
      </c>
      <c r="AW25" s="44" t="str">
        <f>IFERROR(IF(AX25="","",IF(AX25&lt;=0.2,"Leve",IF(AX25&lt;=0.4,"Menor",IF(AX25&lt;=0.6,"Moderado",IF(AX25&lt;=0.8,"Mayor","Catastrófico"))))),"")</f>
        <v/>
      </c>
      <c r="AX25" s="45" t="str">
        <f>IFERROR(IF(AM25="Impacto",(AI25-(+AI25*AP25)),IF(AM25="Probabilidad",AI25,"")),"")</f>
        <v/>
      </c>
      <c r="AY25" s="46" t="str">
        <f>IFERROR(IF(OR(AND(AU25="Muy Baja",AW25="Leve"),AND(AU25="Muy Baja",AW25="Menor"),AND(AU25="Baja",AW25="Leve")),"Bajo",IF(OR(AND(AU25="Muy baja",AW25="Moderado"),AND(AU25="Baja",AW25="Menor"),AND(AU25="Baja",AW25="Moderado"),AND(AU25="Media",AW25="Leve"),AND(AU25="Media",AW25="Menor"),AND(AU25="Media",AW25="Moderado"),AND(AU25="Alta",AW25="Leve"),AND(AU25="Alta",AW25="Menor")),"Moderado",IF(OR(AND(AU25="Muy Baja",AW25="Mayor"),AND(AU25="Baja",AW25="Mayor"),AND(AU25="Media",AW25="Mayor"),AND(AU25="Alta",AW25="Moderado"),AND(AU25="Alta",AW25="Mayor"),AND(AU25="Muy Alta",AW25="Leve"),AND(AU25="Muy Alta",AW25="Menor"),AND(AU25="Muy Alta",AW25="Moderado"),AND(AU25="Muy Alta",AW25="Mayor")),"Alto",IF(OR(AND(AU25="Muy Baja",AW25="Catastrófico"),AND(AU25="Baja",AW25="Catastrófico"),AND(AU25="Media",AW25="Catastrófico"),AND(AU25="Alta",AW25="Catastrófico"),AND(AU25="Muy Alta",AW25="Catastrófico")),"Extremo","")))),"")</f>
        <v/>
      </c>
      <c r="AZ25" s="47"/>
      <c r="BA25" s="196"/>
      <c r="BB25" s="48"/>
      <c r="BC25" s="48"/>
      <c r="BD25" s="48"/>
      <c r="BE25" s="48"/>
      <c r="BF25" s="197"/>
      <c r="BG25" s="197"/>
      <c r="BH25" s="48"/>
      <c r="BI25" s="40"/>
      <c r="BJ25" s="158"/>
      <c r="BK25" s="158"/>
      <c r="BL25" s="158"/>
      <c r="BM25" s="158"/>
      <c r="BN25" s="158"/>
      <c r="BO25" s="158"/>
      <c r="BP25" s="158"/>
      <c r="BQ25" s="158"/>
      <c r="BR25" s="158"/>
      <c r="BS25" s="158"/>
      <c r="BT25" s="158"/>
      <c r="BU25" s="158"/>
      <c r="BV25" s="158"/>
      <c r="BW25" s="158"/>
      <c r="BX25" s="158"/>
      <c r="BY25" s="158"/>
      <c r="BZ25" s="158"/>
      <c r="CA25" s="158"/>
      <c r="CB25" s="158"/>
      <c r="CC25" s="158"/>
      <c r="CD25" s="158"/>
      <c r="CE25" s="158"/>
      <c r="CF25" s="158"/>
      <c r="CG25" s="158"/>
      <c r="CH25" s="158"/>
      <c r="CI25" s="158"/>
      <c r="CJ25" s="158"/>
      <c r="CK25" s="158"/>
      <c r="CL25" s="158"/>
      <c r="CM25" s="158"/>
      <c r="CN25" s="158"/>
      <c r="CO25" s="158"/>
    </row>
    <row r="26" spans="1:93" ht="78.75" customHeight="1">
      <c r="A26" s="352"/>
      <c r="B26" s="355"/>
      <c r="C26" s="355"/>
      <c r="D26" s="355"/>
      <c r="E26" s="355"/>
      <c r="F26" s="200"/>
      <c r="G26" s="200"/>
      <c r="H26" s="358"/>
      <c r="I26" s="355"/>
      <c r="J26" s="352"/>
      <c r="K26" s="344"/>
      <c r="L26" s="334"/>
      <c r="M26" s="347"/>
      <c r="N26" s="347"/>
      <c r="O26" s="347"/>
      <c r="P26" s="347"/>
      <c r="Q26" s="347"/>
      <c r="R26" s="347"/>
      <c r="S26" s="347"/>
      <c r="T26" s="347"/>
      <c r="U26" s="347"/>
      <c r="V26" s="347"/>
      <c r="W26" s="347"/>
      <c r="X26" s="347"/>
      <c r="Y26" s="347"/>
      <c r="Z26" s="347"/>
      <c r="AA26" s="347"/>
      <c r="AB26" s="347"/>
      <c r="AC26" s="347"/>
      <c r="AD26" s="347"/>
      <c r="AE26" s="347"/>
      <c r="AF26" s="347"/>
      <c r="AG26" s="168">
        <f t="shared" si="0"/>
        <v>5</v>
      </c>
      <c r="AH26" s="344"/>
      <c r="AI26" s="334"/>
      <c r="AJ26" s="337"/>
      <c r="AK26" s="40">
        <v>2</v>
      </c>
      <c r="AL26" s="128"/>
      <c r="AM26" s="41" t="str">
        <f>IF(OR(AN26="Preventivo",AN26="Detectivo"),"Probabilidad",IF(AN26="Correctivo","Impacto",""))</f>
        <v/>
      </c>
      <c r="AN26" s="42"/>
      <c r="AO26" s="42"/>
      <c r="AP26" s="43" t="str">
        <f t="shared" ref="AP26:AP30" si="22">IF(AND(AN26="Preventivo",AO26="Automático"),"50%",IF(AND(AN26="Preventivo",AO26="Manual"),"40%",IF(AND(AN26="Detectivo",AO26="Automático"),"40%",IF(AND(AN26="Detectivo",AO26="Manual"),"30%",IF(AND(AN26="Correctivo",AO26="Automático"),"35%",IF(AND(AN26="Correctivo",AO26="Manual"),"25%",""))))))</f>
        <v/>
      </c>
      <c r="AQ26" s="42"/>
      <c r="AR26" s="42"/>
      <c r="AS26" s="42"/>
      <c r="AT26" s="176" t="str">
        <f>IFERROR(IF(AND(AM25="Probabilidad",AM26="Probabilidad"),(AV25-(+AV25*AP26)),IF(AM26="Probabilidad",(L25-(+L25*AP26)),IF(AM26="Impacto",AV25,""))),"")</f>
        <v/>
      </c>
      <c r="AU26" s="44" t="str">
        <f t="shared" ref="AU26:AU30" si="23">IFERROR(IF(AT26="","",IF(AT26&lt;=0.2,"Muy Baja",IF(AT26&lt;=0.4,"Baja",IF(AT26&lt;=0.6,"Media",IF(AT26&lt;=0.8,"Alta","Muy Alta"))))),"")</f>
        <v/>
      </c>
      <c r="AV26" s="45" t="str">
        <f t="shared" ref="AV26:AV30" si="24">+AT26</f>
        <v/>
      </c>
      <c r="AW26" s="44" t="str">
        <f t="shared" ref="AW26:AW30" si="25">IFERROR(IF(AX26="","",IF(AX26&lt;=0.2,"Leve",IF(AX26&lt;=0.4,"Menor",IF(AX26&lt;=0.6,"Moderado",IF(AX26&lt;=0.8,"Mayor","Catastrófico"))))),"")</f>
        <v/>
      </c>
      <c r="AX26" s="45" t="str">
        <f>IFERROR(IF(AND(AM25="Impacto",AM26="Impacto"),(AX25-(+AX25*AP26)),IF(AM26="Impacto",(AI25-(+AI25*AP26)),IF(AM26="Probabilidad",AX25,""))),"")</f>
        <v/>
      </c>
      <c r="AY26" s="46" t="str">
        <f t="shared" ref="AY26:AY27" si="26">IFERROR(IF(OR(AND(AU26="Muy Baja",AW26="Leve"),AND(AU26="Muy Baja",AW26="Menor"),AND(AU26="Baja",AW26="Leve")),"Bajo",IF(OR(AND(AU26="Muy baja",AW26="Moderado"),AND(AU26="Baja",AW26="Menor"),AND(AU26="Baja",AW26="Moderado"),AND(AU26="Media",AW26="Leve"),AND(AU26="Media",AW26="Menor"),AND(AU26="Media",AW26="Moderado"),AND(AU26="Alta",AW26="Leve"),AND(AU26="Alta",AW26="Menor")),"Moderado",IF(OR(AND(AU26="Muy Baja",AW26="Mayor"),AND(AU26="Baja",AW26="Mayor"),AND(AU26="Media",AW26="Mayor"),AND(AU26="Alta",AW26="Moderado"),AND(AU26="Alta",AW26="Mayor"),AND(AU26="Muy Alta",AW26="Leve"),AND(AU26="Muy Alta",AW26="Menor"),AND(AU26="Muy Alta",AW26="Moderado"),AND(AU26="Muy Alta",AW26="Mayor")),"Alto",IF(OR(AND(AU26="Muy Baja",AW26="Catastrófico"),AND(AU26="Baja",AW26="Catastrófico"),AND(AU26="Media",AW26="Catastrófico"),AND(AU26="Alta",AW26="Catastrófico"),AND(AU26="Muy Alta",AW26="Catastrófico")),"Extremo","")))),"")</f>
        <v/>
      </c>
      <c r="AZ26" s="47"/>
      <c r="BA26" s="196"/>
      <c r="BB26" s="48"/>
      <c r="BC26" s="48"/>
      <c r="BD26" s="48"/>
      <c r="BE26" s="48"/>
      <c r="BF26" s="197"/>
      <c r="BG26" s="197"/>
      <c r="BH26" s="48"/>
      <c r="BI26" s="40"/>
      <c r="BJ26" s="158"/>
      <c r="BK26" s="158"/>
      <c r="BL26" s="158"/>
      <c r="BM26" s="158"/>
      <c r="BN26" s="158"/>
      <c r="BO26" s="158"/>
      <c r="BP26" s="158"/>
      <c r="BQ26" s="158"/>
      <c r="BR26" s="158"/>
      <c r="BS26" s="158"/>
      <c r="BT26" s="158"/>
      <c r="BU26" s="158"/>
      <c r="BV26" s="158"/>
      <c r="BW26" s="158"/>
      <c r="BX26" s="158"/>
      <c r="BY26" s="158"/>
      <c r="BZ26" s="158"/>
      <c r="CA26" s="158"/>
      <c r="CB26" s="158"/>
      <c r="CC26" s="158"/>
      <c r="CD26" s="158"/>
      <c r="CE26" s="158"/>
      <c r="CF26" s="158"/>
      <c r="CG26" s="158"/>
      <c r="CH26" s="158"/>
      <c r="CI26" s="158"/>
      <c r="CJ26" s="158"/>
      <c r="CK26" s="158"/>
      <c r="CL26" s="158"/>
      <c r="CM26" s="158"/>
      <c r="CN26" s="158"/>
      <c r="CO26" s="158"/>
    </row>
    <row r="27" spans="1:93" ht="78.75" customHeight="1">
      <c r="A27" s="352"/>
      <c r="B27" s="355"/>
      <c r="C27" s="355"/>
      <c r="D27" s="355"/>
      <c r="E27" s="355"/>
      <c r="F27" s="200"/>
      <c r="G27" s="200"/>
      <c r="H27" s="358"/>
      <c r="I27" s="355"/>
      <c r="J27" s="352"/>
      <c r="K27" s="344"/>
      <c r="L27" s="334"/>
      <c r="M27" s="347"/>
      <c r="N27" s="347"/>
      <c r="O27" s="347"/>
      <c r="P27" s="347"/>
      <c r="Q27" s="347"/>
      <c r="R27" s="347"/>
      <c r="S27" s="347"/>
      <c r="T27" s="347"/>
      <c r="U27" s="347"/>
      <c r="V27" s="347"/>
      <c r="W27" s="347"/>
      <c r="X27" s="347"/>
      <c r="Y27" s="347"/>
      <c r="Z27" s="347"/>
      <c r="AA27" s="347"/>
      <c r="AB27" s="347"/>
      <c r="AC27" s="347"/>
      <c r="AD27" s="347"/>
      <c r="AE27" s="347"/>
      <c r="AF27" s="347"/>
      <c r="AG27" s="168">
        <f t="shared" si="0"/>
        <v>5</v>
      </c>
      <c r="AH27" s="344"/>
      <c r="AI27" s="334"/>
      <c r="AJ27" s="337"/>
      <c r="AK27" s="40">
        <v>3</v>
      </c>
      <c r="AL27" s="129"/>
      <c r="AM27" s="41" t="str">
        <f>IF(OR(AN27="Preventivo",AN27="Detectivo"),"Probabilidad",IF(AN27="Correctivo","Impacto",""))</f>
        <v/>
      </c>
      <c r="AN27" s="42"/>
      <c r="AO27" s="42"/>
      <c r="AP27" s="43" t="str">
        <f t="shared" si="22"/>
        <v/>
      </c>
      <c r="AQ27" s="42"/>
      <c r="AR27" s="42"/>
      <c r="AS27" s="42"/>
      <c r="AT27" s="176" t="str">
        <f>IFERROR(IF(AND(AM26="Probabilidad",AM27="Probabilidad"),(AV26-(+AV26*AP27)),IF(AND(AM26="Impacto",AM27="Probabilidad"),(AV25-(+AV25*AP27)),IF(AM27="Impacto",AV26,""))),"")</f>
        <v/>
      </c>
      <c r="AU27" s="44" t="str">
        <f t="shared" si="23"/>
        <v/>
      </c>
      <c r="AV27" s="45" t="str">
        <f t="shared" si="24"/>
        <v/>
      </c>
      <c r="AW27" s="44" t="str">
        <f t="shared" si="25"/>
        <v/>
      </c>
      <c r="AX27" s="45" t="str">
        <f>IFERROR(IF(AND(AM26="Impacto",AM27="Impacto"),(AX26-(+AX26*AP27)),IF(AND(AM26="Probabilidad",AM27="Impacto"),(AX25-(+AX25*AP27)),IF(AM27="Probabilidad",AX26,""))),"")</f>
        <v/>
      </c>
      <c r="AY27" s="46" t="str">
        <f t="shared" si="26"/>
        <v/>
      </c>
      <c r="AZ27" s="47"/>
      <c r="BA27" s="196"/>
      <c r="BB27" s="48"/>
      <c r="BC27" s="48"/>
      <c r="BD27" s="48"/>
      <c r="BE27" s="48"/>
      <c r="BF27" s="197"/>
      <c r="BG27" s="197"/>
      <c r="BH27" s="48"/>
      <c r="BI27" s="40"/>
      <c r="BJ27" s="158"/>
      <c r="BK27" s="158"/>
      <c r="BL27" s="158"/>
      <c r="BM27" s="158"/>
      <c r="BN27" s="158"/>
      <c r="BO27" s="158"/>
      <c r="BP27" s="158"/>
      <c r="BQ27" s="158"/>
      <c r="BR27" s="158"/>
      <c r="BS27" s="158"/>
      <c r="BT27" s="158"/>
      <c r="BU27" s="158"/>
      <c r="BV27" s="158"/>
      <c r="BW27" s="158"/>
      <c r="BX27" s="158"/>
      <c r="BY27" s="158"/>
      <c r="BZ27" s="158"/>
      <c r="CA27" s="158"/>
      <c r="CB27" s="158"/>
      <c r="CC27" s="158"/>
      <c r="CD27" s="158"/>
      <c r="CE27" s="158"/>
      <c r="CF27" s="158"/>
      <c r="CG27" s="158"/>
      <c r="CH27" s="158"/>
      <c r="CI27" s="158"/>
      <c r="CJ27" s="158"/>
      <c r="CK27" s="158"/>
      <c r="CL27" s="158"/>
      <c r="CM27" s="158"/>
      <c r="CN27" s="158"/>
      <c r="CO27" s="158"/>
    </row>
    <row r="28" spans="1:93" ht="78.75" customHeight="1">
      <c r="A28" s="352"/>
      <c r="B28" s="355"/>
      <c r="C28" s="355"/>
      <c r="D28" s="355"/>
      <c r="E28" s="355"/>
      <c r="F28" s="200"/>
      <c r="G28" s="200"/>
      <c r="H28" s="358"/>
      <c r="I28" s="355"/>
      <c r="J28" s="352"/>
      <c r="K28" s="344"/>
      <c r="L28" s="334"/>
      <c r="M28" s="347"/>
      <c r="N28" s="347"/>
      <c r="O28" s="347"/>
      <c r="P28" s="347"/>
      <c r="Q28" s="347"/>
      <c r="R28" s="347"/>
      <c r="S28" s="347"/>
      <c r="T28" s="347"/>
      <c r="U28" s="347"/>
      <c r="V28" s="347"/>
      <c r="W28" s="347"/>
      <c r="X28" s="347"/>
      <c r="Y28" s="347"/>
      <c r="Z28" s="347"/>
      <c r="AA28" s="347"/>
      <c r="AB28" s="347"/>
      <c r="AC28" s="347"/>
      <c r="AD28" s="347"/>
      <c r="AE28" s="347"/>
      <c r="AF28" s="347"/>
      <c r="AG28" s="168">
        <f t="shared" si="0"/>
        <v>5</v>
      </c>
      <c r="AH28" s="344"/>
      <c r="AI28" s="334"/>
      <c r="AJ28" s="337"/>
      <c r="AK28" s="40">
        <v>4</v>
      </c>
      <c r="AL28" s="128"/>
      <c r="AM28" s="41" t="str">
        <f t="shared" ref="AM28:AM30" si="27">IF(OR(AN28="Preventivo",AN28="Detectivo"),"Probabilidad",IF(AN28="Correctivo","Impacto",""))</f>
        <v/>
      </c>
      <c r="AN28" s="42"/>
      <c r="AO28" s="42"/>
      <c r="AP28" s="43" t="str">
        <f t="shared" si="22"/>
        <v/>
      </c>
      <c r="AQ28" s="42"/>
      <c r="AR28" s="42"/>
      <c r="AS28" s="42"/>
      <c r="AT28" s="176" t="str">
        <f t="shared" ref="AT28:AT30" si="28">IFERROR(IF(AND(AM27="Probabilidad",AM28="Probabilidad"),(AV27-(+AV27*AP28)),IF(AND(AM27="Impacto",AM28="Probabilidad"),(AV26-(+AV26*AP28)),IF(AM28="Impacto",AV27,""))),"")</f>
        <v/>
      </c>
      <c r="AU28" s="44" t="str">
        <f t="shared" si="23"/>
        <v/>
      </c>
      <c r="AV28" s="45" t="str">
        <f t="shared" si="24"/>
        <v/>
      </c>
      <c r="AW28" s="44" t="str">
        <f t="shared" si="25"/>
        <v/>
      </c>
      <c r="AX28" s="45" t="str">
        <f t="shared" ref="AX28:AX30" si="29">IFERROR(IF(AND(AM27="Impacto",AM28="Impacto"),(AX27-(+AX27*AP28)),IF(AND(AM27="Probabilidad",AM28="Impacto"),(AX26-(+AX26*AP28)),IF(AM28="Probabilidad",AX27,""))),"")</f>
        <v/>
      </c>
      <c r="AY28" s="46" t="str">
        <f>IFERROR(IF(OR(AND(AU28="Muy Baja",AW28="Leve"),AND(AU28="Muy Baja",AW28="Menor"),AND(AU28="Baja",AW28="Leve")),"Bajo",IF(OR(AND(AU28="Muy baja",AW28="Moderado"),AND(AU28="Baja",AW28="Menor"),AND(AU28="Baja",AW28="Moderado"),AND(AU28="Media",AW28="Leve"),AND(AU28="Media",AW28="Menor"),AND(AU28="Media",AW28="Moderado"),AND(AU28="Alta",AW28="Leve"),AND(AU28="Alta",AW28="Menor")),"Moderado",IF(OR(AND(AU28="Muy Baja",AW28="Mayor"),AND(AU28="Baja",AW28="Mayor"),AND(AU28="Media",AW28="Mayor"),AND(AU28="Alta",AW28="Moderado"),AND(AU28="Alta",AW28="Mayor"),AND(AU28="Muy Alta",AW28="Leve"),AND(AU28="Muy Alta",AW28="Menor"),AND(AU28="Muy Alta",AW28="Moderado"),AND(AU28="Muy Alta",AW28="Mayor")),"Alto",IF(OR(AND(AU28="Muy Baja",AW28="Catastrófico"),AND(AU28="Baja",AW28="Catastrófico"),AND(AU28="Media",AW28="Catastrófico"),AND(AU28="Alta",AW28="Catastrófico"),AND(AU28="Muy Alta",AW28="Catastrófico")),"Extremo","")))),"")</f>
        <v/>
      </c>
      <c r="AZ28" s="47"/>
      <c r="BA28" s="196"/>
      <c r="BB28" s="48"/>
      <c r="BC28" s="48"/>
      <c r="BD28" s="48"/>
      <c r="BE28" s="48"/>
      <c r="BF28" s="197"/>
      <c r="BG28" s="197"/>
      <c r="BH28" s="48"/>
      <c r="BI28" s="40"/>
      <c r="BJ28" s="158"/>
      <c r="BK28" s="158"/>
      <c r="BL28" s="158"/>
      <c r="BM28" s="158"/>
      <c r="BN28" s="158"/>
      <c r="BO28" s="158"/>
      <c r="BP28" s="158"/>
      <c r="BQ28" s="158"/>
      <c r="BR28" s="158"/>
      <c r="BS28" s="158"/>
      <c r="BT28" s="158"/>
      <c r="BU28" s="158"/>
      <c r="BV28" s="158"/>
      <c r="BW28" s="158"/>
      <c r="BX28" s="158"/>
      <c r="BY28" s="158"/>
      <c r="BZ28" s="158"/>
      <c r="CA28" s="158"/>
      <c r="CB28" s="158"/>
      <c r="CC28" s="158"/>
      <c r="CD28" s="158"/>
      <c r="CE28" s="158"/>
      <c r="CF28" s="158"/>
      <c r="CG28" s="158"/>
      <c r="CH28" s="158"/>
      <c r="CI28" s="158"/>
      <c r="CJ28" s="158"/>
      <c r="CK28" s="158"/>
      <c r="CL28" s="158"/>
      <c r="CM28" s="158"/>
      <c r="CN28" s="158"/>
      <c r="CO28" s="158"/>
    </row>
    <row r="29" spans="1:93" ht="78.75" customHeight="1">
      <c r="A29" s="352"/>
      <c r="B29" s="355"/>
      <c r="C29" s="355"/>
      <c r="D29" s="355"/>
      <c r="E29" s="355"/>
      <c r="F29" s="200"/>
      <c r="G29" s="200"/>
      <c r="H29" s="358"/>
      <c r="I29" s="355"/>
      <c r="J29" s="352"/>
      <c r="K29" s="344"/>
      <c r="L29" s="334"/>
      <c r="M29" s="347"/>
      <c r="N29" s="347"/>
      <c r="O29" s="347"/>
      <c r="P29" s="347"/>
      <c r="Q29" s="347"/>
      <c r="R29" s="347"/>
      <c r="S29" s="347"/>
      <c r="T29" s="347"/>
      <c r="U29" s="347"/>
      <c r="V29" s="347"/>
      <c r="W29" s="347"/>
      <c r="X29" s="347"/>
      <c r="Y29" s="347"/>
      <c r="Z29" s="347"/>
      <c r="AA29" s="347"/>
      <c r="AB29" s="347"/>
      <c r="AC29" s="347"/>
      <c r="AD29" s="347"/>
      <c r="AE29" s="347"/>
      <c r="AF29" s="347"/>
      <c r="AG29" s="168">
        <f t="shared" si="0"/>
        <v>5</v>
      </c>
      <c r="AH29" s="344"/>
      <c r="AI29" s="334"/>
      <c r="AJ29" s="337"/>
      <c r="AK29" s="40">
        <v>5</v>
      </c>
      <c r="AL29" s="128"/>
      <c r="AM29" s="41" t="str">
        <f t="shared" si="27"/>
        <v/>
      </c>
      <c r="AN29" s="42"/>
      <c r="AO29" s="42"/>
      <c r="AP29" s="43" t="str">
        <f t="shared" si="22"/>
        <v/>
      </c>
      <c r="AQ29" s="42"/>
      <c r="AR29" s="42"/>
      <c r="AS29" s="42"/>
      <c r="AT29" s="176" t="str">
        <f t="shared" si="28"/>
        <v/>
      </c>
      <c r="AU29" s="44" t="str">
        <f t="shared" si="23"/>
        <v/>
      </c>
      <c r="AV29" s="45" t="str">
        <f t="shared" si="24"/>
        <v/>
      </c>
      <c r="AW29" s="44" t="str">
        <f t="shared" si="25"/>
        <v/>
      </c>
      <c r="AX29" s="45" t="str">
        <f t="shared" si="29"/>
        <v/>
      </c>
      <c r="AY29" s="46" t="str">
        <f t="shared" ref="AY29:AY30" si="30">IFERROR(IF(OR(AND(AU29="Muy Baja",AW29="Leve"),AND(AU29="Muy Baja",AW29="Menor"),AND(AU29="Baja",AW29="Leve")),"Bajo",IF(OR(AND(AU29="Muy baja",AW29="Moderado"),AND(AU29="Baja",AW29="Menor"),AND(AU29="Baja",AW29="Moderado"),AND(AU29="Media",AW29="Leve"),AND(AU29="Media",AW29="Menor"),AND(AU29="Media",AW29="Moderado"),AND(AU29="Alta",AW29="Leve"),AND(AU29="Alta",AW29="Menor")),"Moderado",IF(OR(AND(AU29="Muy Baja",AW29="Mayor"),AND(AU29="Baja",AW29="Mayor"),AND(AU29="Media",AW29="Mayor"),AND(AU29="Alta",AW29="Moderado"),AND(AU29="Alta",AW29="Mayor"),AND(AU29="Muy Alta",AW29="Leve"),AND(AU29="Muy Alta",AW29="Menor"),AND(AU29="Muy Alta",AW29="Moderado"),AND(AU29="Muy Alta",AW29="Mayor")),"Alto",IF(OR(AND(AU29="Muy Baja",AW29="Catastrófico"),AND(AU29="Baja",AW29="Catastrófico"),AND(AU29="Media",AW29="Catastrófico"),AND(AU29="Alta",AW29="Catastrófico"),AND(AU29="Muy Alta",AW29="Catastrófico")),"Extremo","")))),"")</f>
        <v/>
      </c>
      <c r="AZ29" s="47"/>
      <c r="BA29" s="196"/>
      <c r="BB29" s="48"/>
      <c r="BC29" s="48"/>
      <c r="BD29" s="48"/>
      <c r="BE29" s="48"/>
      <c r="BF29" s="197"/>
      <c r="BG29" s="197"/>
      <c r="BH29" s="48"/>
      <c r="BI29" s="40"/>
      <c r="BJ29" s="158"/>
      <c r="BK29" s="158"/>
      <c r="BL29" s="158"/>
      <c r="BM29" s="158"/>
      <c r="BN29" s="158"/>
      <c r="BO29" s="158"/>
      <c r="BP29" s="158"/>
      <c r="BQ29" s="158"/>
      <c r="BR29" s="158"/>
      <c r="BS29" s="158"/>
      <c r="BT29" s="158"/>
      <c r="BU29" s="158"/>
      <c r="BV29" s="158"/>
      <c r="BW29" s="158"/>
      <c r="BX29" s="158"/>
      <c r="BY29" s="158"/>
      <c r="BZ29" s="158"/>
      <c r="CA29" s="158"/>
      <c r="CB29" s="158"/>
      <c r="CC29" s="158"/>
      <c r="CD29" s="158"/>
      <c r="CE29" s="158"/>
      <c r="CF29" s="158"/>
      <c r="CG29" s="158"/>
      <c r="CH29" s="158"/>
      <c r="CI29" s="158"/>
      <c r="CJ29" s="158"/>
      <c r="CK29" s="158"/>
      <c r="CL29" s="158"/>
      <c r="CM29" s="158"/>
      <c r="CN29" s="158"/>
      <c r="CO29" s="158"/>
    </row>
    <row r="30" spans="1:93" ht="78.75" customHeight="1">
      <c r="A30" s="353"/>
      <c r="B30" s="356"/>
      <c r="C30" s="356"/>
      <c r="D30" s="356"/>
      <c r="E30" s="356"/>
      <c r="F30" s="201"/>
      <c r="G30" s="201"/>
      <c r="H30" s="359"/>
      <c r="I30" s="356"/>
      <c r="J30" s="353"/>
      <c r="K30" s="345"/>
      <c r="L30" s="335"/>
      <c r="M30" s="348"/>
      <c r="N30" s="348"/>
      <c r="O30" s="348"/>
      <c r="P30" s="348"/>
      <c r="Q30" s="348"/>
      <c r="R30" s="348"/>
      <c r="S30" s="348"/>
      <c r="T30" s="348"/>
      <c r="U30" s="348"/>
      <c r="V30" s="348"/>
      <c r="W30" s="348"/>
      <c r="X30" s="348"/>
      <c r="Y30" s="348"/>
      <c r="Z30" s="348"/>
      <c r="AA30" s="348"/>
      <c r="AB30" s="348"/>
      <c r="AC30" s="348"/>
      <c r="AD30" s="348"/>
      <c r="AE30" s="348"/>
      <c r="AF30" s="348"/>
      <c r="AG30" s="168">
        <f t="shared" si="0"/>
        <v>5</v>
      </c>
      <c r="AH30" s="345"/>
      <c r="AI30" s="335"/>
      <c r="AJ30" s="338"/>
      <c r="AK30" s="40">
        <v>6</v>
      </c>
      <c r="AL30" s="128"/>
      <c r="AM30" s="41" t="str">
        <f t="shared" si="27"/>
        <v/>
      </c>
      <c r="AN30" s="42"/>
      <c r="AO30" s="42"/>
      <c r="AP30" s="43" t="str">
        <f t="shared" si="22"/>
        <v/>
      </c>
      <c r="AQ30" s="42"/>
      <c r="AR30" s="42"/>
      <c r="AS30" s="42"/>
      <c r="AT30" s="176" t="str">
        <f t="shared" si="28"/>
        <v/>
      </c>
      <c r="AU30" s="44" t="str">
        <f t="shared" si="23"/>
        <v/>
      </c>
      <c r="AV30" s="45" t="str">
        <f t="shared" si="24"/>
        <v/>
      </c>
      <c r="AW30" s="44" t="str">
        <f t="shared" si="25"/>
        <v/>
      </c>
      <c r="AX30" s="45" t="str">
        <f t="shared" si="29"/>
        <v/>
      </c>
      <c r="AY30" s="46" t="str">
        <f t="shared" si="30"/>
        <v/>
      </c>
      <c r="AZ30" s="47"/>
      <c r="BA30" s="196"/>
      <c r="BB30" s="48"/>
      <c r="BC30" s="48"/>
      <c r="BD30" s="48"/>
      <c r="BE30" s="48"/>
      <c r="BF30" s="197"/>
      <c r="BG30" s="197"/>
      <c r="BH30" s="48"/>
      <c r="BI30" s="40"/>
      <c r="BJ30" s="158"/>
      <c r="BK30" s="158"/>
      <c r="BL30" s="158"/>
      <c r="BM30" s="158"/>
      <c r="BN30" s="158"/>
      <c r="BO30" s="158"/>
      <c r="BP30" s="158"/>
      <c r="BQ30" s="158"/>
      <c r="BR30" s="158"/>
      <c r="BS30" s="158"/>
      <c r="BT30" s="158"/>
      <c r="BU30" s="158"/>
      <c r="BV30" s="158"/>
      <c r="BW30" s="158"/>
      <c r="BX30" s="158"/>
      <c r="BY30" s="158"/>
      <c r="BZ30" s="158"/>
      <c r="CA30" s="158"/>
      <c r="CB30" s="158"/>
      <c r="CC30" s="158"/>
      <c r="CD30" s="158"/>
      <c r="CE30" s="158"/>
      <c r="CF30" s="158"/>
      <c r="CG30" s="158"/>
      <c r="CH30" s="158"/>
      <c r="CI30" s="158"/>
      <c r="CJ30" s="158"/>
      <c r="CK30" s="158"/>
      <c r="CL30" s="158"/>
      <c r="CM30" s="158"/>
      <c r="CN30" s="158"/>
      <c r="CO30" s="158"/>
    </row>
    <row r="31" spans="1:93" ht="78.75" customHeight="1">
      <c r="A31" s="351">
        <v>4</v>
      </c>
      <c r="B31" s="354"/>
      <c r="C31" s="354"/>
      <c r="D31" s="354"/>
      <c r="E31" s="354"/>
      <c r="F31" s="199"/>
      <c r="G31" s="199"/>
      <c r="H31" s="357"/>
      <c r="I31" s="354"/>
      <c r="J31" s="351"/>
      <c r="K31" s="343" t="str">
        <f>IF(J31&lt;=0,"",IF(J31&lt;=2,"Muy Baja",IF(J31&lt;=24,"Baja",IF(J31&lt;=500,"Media",IF(J31&lt;=5000,"Alta","Muy Alta")))))</f>
        <v/>
      </c>
      <c r="L31" s="333" t="str">
        <f>IF(K31="","",IF(K31="Muy Baja",0.2,IF(K31="Baja",0.4,IF(K31="Media",0.6,IF(K31="Alta",0.8,IF(K31="Muy Alta",1,))))))</f>
        <v/>
      </c>
      <c r="M31" s="346"/>
      <c r="N31" s="346"/>
      <c r="O31" s="346"/>
      <c r="P31" s="346"/>
      <c r="Q31" s="346"/>
      <c r="R31" s="346"/>
      <c r="S31" s="346"/>
      <c r="T31" s="346"/>
      <c r="U31" s="346"/>
      <c r="V31" s="346"/>
      <c r="W31" s="346"/>
      <c r="X31" s="346"/>
      <c r="Y31" s="346"/>
      <c r="Z31" s="346"/>
      <c r="AA31" s="346"/>
      <c r="AB31" s="346"/>
      <c r="AC31" s="346"/>
      <c r="AD31" s="346"/>
      <c r="AE31" s="346"/>
      <c r="AF31" s="346"/>
      <c r="AG31" s="168">
        <f t="shared" si="0"/>
        <v>5</v>
      </c>
      <c r="AH31" s="343" t="str">
        <f t="shared" ref="AH31" si="31">IF(AG31=5,"Moderado",IF(AG31=10,"Mayor",IF(AG31=20,"Catastrófico",0)))</f>
        <v>Moderado</v>
      </c>
      <c r="AI31" s="333">
        <f t="shared" ref="AI31" si="32">IF(AH31="","",IF(AH31="Leve",0.2,IF(AH31="Menor",0.4,IF(AH31="Moderado",0.6,IF(AH31="Mayor",0.8,IF(AH31="Catastrófico",1,))))))</f>
        <v>0.6</v>
      </c>
      <c r="AJ31" s="336" t="str">
        <f>IF(OR(AND(K31="Muy Baja",AH31="Leve"),AND(K31="Muy Baja",AH31="Menor"),AND(K31="Baja",AH31="Leve")),"Bajo",IF(OR(AND(K31="Muy baja",AH31="Moderado"),AND(K31="Baja",AH31="Menor"),AND(K31="Baja",AH31="Moderado"),AND(K31="Media",AH31="Leve"),AND(K31="Media",AH31="Menor"),AND(K31="Media",AH31="Moderado"),AND(K31="Alta",AH31="Leve"),AND(K31="Alta",AH31="Menor")),"Moderado",IF(OR(AND(K31="Muy Baja",AH31="Mayor"),AND(K31="Baja",AH31="Mayor"),AND(K31="Media",AH31="Mayor"),AND(K31="Alta",AH31="Moderado"),AND(K31="Alta",AH31="Mayor"),AND(K31="Muy Alta",AH31="Leve"),AND(K31="Muy Alta",AH31="Menor"),AND(K31="Muy Alta",AH31="Moderado"),AND(K31="Muy Alta",AH31="Mayor")),"Alto",IF(OR(AND(K31="Muy Baja",AH31="Catastrófico"),AND(K31="Baja",AH31="Catastrófico"),AND(K31="Media",AH31="Catastrófico"),AND(K31="Alta",AH31="Catastrófico"),AND(K31="Muy Alta",AH31="Catastrófico")),"Extremo",""))))</f>
        <v/>
      </c>
      <c r="AK31" s="40">
        <v>1</v>
      </c>
      <c r="AL31" s="128"/>
      <c r="AM31" s="41" t="str">
        <f>IF(OR(AN31="Preventivo",AN31="Detectivo"),"Probabilidad",IF(AN31="Correctivo","Impacto",""))</f>
        <v/>
      </c>
      <c r="AN31" s="42"/>
      <c r="AO31" s="42"/>
      <c r="AP31" s="43" t="str">
        <f>IF(AND(AN31="Preventivo",AO31="Automático"),"50%",IF(AND(AN31="Preventivo",AO31="Manual"),"40%",IF(AND(AN31="Detectivo",AO31="Automático"),"40%",IF(AND(AN31="Detectivo",AO31="Manual"),"30%",IF(AND(AN31="Correctivo",AO31="Automático"),"35%",IF(AND(AN31="Correctivo",AO31="Manual"),"25%",""))))))</f>
        <v/>
      </c>
      <c r="AQ31" s="42"/>
      <c r="AR31" s="42"/>
      <c r="AS31" s="42"/>
      <c r="AT31" s="176" t="str">
        <f>IFERROR(IF(AM31="Probabilidad",(L31-(+L31*AP31)),IF(AM31="Impacto",L31,"")),"")</f>
        <v/>
      </c>
      <c r="AU31" s="44" t="str">
        <f>IFERROR(IF(AT31="","",IF(AT31&lt;=0.2,"Muy Baja",IF(AT31&lt;=0.4,"Baja",IF(AT31&lt;=0.6,"Media",IF(AT31&lt;=0.8,"Alta","Muy Alta"))))),"")</f>
        <v/>
      </c>
      <c r="AV31" s="45" t="str">
        <f>+AT31</f>
        <v/>
      </c>
      <c r="AW31" s="44" t="str">
        <f>IFERROR(IF(AX31="","",IF(AX31&lt;=0.2,"Leve",IF(AX31&lt;=0.4,"Menor",IF(AX31&lt;=0.6,"Moderado",IF(AX31&lt;=0.8,"Mayor","Catastrófico"))))),"")</f>
        <v/>
      </c>
      <c r="AX31" s="45" t="str">
        <f>IFERROR(IF(AM31="Impacto",(AI31-(+AI31*AP31)),IF(AM31="Probabilidad",AI31,"")),"")</f>
        <v/>
      </c>
      <c r="AY31" s="46" t="str">
        <f>IFERROR(IF(OR(AND(AU31="Muy Baja",AW31="Leve"),AND(AU31="Muy Baja",AW31="Menor"),AND(AU31="Baja",AW31="Leve")),"Bajo",IF(OR(AND(AU31="Muy baja",AW31="Moderado"),AND(AU31="Baja",AW31="Menor"),AND(AU31="Baja",AW31="Moderado"),AND(AU31="Media",AW31="Leve"),AND(AU31="Media",AW31="Menor"),AND(AU31="Media",AW31="Moderado"),AND(AU31="Alta",AW31="Leve"),AND(AU31="Alta",AW31="Menor")),"Moderado",IF(OR(AND(AU31="Muy Baja",AW31="Mayor"),AND(AU31="Baja",AW31="Mayor"),AND(AU31="Media",AW31="Mayor"),AND(AU31="Alta",AW31="Moderado"),AND(AU31="Alta",AW31="Mayor"),AND(AU31="Muy Alta",AW31="Leve"),AND(AU31="Muy Alta",AW31="Menor"),AND(AU31="Muy Alta",AW31="Moderado"),AND(AU31="Muy Alta",AW31="Mayor")),"Alto",IF(OR(AND(AU31="Muy Baja",AW31="Catastrófico"),AND(AU31="Baja",AW31="Catastrófico"),AND(AU31="Media",AW31="Catastrófico"),AND(AU31="Alta",AW31="Catastrófico"),AND(AU31="Muy Alta",AW31="Catastrófico")),"Extremo","")))),"")</f>
        <v/>
      </c>
      <c r="AZ31" s="47"/>
      <c r="BA31" s="196"/>
      <c r="BB31" s="48"/>
      <c r="BC31" s="48"/>
      <c r="BD31" s="48"/>
      <c r="BE31" s="48"/>
      <c r="BF31" s="197"/>
      <c r="BG31" s="197"/>
      <c r="BH31" s="48"/>
      <c r="BI31" s="40"/>
      <c r="BJ31" s="158"/>
      <c r="BK31" s="158"/>
      <c r="BL31" s="158"/>
      <c r="BM31" s="158"/>
      <c r="BN31" s="158"/>
      <c r="BO31" s="158"/>
      <c r="BP31" s="158"/>
      <c r="BQ31" s="158"/>
      <c r="BR31" s="158"/>
      <c r="BS31" s="158"/>
      <c r="BT31" s="158"/>
      <c r="BU31" s="158"/>
      <c r="BV31" s="158"/>
      <c r="BW31" s="158"/>
      <c r="BX31" s="158"/>
      <c r="BY31" s="158"/>
      <c r="BZ31" s="158"/>
      <c r="CA31" s="158"/>
      <c r="CB31" s="158"/>
      <c r="CC31" s="158"/>
      <c r="CD31" s="158"/>
      <c r="CE31" s="158"/>
      <c r="CF31" s="158"/>
      <c r="CG31" s="158"/>
      <c r="CH31" s="158"/>
      <c r="CI31" s="158"/>
      <c r="CJ31" s="158"/>
      <c r="CK31" s="158"/>
      <c r="CL31" s="158"/>
      <c r="CM31" s="158"/>
      <c r="CN31" s="158"/>
      <c r="CO31" s="158"/>
    </row>
    <row r="32" spans="1:93" ht="78.75" customHeight="1">
      <c r="A32" s="352"/>
      <c r="B32" s="355"/>
      <c r="C32" s="355"/>
      <c r="D32" s="355"/>
      <c r="E32" s="355"/>
      <c r="F32" s="200"/>
      <c r="G32" s="200"/>
      <c r="H32" s="358"/>
      <c r="I32" s="355"/>
      <c r="J32" s="352"/>
      <c r="K32" s="344"/>
      <c r="L32" s="334"/>
      <c r="M32" s="347"/>
      <c r="N32" s="347"/>
      <c r="O32" s="347"/>
      <c r="P32" s="347"/>
      <c r="Q32" s="347"/>
      <c r="R32" s="347"/>
      <c r="S32" s="347"/>
      <c r="T32" s="347"/>
      <c r="U32" s="347"/>
      <c r="V32" s="347"/>
      <c r="W32" s="347"/>
      <c r="X32" s="347"/>
      <c r="Y32" s="347"/>
      <c r="Z32" s="347"/>
      <c r="AA32" s="347"/>
      <c r="AB32" s="347"/>
      <c r="AC32" s="347"/>
      <c r="AD32" s="347"/>
      <c r="AE32" s="347"/>
      <c r="AF32" s="347"/>
      <c r="AG32" s="168">
        <f t="shared" si="0"/>
        <v>5</v>
      </c>
      <c r="AH32" s="344"/>
      <c r="AI32" s="334"/>
      <c r="AJ32" s="337"/>
      <c r="AK32" s="40">
        <v>2</v>
      </c>
      <c r="AL32" s="128"/>
      <c r="AM32" s="41" t="str">
        <f>IF(OR(AN32="Preventivo",AN32="Detectivo"),"Probabilidad",IF(AN32="Correctivo","Impacto",""))</f>
        <v/>
      </c>
      <c r="AN32" s="42"/>
      <c r="AO32" s="42"/>
      <c r="AP32" s="43" t="str">
        <f t="shared" ref="AP32:AP36" si="33">IF(AND(AN32="Preventivo",AO32="Automático"),"50%",IF(AND(AN32="Preventivo",AO32="Manual"),"40%",IF(AND(AN32="Detectivo",AO32="Automático"),"40%",IF(AND(AN32="Detectivo",AO32="Manual"),"30%",IF(AND(AN32="Correctivo",AO32="Automático"),"35%",IF(AND(AN32="Correctivo",AO32="Manual"),"25%",""))))))</f>
        <v/>
      </c>
      <c r="AQ32" s="42"/>
      <c r="AR32" s="42"/>
      <c r="AS32" s="42"/>
      <c r="AT32" s="176" t="str">
        <f>IFERROR(IF(AND(AM31="Probabilidad",AM32="Probabilidad"),(AV31-(+AV31*AP32)),IF(AM32="Probabilidad",(L31-(+L31*AP32)),IF(AM32="Impacto",AV31,""))),"")</f>
        <v/>
      </c>
      <c r="AU32" s="44" t="str">
        <f t="shared" ref="AU32:AU36" si="34">IFERROR(IF(AT32="","",IF(AT32&lt;=0.2,"Muy Baja",IF(AT32&lt;=0.4,"Baja",IF(AT32&lt;=0.6,"Media",IF(AT32&lt;=0.8,"Alta","Muy Alta"))))),"")</f>
        <v/>
      </c>
      <c r="AV32" s="45" t="str">
        <f t="shared" ref="AV32:AV36" si="35">+AT32</f>
        <v/>
      </c>
      <c r="AW32" s="44" t="str">
        <f t="shared" ref="AW32:AW36" si="36">IFERROR(IF(AX32="","",IF(AX32&lt;=0.2,"Leve",IF(AX32&lt;=0.4,"Menor",IF(AX32&lt;=0.6,"Moderado",IF(AX32&lt;=0.8,"Mayor","Catastrófico"))))),"")</f>
        <v/>
      </c>
      <c r="AX32" s="45" t="str">
        <f>IFERROR(IF(AND(AM31="Impacto",AM32="Impacto"),(AX31-(+AX31*AP32)),IF(AM32="Impacto",(AI31-(+AI31*AP32)),IF(AM32="Probabilidad",AX31,""))),"")</f>
        <v/>
      </c>
      <c r="AY32" s="46" t="str">
        <f t="shared" ref="AY32:AY33" si="37">IFERROR(IF(OR(AND(AU32="Muy Baja",AW32="Leve"),AND(AU32="Muy Baja",AW32="Menor"),AND(AU32="Baja",AW32="Leve")),"Bajo",IF(OR(AND(AU32="Muy baja",AW32="Moderado"),AND(AU32="Baja",AW32="Menor"),AND(AU32="Baja",AW32="Moderado"),AND(AU32="Media",AW32="Leve"),AND(AU32="Media",AW32="Menor"),AND(AU32="Media",AW32="Moderado"),AND(AU32="Alta",AW32="Leve"),AND(AU32="Alta",AW32="Menor")),"Moderado",IF(OR(AND(AU32="Muy Baja",AW32="Mayor"),AND(AU32="Baja",AW32="Mayor"),AND(AU32="Media",AW32="Mayor"),AND(AU32="Alta",AW32="Moderado"),AND(AU32="Alta",AW32="Mayor"),AND(AU32="Muy Alta",AW32="Leve"),AND(AU32="Muy Alta",AW32="Menor"),AND(AU32="Muy Alta",AW32="Moderado"),AND(AU32="Muy Alta",AW32="Mayor")),"Alto",IF(OR(AND(AU32="Muy Baja",AW32="Catastrófico"),AND(AU32="Baja",AW32="Catastrófico"),AND(AU32="Media",AW32="Catastrófico"),AND(AU32="Alta",AW32="Catastrófico"),AND(AU32="Muy Alta",AW32="Catastrófico")),"Extremo","")))),"")</f>
        <v/>
      </c>
      <c r="AZ32" s="47"/>
      <c r="BA32" s="196"/>
      <c r="BB32" s="48"/>
      <c r="BC32" s="48"/>
      <c r="BD32" s="48"/>
      <c r="BE32" s="48"/>
      <c r="BF32" s="197"/>
      <c r="BG32" s="197"/>
      <c r="BH32" s="48"/>
      <c r="BI32" s="40"/>
      <c r="BJ32" s="158"/>
      <c r="BK32" s="158"/>
      <c r="BL32" s="158"/>
      <c r="BM32" s="158"/>
      <c r="BN32" s="158"/>
      <c r="BO32" s="158"/>
      <c r="BP32" s="158"/>
      <c r="BQ32" s="158"/>
      <c r="BR32" s="158"/>
      <c r="BS32" s="158"/>
      <c r="BT32" s="158"/>
      <c r="BU32" s="158"/>
      <c r="BV32" s="158"/>
      <c r="BW32" s="158"/>
      <c r="BX32" s="158"/>
      <c r="BY32" s="158"/>
      <c r="BZ32" s="158"/>
      <c r="CA32" s="158"/>
      <c r="CB32" s="158"/>
      <c r="CC32" s="158"/>
      <c r="CD32" s="158"/>
      <c r="CE32" s="158"/>
      <c r="CF32" s="158"/>
      <c r="CG32" s="158"/>
      <c r="CH32" s="158"/>
      <c r="CI32" s="158"/>
      <c r="CJ32" s="158"/>
      <c r="CK32" s="158"/>
      <c r="CL32" s="158"/>
      <c r="CM32" s="158"/>
      <c r="CN32" s="158"/>
      <c r="CO32" s="158"/>
    </row>
    <row r="33" spans="1:93" ht="78.75" customHeight="1">
      <c r="A33" s="352"/>
      <c r="B33" s="355"/>
      <c r="C33" s="355"/>
      <c r="D33" s="355"/>
      <c r="E33" s="355"/>
      <c r="F33" s="200"/>
      <c r="G33" s="200"/>
      <c r="H33" s="358"/>
      <c r="I33" s="355"/>
      <c r="J33" s="352"/>
      <c r="K33" s="344"/>
      <c r="L33" s="334"/>
      <c r="M33" s="347"/>
      <c r="N33" s="347"/>
      <c r="O33" s="347"/>
      <c r="P33" s="347"/>
      <c r="Q33" s="347"/>
      <c r="R33" s="347"/>
      <c r="S33" s="347"/>
      <c r="T33" s="347"/>
      <c r="U33" s="347"/>
      <c r="V33" s="347"/>
      <c r="W33" s="347"/>
      <c r="X33" s="347"/>
      <c r="Y33" s="347"/>
      <c r="Z33" s="347"/>
      <c r="AA33" s="347"/>
      <c r="AB33" s="347"/>
      <c r="AC33" s="347"/>
      <c r="AD33" s="347"/>
      <c r="AE33" s="347"/>
      <c r="AF33" s="347"/>
      <c r="AG33" s="168">
        <f t="shared" si="0"/>
        <v>5</v>
      </c>
      <c r="AH33" s="344"/>
      <c r="AI33" s="334"/>
      <c r="AJ33" s="337"/>
      <c r="AK33" s="40">
        <v>3</v>
      </c>
      <c r="AL33" s="129"/>
      <c r="AM33" s="41" t="str">
        <f>IF(OR(AN33="Preventivo",AN33="Detectivo"),"Probabilidad",IF(AN33="Correctivo","Impacto",""))</f>
        <v/>
      </c>
      <c r="AN33" s="42"/>
      <c r="AO33" s="42"/>
      <c r="AP33" s="43" t="str">
        <f t="shared" si="33"/>
        <v/>
      </c>
      <c r="AQ33" s="42"/>
      <c r="AR33" s="42"/>
      <c r="AS33" s="42"/>
      <c r="AT33" s="176" t="str">
        <f>IFERROR(IF(AND(AM32="Probabilidad",AM33="Probabilidad"),(AV32-(+AV32*AP33)),IF(AND(AM32="Impacto",AM33="Probabilidad"),(AV31-(+AV31*AP33)),IF(AM33="Impacto",AV32,""))),"")</f>
        <v/>
      </c>
      <c r="AU33" s="44" t="str">
        <f t="shared" si="34"/>
        <v/>
      </c>
      <c r="AV33" s="45" t="str">
        <f t="shared" si="35"/>
        <v/>
      </c>
      <c r="AW33" s="44" t="str">
        <f t="shared" si="36"/>
        <v/>
      </c>
      <c r="AX33" s="45" t="str">
        <f>IFERROR(IF(AND(AM32="Impacto",AM33="Impacto"),(AX32-(+AX32*AP33)),IF(AND(AM32="Probabilidad",AM33="Impacto"),(AX31-(+AX31*AP33)),IF(AM33="Probabilidad",AX32,""))),"")</f>
        <v/>
      </c>
      <c r="AY33" s="46" t="str">
        <f t="shared" si="37"/>
        <v/>
      </c>
      <c r="AZ33" s="47"/>
      <c r="BA33" s="196"/>
      <c r="BB33" s="48"/>
      <c r="BC33" s="48"/>
      <c r="BD33" s="48"/>
      <c r="BE33" s="48"/>
      <c r="BF33" s="197"/>
      <c r="BG33" s="197"/>
      <c r="BH33" s="48"/>
      <c r="BI33" s="40"/>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H33" s="158"/>
      <c r="CI33" s="158"/>
      <c r="CJ33" s="158"/>
      <c r="CK33" s="158"/>
      <c r="CL33" s="158"/>
      <c r="CM33" s="158"/>
      <c r="CN33" s="158"/>
      <c r="CO33" s="158"/>
    </row>
    <row r="34" spans="1:93" ht="78.75" customHeight="1">
      <c r="A34" s="352"/>
      <c r="B34" s="355"/>
      <c r="C34" s="355"/>
      <c r="D34" s="355"/>
      <c r="E34" s="355"/>
      <c r="F34" s="200"/>
      <c r="G34" s="200"/>
      <c r="H34" s="358"/>
      <c r="I34" s="355"/>
      <c r="J34" s="352"/>
      <c r="K34" s="344"/>
      <c r="L34" s="334"/>
      <c r="M34" s="347"/>
      <c r="N34" s="347"/>
      <c r="O34" s="347"/>
      <c r="P34" s="347"/>
      <c r="Q34" s="347"/>
      <c r="R34" s="347"/>
      <c r="S34" s="347"/>
      <c r="T34" s="347"/>
      <c r="U34" s="347"/>
      <c r="V34" s="347"/>
      <c r="W34" s="347"/>
      <c r="X34" s="347"/>
      <c r="Y34" s="347"/>
      <c r="Z34" s="347"/>
      <c r="AA34" s="347"/>
      <c r="AB34" s="347"/>
      <c r="AC34" s="347"/>
      <c r="AD34" s="347"/>
      <c r="AE34" s="347"/>
      <c r="AF34" s="347"/>
      <c r="AG34" s="168">
        <f t="shared" si="0"/>
        <v>5</v>
      </c>
      <c r="AH34" s="344"/>
      <c r="AI34" s="334"/>
      <c r="AJ34" s="337"/>
      <c r="AK34" s="40">
        <v>4</v>
      </c>
      <c r="AL34" s="128"/>
      <c r="AM34" s="41" t="str">
        <f t="shared" ref="AM34:AM36" si="38">IF(OR(AN34="Preventivo",AN34="Detectivo"),"Probabilidad",IF(AN34="Correctivo","Impacto",""))</f>
        <v/>
      </c>
      <c r="AN34" s="42"/>
      <c r="AO34" s="42"/>
      <c r="AP34" s="43" t="str">
        <f t="shared" si="33"/>
        <v/>
      </c>
      <c r="AQ34" s="42"/>
      <c r="AR34" s="42"/>
      <c r="AS34" s="42"/>
      <c r="AT34" s="176" t="str">
        <f t="shared" ref="AT34:AT36" si="39">IFERROR(IF(AND(AM33="Probabilidad",AM34="Probabilidad"),(AV33-(+AV33*AP34)),IF(AND(AM33="Impacto",AM34="Probabilidad"),(AV32-(+AV32*AP34)),IF(AM34="Impacto",AV33,""))),"")</f>
        <v/>
      </c>
      <c r="AU34" s="44" t="str">
        <f t="shared" si="34"/>
        <v/>
      </c>
      <c r="AV34" s="45" t="str">
        <f t="shared" si="35"/>
        <v/>
      </c>
      <c r="AW34" s="44" t="str">
        <f t="shared" si="36"/>
        <v/>
      </c>
      <c r="AX34" s="45" t="str">
        <f t="shared" ref="AX34:AX36" si="40">IFERROR(IF(AND(AM33="Impacto",AM34="Impacto"),(AX33-(+AX33*AP34)),IF(AND(AM33="Probabilidad",AM34="Impacto"),(AX32-(+AX32*AP34)),IF(AM34="Probabilidad",AX33,""))),"")</f>
        <v/>
      </c>
      <c r="AY34" s="46" t="str">
        <f>IFERROR(IF(OR(AND(AU34="Muy Baja",AW34="Leve"),AND(AU34="Muy Baja",AW34="Menor"),AND(AU34="Baja",AW34="Leve")),"Bajo",IF(OR(AND(AU34="Muy baja",AW34="Moderado"),AND(AU34="Baja",AW34="Menor"),AND(AU34="Baja",AW34="Moderado"),AND(AU34="Media",AW34="Leve"),AND(AU34="Media",AW34="Menor"),AND(AU34="Media",AW34="Moderado"),AND(AU34="Alta",AW34="Leve"),AND(AU34="Alta",AW34="Menor")),"Moderado",IF(OR(AND(AU34="Muy Baja",AW34="Mayor"),AND(AU34="Baja",AW34="Mayor"),AND(AU34="Media",AW34="Mayor"),AND(AU34="Alta",AW34="Moderado"),AND(AU34="Alta",AW34="Mayor"),AND(AU34="Muy Alta",AW34="Leve"),AND(AU34="Muy Alta",AW34="Menor"),AND(AU34="Muy Alta",AW34="Moderado"),AND(AU34="Muy Alta",AW34="Mayor")),"Alto",IF(OR(AND(AU34="Muy Baja",AW34="Catastrófico"),AND(AU34="Baja",AW34="Catastrófico"),AND(AU34="Media",AW34="Catastrófico"),AND(AU34="Alta",AW34="Catastrófico"),AND(AU34="Muy Alta",AW34="Catastrófico")),"Extremo","")))),"")</f>
        <v/>
      </c>
      <c r="AZ34" s="47"/>
      <c r="BA34" s="196"/>
      <c r="BB34" s="48"/>
      <c r="BC34" s="48"/>
      <c r="BD34" s="48"/>
      <c r="BE34" s="48"/>
      <c r="BF34" s="197"/>
      <c r="BG34" s="197"/>
      <c r="BH34" s="48"/>
      <c r="BI34" s="40"/>
      <c r="BJ34" s="158"/>
      <c r="BK34" s="158"/>
      <c r="BL34" s="158"/>
      <c r="BM34" s="158"/>
      <c r="BN34" s="158"/>
      <c r="BO34" s="158"/>
      <c r="BP34" s="158"/>
      <c r="BQ34" s="158"/>
      <c r="BR34" s="158"/>
      <c r="BS34" s="158"/>
      <c r="BT34" s="158"/>
      <c r="BU34" s="158"/>
      <c r="BV34" s="158"/>
      <c r="BW34" s="158"/>
      <c r="BX34" s="158"/>
      <c r="BY34" s="158"/>
      <c r="BZ34" s="158"/>
      <c r="CA34" s="158"/>
      <c r="CB34" s="158"/>
      <c r="CC34" s="158"/>
      <c r="CD34" s="158"/>
      <c r="CE34" s="158"/>
      <c r="CF34" s="158"/>
      <c r="CG34" s="158"/>
      <c r="CH34" s="158"/>
      <c r="CI34" s="158"/>
      <c r="CJ34" s="158"/>
      <c r="CK34" s="158"/>
      <c r="CL34" s="158"/>
      <c r="CM34" s="158"/>
      <c r="CN34" s="158"/>
      <c r="CO34" s="158"/>
    </row>
    <row r="35" spans="1:93" ht="78.75" customHeight="1">
      <c r="A35" s="352"/>
      <c r="B35" s="355"/>
      <c r="C35" s="355"/>
      <c r="D35" s="355"/>
      <c r="E35" s="355"/>
      <c r="F35" s="200"/>
      <c r="G35" s="200"/>
      <c r="H35" s="358"/>
      <c r="I35" s="355"/>
      <c r="J35" s="352"/>
      <c r="K35" s="344"/>
      <c r="L35" s="334"/>
      <c r="M35" s="347"/>
      <c r="N35" s="347"/>
      <c r="O35" s="347"/>
      <c r="P35" s="347"/>
      <c r="Q35" s="347"/>
      <c r="R35" s="347"/>
      <c r="S35" s="347"/>
      <c r="T35" s="347"/>
      <c r="U35" s="347"/>
      <c r="V35" s="347"/>
      <c r="W35" s="347"/>
      <c r="X35" s="347"/>
      <c r="Y35" s="347"/>
      <c r="Z35" s="347"/>
      <c r="AA35" s="347"/>
      <c r="AB35" s="347"/>
      <c r="AC35" s="347"/>
      <c r="AD35" s="347"/>
      <c r="AE35" s="347"/>
      <c r="AF35" s="347"/>
      <c r="AG35" s="168">
        <f t="shared" si="0"/>
        <v>5</v>
      </c>
      <c r="AH35" s="344"/>
      <c r="AI35" s="334"/>
      <c r="AJ35" s="337"/>
      <c r="AK35" s="40">
        <v>5</v>
      </c>
      <c r="AL35" s="128"/>
      <c r="AM35" s="41" t="str">
        <f t="shared" si="38"/>
        <v/>
      </c>
      <c r="AN35" s="42"/>
      <c r="AO35" s="42"/>
      <c r="AP35" s="43" t="str">
        <f t="shared" si="33"/>
        <v/>
      </c>
      <c r="AQ35" s="42"/>
      <c r="AR35" s="42"/>
      <c r="AS35" s="42"/>
      <c r="AT35" s="176" t="str">
        <f t="shared" si="39"/>
        <v/>
      </c>
      <c r="AU35" s="44" t="str">
        <f t="shared" si="34"/>
        <v/>
      </c>
      <c r="AV35" s="45" t="str">
        <f t="shared" si="35"/>
        <v/>
      </c>
      <c r="AW35" s="44" t="str">
        <f t="shared" si="36"/>
        <v/>
      </c>
      <c r="AX35" s="45" t="str">
        <f t="shared" si="40"/>
        <v/>
      </c>
      <c r="AY35" s="46" t="str">
        <f t="shared" ref="AY35:AY36" si="41">IFERROR(IF(OR(AND(AU35="Muy Baja",AW35="Leve"),AND(AU35="Muy Baja",AW35="Menor"),AND(AU35="Baja",AW35="Leve")),"Bajo",IF(OR(AND(AU35="Muy baja",AW35="Moderado"),AND(AU35="Baja",AW35="Menor"),AND(AU35="Baja",AW35="Moderado"),AND(AU35="Media",AW35="Leve"),AND(AU35="Media",AW35="Menor"),AND(AU35="Media",AW35="Moderado"),AND(AU35="Alta",AW35="Leve"),AND(AU35="Alta",AW35="Menor")),"Moderado",IF(OR(AND(AU35="Muy Baja",AW35="Mayor"),AND(AU35="Baja",AW35="Mayor"),AND(AU35="Media",AW35="Mayor"),AND(AU35="Alta",AW35="Moderado"),AND(AU35="Alta",AW35="Mayor"),AND(AU35="Muy Alta",AW35="Leve"),AND(AU35="Muy Alta",AW35="Menor"),AND(AU35="Muy Alta",AW35="Moderado"),AND(AU35="Muy Alta",AW35="Mayor")),"Alto",IF(OR(AND(AU35="Muy Baja",AW35="Catastrófico"),AND(AU35="Baja",AW35="Catastrófico"),AND(AU35="Media",AW35="Catastrófico"),AND(AU35="Alta",AW35="Catastrófico"),AND(AU35="Muy Alta",AW35="Catastrófico")),"Extremo","")))),"")</f>
        <v/>
      </c>
      <c r="AZ35" s="47"/>
      <c r="BA35" s="196"/>
      <c r="BB35" s="48"/>
      <c r="BC35" s="48"/>
      <c r="BD35" s="48"/>
      <c r="BE35" s="48"/>
      <c r="BF35" s="197"/>
      <c r="BG35" s="197"/>
      <c r="BH35" s="48"/>
      <c r="BI35" s="40"/>
      <c r="BJ35" s="158"/>
      <c r="BK35" s="158"/>
      <c r="BL35" s="158"/>
      <c r="BM35" s="158"/>
      <c r="BN35" s="158"/>
      <c r="BO35" s="158"/>
      <c r="BP35" s="158"/>
      <c r="BQ35" s="158"/>
      <c r="BR35" s="158"/>
      <c r="BS35" s="158"/>
      <c r="BT35" s="158"/>
      <c r="BU35" s="158"/>
      <c r="BV35" s="158"/>
      <c r="BW35" s="158"/>
      <c r="BX35" s="158"/>
      <c r="BY35" s="158"/>
      <c r="BZ35" s="158"/>
      <c r="CA35" s="158"/>
      <c r="CB35" s="158"/>
      <c r="CC35" s="158"/>
      <c r="CD35" s="158"/>
      <c r="CE35" s="158"/>
      <c r="CF35" s="158"/>
      <c r="CG35" s="158"/>
      <c r="CH35" s="158"/>
      <c r="CI35" s="158"/>
      <c r="CJ35" s="158"/>
      <c r="CK35" s="158"/>
      <c r="CL35" s="158"/>
      <c r="CM35" s="158"/>
      <c r="CN35" s="158"/>
      <c r="CO35" s="158"/>
    </row>
    <row r="36" spans="1:93" ht="78.75" customHeight="1">
      <c r="A36" s="353"/>
      <c r="B36" s="356"/>
      <c r="C36" s="356"/>
      <c r="D36" s="356"/>
      <c r="E36" s="356"/>
      <c r="F36" s="201"/>
      <c r="G36" s="201"/>
      <c r="H36" s="359"/>
      <c r="I36" s="356"/>
      <c r="J36" s="353"/>
      <c r="K36" s="345"/>
      <c r="L36" s="335"/>
      <c r="M36" s="348"/>
      <c r="N36" s="348"/>
      <c r="O36" s="348"/>
      <c r="P36" s="348"/>
      <c r="Q36" s="348"/>
      <c r="R36" s="348"/>
      <c r="S36" s="348"/>
      <c r="T36" s="348"/>
      <c r="U36" s="348"/>
      <c r="V36" s="348"/>
      <c r="W36" s="348"/>
      <c r="X36" s="348"/>
      <c r="Y36" s="348"/>
      <c r="Z36" s="348"/>
      <c r="AA36" s="348"/>
      <c r="AB36" s="348"/>
      <c r="AC36" s="348"/>
      <c r="AD36" s="348"/>
      <c r="AE36" s="348"/>
      <c r="AF36" s="348"/>
      <c r="AG36" s="168">
        <f t="shared" si="0"/>
        <v>5</v>
      </c>
      <c r="AH36" s="345"/>
      <c r="AI36" s="335"/>
      <c r="AJ36" s="338"/>
      <c r="AK36" s="40">
        <v>6</v>
      </c>
      <c r="AL36" s="128"/>
      <c r="AM36" s="41" t="str">
        <f t="shared" si="38"/>
        <v/>
      </c>
      <c r="AN36" s="42"/>
      <c r="AO36" s="42"/>
      <c r="AP36" s="43" t="str">
        <f t="shared" si="33"/>
        <v/>
      </c>
      <c r="AQ36" s="42"/>
      <c r="AR36" s="42"/>
      <c r="AS36" s="42"/>
      <c r="AT36" s="176" t="str">
        <f t="shared" si="39"/>
        <v/>
      </c>
      <c r="AU36" s="44" t="str">
        <f t="shared" si="34"/>
        <v/>
      </c>
      <c r="AV36" s="45" t="str">
        <f t="shared" si="35"/>
        <v/>
      </c>
      <c r="AW36" s="44" t="str">
        <f t="shared" si="36"/>
        <v/>
      </c>
      <c r="AX36" s="45" t="str">
        <f t="shared" si="40"/>
        <v/>
      </c>
      <c r="AY36" s="46" t="str">
        <f t="shared" si="41"/>
        <v/>
      </c>
      <c r="AZ36" s="47"/>
      <c r="BA36" s="196"/>
      <c r="BB36" s="48"/>
      <c r="BC36" s="48"/>
      <c r="BD36" s="48"/>
      <c r="BE36" s="48"/>
      <c r="BF36" s="197"/>
      <c r="BG36" s="197"/>
      <c r="BH36" s="48"/>
      <c r="BI36" s="40"/>
      <c r="BJ36" s="158"/>
      <c r="BK36" s="158"/>
      <c r="BL36" s="158"/>
      <c r="BM36" s="158"/>
      <c r="BN36" s="158"/>
      <c r="BO36" s="158"/>
      <c r="BP36" s="158"/>
      <c r="BQ36" s="158"/>
      <c r="BR36" s="158"/>
      <c r="BS36" s="158"/>
      <c r="BT36" s="158"/>
      <c r="BU36" s="158"/>
      <c r="BV36" s="158"/>
      <c r="BW36" s="158"/>
      <c r="BX36" s="158"/>
      <c r="BY36" s="158"/>
      <c r="BZ36" s="158"/>
      <c r="CA36" s="158"/>
      <c r="CB36" s="158"/>
      <c r="CC36" s="158"/>
      <c r="CD36" s="158"/>
      <c r="CE36" s="158"/>
      <c r="CF36" s="158"/>
      <c r="CG36" s="158"/>
      <c r="CH36" s="158"/>
      <c r="CI36" s="158"/>
      <c r="CJ36" s="158"/>
      <c r="CK36" s="158"/>
      <c r="CL36" s="158"/>
      <c r="CM36" s="158"/>
      <c r="CN36" s="158"/>
      <c r="CO36" s="158"/>
    </row>
    <row r="37" spans="1:93" ht="78.75" customHeight="1">
      <c r="A37" s="351">
        <v>5</v>
      </c>
      <c r="B37" s="354"/>
      <c r="C37" s="354"/>
      <c r="D37" s="354"/>
      <c r="E37" s="354"/>
      <c r="F37" s="199"/>
      <c r="G37" s="199"/>
      <c r="H37" s="357"/>
      <c r="I37" s="354"/>
      <c r="J37" s="351"/>
      <c r="K37" s="343" t="str">
        <f>IF(J37&lt;=0,"",IF(J37&lt;=2,"Muy Baja",IF(J37&lt;=24,"Baja",IF(J37&lt;=500,"Media",IF(J37&lt;=5000,"Alta","Muy Alta")))))</f>
        <v/>
      </c>
      <c r="L37" s="333" t="str">
        <f>IF(K37="","",IF(K37="Muy Baja",0.2,IF(K37="Baja",0.4,IF(K37="Media",0.6,IF(K37="Alta",0.8,IF(K37="Muy Alta",1,))))))</f>
        <v/>
      </c>
      <c r="M37" s="346"/>
      <c r="N37" s="346"/>
      <c r="O37" s="346"/>
      <c r="P37" s="346"/>
      <c r="Q37" s="346"/>
      <c r="R37" s="346"/>
      <c r="S37" s="346"/>
      <c r="T37" s="346"/>
      <c r="U37" s="346"/>
      <c r="V37" s="346"/>
      <c r="W37" s="346"/>
      <c r="X37" s="346"/>
      <c r="Y37" s="346"/>
      <c r="Z37" s="346"/>
      <c r="AA37" s="346"/>
      <c r="AB37" s="346"/>
      <c r="AC37" s="346"/>
      <c r="AD37" s="346"/>
      <c r="AE37" s="346"/>
      <c r="AF37" s="346"/>
      <c r="AG37" s="168">
        <f t="shared" si="0"/>
        <v>5</v>
      </c>
      <c r="AH37" s="343" t="str">
        <f t="shared" ref="AH37" si="42">IF(AG37=5,"Moderado",IF(AG37=10,"Mayor",IF(AG37=20,"Catastrófico",0)))</f>
        <v>Moderado</v>
      </c>
      <c r="AI37" s="333">
        <f t="shared" ref="AI37" si="43">IF(AH37="","",IF(AH37="Leve",0.2,IF(AH37="Menor",0.4,IF(AH37="Moderado",0.6,IF(AH37="Mayor",0.8,IF(AH37="Catastrófico",1,))))))</f>
        <v>0.6</v>
      </c>
      <c r="AJ37" s="336" t="str">
        <f>IF(OR(AND(K37="Muy Baja",AH37="Leve"),AND(K37="Muy Baja",AH37="Menor"),AND(K37="Baja",AH37="Leve")),"Bajo",IF(OR(AND(K37="Muy baja",AH37="Moderado"),AND(K37="Baja",AH37="Menor"),AND(K37="Baja",AH37="Moderado"),AND(K37="Media",AH37="Leve"),AND(K37="Media",AH37="Menor"),AND(K37="Media",AH37="Moderado"),AND(K37="Alta",AH37="Leve"),AND(K37="Alta",AH37="Menor")),"Moderado",IF(OR(AND(K37="Muy Baja",AH37="Mayor"),AND(K37="Baja",AH37="Mayor"),AND(K37="Media",AH37="Mayor"),AND(K37="Alta",AH37="Moderado"),AND(K37="Alta",AH37="Mayor"),AND(K37="Muy Alta",AH37="Leve"),AND(K37="Muy Alta",AH37="Menor"),AND(K37="Muy Alta",AH37="Moderado"),AND(K37="Muy Alta",AH37="Mayor")),"Alto",IF(OR(AND(K37="Muy Baja",AH37="Catastrófico"),AND(K37="Baja",AH37="Catastrófico"),AND(K37="Media",AH37="Catastrófico"),AND(K37="Alta",AH37="Catastrófico"),AND(K37="Muy Alta",AH37="Catastrófico")),"Extremo",""))))</f>
        <v/>
      </c>
      <c r="AK37" s="40">
        <v>1</v>
      </c>
      <c r="AL37" s="128"/>
      <c r="AM37" s="41" t="str">
        <f>IF(OR(AN37="Preventivo",AN37="Detectivo"),"Probabilidad",IF(AN37="Correctivo","Impacto",""))</f>
        <v/>
      </c>
      <c r="AN37" s="42"/>
      <c r="AO37" s="42"/>
      <c r="AP37" s="43" t="str">
        <f>IF(AND(AN37="Preventivo",AO37="Automático"),"50%",IF(AND(AN37="Preventivo",AO37="Manual"),"40%",IF(AND(AN37="Detectivo",AO37="Automático"),"40%",IF(AND(AN37="Detectivo",AO37="Manual"),"30%",IF(AND(AN37="Correctivo",AO37="Automático"),"35%",IF(AND(AN37="Correctivo",AO37="Manual"),"25%",""))))))</f>
        <v/>
      </c>
      <c r="AQ37" s="42"/>
      <c r="AR37" s="42"/>
      <c r="AS37" s="42"/>
      <c r="AT37" s="176" t="str">
        <f>IFERROR(IF(AM37="Probabilidad",(L37-(+L37*AP37)),IF(AM37="Impacto",L37,"")),"")</f>
        <v/>
      </c>
      <c r="AU37" s="44" t="str">
        <f>IFERROR(IF(AT37="","",IF(AT37&lt;=0.2,"Muy Baja",IF(AT37&lt;=0.4,"Baja",IF(AT37&lt;=0.6,"Media",IF(AT37&lt;=0.8,"Alta","Muy Alta"))))),"")</f>
        <v/>
      </c>
      <c r="AV37" s="45" t="str">
        <f>+AT37</f>
        <v/>
      </c>
      <c r="AW37" s="44" t="str">
        <f>IFERROR(IF(AX37="","",IF(AX37&lt;=0.2,"Leve",IF(AX37&lt;=0.4,"Menor",IF(AX37&lt;=0.6,"Moderado",IF(AX37&lt;=0.8,"Mayor","Catastrófico"))))),"")</f>
        <v/>
      </c>
      <c r="AX37" s="45" t="str">
        <f>IFERROR(IF(AM37="Impacto",(AI37-(+AI37*AP37)),IF(AM37="Probabilidad",AI37,"")),"")</f>
        <v/>
      </c>
      <c r="AY37" s="46" t="str">
        <f>IFERROR(IF(OR(AND(AU37="Muy Baja",AW37="Leve"),AND(AU37="Muy Baja",AW37="Menor"),AND(AU37="Baja",AW37="Leve")),"Bajo",IF(OR(AND(AU37="Muy baja",AW37="Moderado"),AND(AU37="Baja",AW37="Menor"),AND(AU37="Baja",AW37="Moderado"),AND(AU37="Media",AW37="Leve"),AND(AU37="Media",AW37="Menor"),AND(AU37="Media",AW37="Moderado"),AND(AU37="Alta",AW37="Leve"),AND(AU37="Alta",AW37="Menor")),"Moderado",IF(OR(AND(AU37="Muy Baja",AW37="Mayor"),AND(AU37="Baja",AW37="Mayor"),AND(AU37="Media",AW37="Mayor"),AND(AU37="Alta",AW37="Moderado"),AND(AU37="Alta",AW37="Mayor"),AND(AU37="Muy Alta",AW37="Leve"),AND(AU37="Muy Alta",AW37="Menor"),AND(AU37="Muy Alta",AW37="Moderado"),AND(AU37="Muy Alta",AW37="Mayor")),"Alto",IF(OR(AND(AU37="Muy Baja",AW37="Catastrófico"),AND(AU37="Baja",AW37="Catastrófico"),AND(AU37="Media",AW37="Catastrófico"),AND(AU37="Alta",AW37="Catastrófico"),AND(AU37="Muy Alta",AW37="Catastrófico")),"Extremo","")))),"")</f>
        <v/>
      </c>
      <c r="AZ37" s="47"/>
      <c r="BA37" s="196"/>
      <c r="BB37" s="48"/>
      <c r="BC37" s="48"/>
      <c r="BD37" s="48"/>
      <c r="BE37" s="48"/>
      <c r="BF37" s="197"/>
      <c r="BG37" s="197"/>
      <c r="BH37" s="48"/>
      <c r="BI37" s="40"/>
      <c r="BJ37" s="158"/>
      <c r="BK37" s="158"/>
      <c r="BL37" s="158"/>
      <c r="BM37" s="158"/>
      <c r="BN37" s="158"/>
      <c r="BO37" s="158"/>
      <c r="BP37" s="158"/>
      <c r="BQ37" s="158"/>
      <c r="BR37" s="158"/>
      <c r="BS37" s="158"/>
      <c r="BT37" s="158"/>
      <c r="BU37" s="158"/>
      <c r="BV37" s="158"/>
      <c r="BW37" s="158"/>
      <c r="BX37" s="158"/>
      <c r="BY37" s="158"/>
      <c r="BZ37" s="158"/>
      <c r="CA37" s="158"/>
      <c r="CB37" s="158"/>
      <c r="CC37" s="158"/>
      <c r="CD37" s="158"/>
      <c r="CE37" s="158"/>
      <c r="CF37" s="158"/>
      <c r="CG37" s="158"/>
      <c r="CH37" s="158"/>
      <c r="CI37" s="158"/>
      <c r="CJ37" s="158"/>
      <c r="CK37" s="158"/>
      <c r="CL37" s="158"/>
      <c r="CM37" s="158"/>
      <c r="CN37" s="158"/>
      <c r="CO37" s="158"/>
    </row>
    <row r="38" spans="1:93" ht="78.75" customHeight="1">
      <c r="A38" s="352"/>
      <c r="B38" s="355"/>
      <c r="C38" s="355"/>
      <c r="D38" s="355"/>
      <c r="E38" s="355"/>
      <c r="F38" s="200"/>
      <c r="G38" s="200"/>
      <c r="H38" s="358"/>
      <c r="I38" s="355"/>
      <c r="J38" s="352"/>
      <c r="K38" s="344"/>
      <c r="L38" s="334"/>
      <c r="M38" s="347"/>
      <c r="N38" s="347"/>
      <c r="O38" s="347"/>
      <c r="P38" s="347"/>
      <c r="Q38" s="347"/>
      <c r="R38" s="347"/>
      <c r="S38" s="347"/>
      <c r="T38" s="347"/>
      <c r="U38" s="347"/>
      <c r="V38" s="347"/>
      <c r="W38" s="347"/>
      <c r="X38" s="347"/>
      <c r="Y38" s="347"/>
      <c r="Z38" s="347"/>
      <c r="AA38" s="347"/>
      <c r="AB38" s="347"/>
      <c r="AC38" s="347"/>
      <c r="AD38" s="347"/>
      <c r="AE38" s="347"/>
      <c r="AF38" s="347"/>
      <c r="AG38" s="168">
        <f t="shared" si="0"/>
        <v>5</v>
      </c>
      <c r="AH38" s="344"/>
      <c r="AI38" s="334"/>
      <c r="AJ38" s="337"/>
      <c r="AK38" s="40">
        <v>2</v>
      </c>
      <c r="AL38" s="128"/>
      <c r="AM38" s="41" t="str">
        <f>IF(OR(AN38="Preventivo",AN38="Detectivo"),"Probabilidad",IF(AN38="Correctivo","Impacto",""))</f>
        <v/>
      </c>
      <c r="AN38" s="42"/>
      <c r="AO38" s="42"/>
      <c r="AP38" s="43" t="str">
        <f t="shared" ref="AP38:AP42" si="44">IF(AND(AN38="Preventivo",AO38="Automático"),"50%",IF(AND(AN38="Preventivo",AO38="Manual"),"40%",IF(AND(AN38="Detectivo",AO38="Automático"),"40%",IF(AND(AN38="Detectivo",AO38="Manual"),"30%",IF(AND(AN38="Correctivo",AO38="Automático"),"35%",IF(AND(AN38="Correctivo",AO38="Manual"),"25%",""))))))</f>
        <v/>
      </c>
      <c r="AQ38" s="42"/>
      <c r="AR38" s="42"/>
      <c r="AS38" s="42"/>
      <c r="AT38" s="176" t="str">
        <f>IFERROR(IF(AND(AM37="Probabilidad",AM38="Probabilidad"),(AV37-(+AV37*AP38)),IF(AM38="Probabilidad",(L37-(+L37*AP38)),IF(AM38="Impacto",AV37,""))),"")</f>
        <v/>
      </c>
      <c r="AU38" s="44" t="str">
        <f t="shared" ref="AU38:AU42" si="45">IFERROR(IF(AT38="","",IF(AT38&lt;=0.2,"Muy Baja",IF(AT38&lt;=0.4,"Baja",IF(AT38&lt;=0.6,"Media",IF(AT38&lt;=0.8,"Alta","Muy Alta"))))),"")</f>
        <v/>
      </c>
      <c r="AV38" s="45" t="str">
        <f t="shared" ref="AV38:AV42" si="46">+AT38</f>
        <v/>
      </c>
      <c r="AW38" s="44" t="str">
        <f t="shared" ref="AW38:AW42" si="47">IFERROR(IF(AX38="","",IF(AX38&lt;=0.2,"Leve",IF(AX38&lt;=0.4,"Menor",IF(AX38&lt;=0.6,"Moderado",IF(AX38&lt;=0.8,"Mayor","Catastrófico"))))),"")</f>
        <v/>
      </c>
      <c r="AX38" s="45" t="str">
        <f>IFERROR(IF(AND(AM37="Impacto",AM38="Impacto"),(AX37-(+AX37*AP38)),IF(AM38="Impacto",(AI37-(+AI37*AP38)),IF(AM38="Probabilidad",AX37,""))),"")</f>
        <v/>
      </c>
      <c r="AY38" s="46" t="str">
        <f t="shared" ref="AY38:AY39" si="48">IFERROR(IF(OR(AND(AU38="Muy Baja",AW38="Leve"),AND(AU38="Muy Baja",AW38="Menor"),AND(AU38="Baja",AW38="Leve")),"Bajo",IF(OR(AND(AU38="Muy baja",AW38="Moderado"),AND(AU38="Baja",AW38="Menor"),AND(AU38="Baja",AW38="Moderado"),AND(AU38="Media",AW38="Leve"),AND(AU38="Media",AW38="Menor"),AND(AU38="Media",AW38="Moderado"),AND(AU38="Alta",AW38="Leve"),AND(AU38="Alta",AW38="Menor")),"Moderado",IF(OR(AND(AU38="Muy Baja",AW38="Mayor"),AND(AU38="Baja",AW38="Mayor"),AND(AU38="Media",AW38="Mayor"),AND(AU38="Alta",AW38="Moderado"),AND(AU38="Alta",AW38="Mayor"),AND(AU38="Muy Alta",AW38="Leve"),AND(AU38="Muy Alta",AW38="Menor"),AND(AU38="Muy Alta",AW38="Moderado"),AND(AU38="Muy Alta",AW38="Mayor")),"Alto",IF(OR(AND(AU38="Muy Baja",AW38="Catastrófico"),AND(AU38="Baja",AW38="Catastrófico"),AND(AU38="Media",AW38="Catastrófico"),AND(AU38="Alta",AW38="Catastrófico"),AND(AU38="Muy Alta",AW38="Catastrófico")),"Extremo","")))),"")</f>
        <v/>
      </c>
      <c r="AZ38" s="47"/>
      <c r="BA38" s="196"/>
      <c r="BB38" s="48"/>
      <c r="BC38" s="48"/>
      <c r="BD38" s="48"/>
      <c r="BE38" s="48"/>
      <c r="BF38" s="197"/>
      <c r="BG38" s="197"/>
      <c r="BH38" s="48"/>
      <c r="BI38" s="40"/>
      <c r="BJ38" s="158"/>
      <c r="BK38" s="158"/>
      <c r="BL38" s="158"/>
      <c r="BM38" s="158"/>
      <c r="BN38" s="158"/>
      <c r="BO38" s="158"/>
      <c r="BP38" s="158"/>
      <c r="BQ38" s="158"/>
      <c r="BR38" s="158"/>
      <c r="BS38" s="158"/>
      <c r="BT38" s="158"/>
      <c r="BU38" s="158"/>
      <c r="BV38" s="158"/>
      <c r="BW38" s="158"/>
      <c r="BX38" s="158"/>
      <c r="BY38" s="158"/>
      <c r="BZ38" s="158"/>
      <c r="CA38" s="158"/>
      <c r="CB38" s="158"/>
      <c r="CC38" s="158"/>
      <c r="CD38" s="158"/>
      <c r="CE38" s="158"/>
      <c r="CF38" s="158"/>
      <c r="CG38" s="158"/>
      <c r="CH38" s="158"/>
      <c r="CI38" s="158"/>
      <c r="CJ38" s="158"/>
      <c r="CK38" s="158"/>
      <c r="CL38" s="158"/>
      <c r="CM38" s="158"/>
      <c r="CN38" s="158"/>
      <c r="CO38" s="158"/>
    </row>
    <row r="39" spans="1:93" ht="78.75" customHeight="1">
      <c r="A39" s="352"/>
      <c r="B39" s="355"/>
      <c r="C39" s="355"/>
      <c r="D39" s="355"/>
      <c r="E39" s="355"/>
      <c r="F39" s="200"/>
      <c r="G39" s="200"/>
      <c r="H39" s="358"/>
      <c r="I39" s="355"/>
      <c r="J39" s="352"/>
      <c r="K39" s="344"/>
      <c r="L39" s="334"/>
      <c r="M39" s="347"/>
      <c r="N39" s="347"/>
      <c r="O39" s="347"/>
      <c r="P39" s="347"/>
      <c r="Q39" s="347"/>
      <c r="R39" s="347"/>
      <c r="S39" s="347"/>
      <c r="T39" s="347"/>
      <c r="U39" s="347"/>
      <c r="V39" s="347"/>
      <c r="W39" s="347"/>
      <c r="X39" s="347"/>
      <c r="Y39" s="347"/>
      <c r="Z39" s="347"/>
      <c r="AA39" s="347"/>
      <c r="AB39" s="347"/>
      <c r="AC39" s="347"/>
      <c r="AD39" s="347"/>
      <c r="AE39" s="347"/>
      <c r="AF39" s="347"/>
      <c r="AG39" s="168">
        <f t="shared" si="0"/>
        <v>5</v>
      </c>
      <c r="AH39" s="344"/>
      <c r="AI39" s="334"/>
      <c r="AJ39" s="337"/>
      <c r="AK39" s="40">
        <v>3</v>
      </c>
      <c r="AL39" s="129"/>
      <c r="AM39" s="41" t="str">
        <f>IF(OR(AN39="Preventivo",AN39="Detectivo"),"Probabilidad",IF(AN39="Correctivo","Impacto",""))</f>
        <v/>
      </c>
      <c r="AN39" s="42"/>
      <c r="AO39" s="42"/>
      <c r="AP39" s="43" t="str">
        <f t="shared" si="44"/>
        <v/>
      </c>
      <c r="AQ39" s="42"/>
      <c r="AR39" s="42"/>
      <c r="AS39" s="42"/>
      <c r="AT39" s="176" t="str">
        <f>IFERROR(IF(AND(AM38="Probabilidad",AM39="Probabilidad"),(AV38-(+AV38*AP39)),IF(AND(AM38="Impacto",AM39="Probabilidad"),(AV37-(+AV37*AP39)),IF(AM39="Impacto",AV38,""))),"")</f>
        <v/>
      </c>
      <c r="AU39" s="44" t="str">
        <f t="shared" si="45"/>
        <v/>
      </c>
      <c r="AV39" s="45" t="str">
        <f t="shared" si="46"/>
        <v/>
      </c>
      <c r="AW39" s="44" t="str">
        <f t="shared" si="47"/>
        <v/>
      </c>
      <c r="AX39" s="45" t="str">
        <f>IFERROR(IF(AND(AM38="Impacto",AM39="Impacto"),(AX38-(+AX38*AP39)),IF(AND(AM38="Probabilidad",AM39="Impacto"),(AX37-(+AX37*AP39)),IF(AM39="Probabilidad",AX38,""))),"")</f>
        <v/>
      </c>
      <c r="AY39" s="46" t="str">
        <f t="shared" si="48"/>
        <v/>
      </c>
      <c r="AZ39" s="47"/>
      <c r="BA39" s="196"/>
      <c r="BB39" s="48"/>
      <c r="BC39" s="48"/>
      <c r="BD39" s="48"/>
      <c r="BE39" s="48"/>
      <c r="BF39" s="197"/>
      <c r="BG39" s="197"/>
      <c r="BH39" s="48"/>
      <c r="BI39" s="40"/>
      <c r="BJ39" s="158"/>
      <c r="BK39" s="158"/>
      <c r="BL39" s="158"/>
      <c r="BM39" s="158"/>
      <c r="BN39" s="158"/>
      <c r="BO39" s="158"/>
      <c r="BP39" s="158"/>
      <c r="BQ39" s="158"/>
      <c r="BR39" s="158"/>
      <c r="BS39" s="158"/>
      <c r="BT39" s="158"/>
      <c r="BU39" s="158"/>
      <c r="BV39" s="158"/>
      <c r="BW39" s="158"/>
      <c r="BX39" s="158"/>
      <c r="BY39" s="158"/>
      <c r="BZ39" s="158"/>
      <c r="CA39" s="158"/>
      <c r="CB39" s="158"/>
      <c r="CC39" s="158"/>
      <c r="CD39" s="158"/>
      <c r="CE39" s="158"/>
      <c r="CF39" s="158"/>
      <c r="CG39" s="158"/>
      <c r="CH39" s="158"/>
      <c r="CI39" s="158"/>
      <c r="CJ39" s="158"/>
      <c r="CK39" s="158"/>
      <c r="CL39" s="158"/>
      <c r="CM39" s="158"/>
      <c r="CN39" s="158"/>
      <c r="CO39" s="158"/>
    </row>
    <row r="40" spans="1:93" ht="78.75" customHeight="1">
      <c r="A40" s="352"/>
      <c r="B40" s="355"/>
      <c r="C40" s="355"/>
      <c r="D40" s="355"/>
      <c r="E40" s="355"/>
      <c r="F40" s="200"/>
      <c r="G40" s="200"/>
      <c r="H40" s="358"/>
      <c r="I40" s="355"/>
      <c r="J40" s="352"/>
      <c r="K40" s="344"/>
      <c r="L40" s="334"/>
      <c r="M40" s="347"/>
      <c r="N40" s="347"/>
      <c r="O40" s="347"/>
      <c r="P40" s="347"/>
      <c r="Q40" s="347"/>
      <c r="R40" s="347"/>
      <c r="S40" s="347"/>
      <c r="T40" s="347"/>
      <c r="U40" s="347"/>
      <c r="V40" s="347"/>
      <c r="W40" s="347"/>
      <c r="X40" s="347"/>
      <c r="Y40" s="347"/>
      <c r="Z40" s="347"/>
      <c r="AA40" s="347"/>
      <c r="AB40" s="347"/>
      <c r="AC40" s="347"/>
      <c r="AD40" s="347"/>
      <c r="AE40" s="347"/>
      <c r="AF40" s="347"/>
      <c r="AG40" s="168">
        <f t="shared" si="0"/>
        <v>5</v>
      </c>
      <c r="AH40" s="344"/>
      <c r="AI40" s="334"/>
      <c r="AJ40" s="337"/>
      <c r="AK40" s="40">
        <v>4</v>
      </c>
      <c r="AL40" s="128"/>
      <c r="AM40" s="41" t="str">
        <f t="shared" ref="AM40:AM42" si="49">IF(OR(AN40="Preventivo",AN40="Detectivo"),"Probabilidad",IF(AN40="Correctivo","Impacto",""))</f>
        <v/>
      </c>
      <c r="AN40" s="42"/>
      <c r="AO40" s="42"/>
      <c r="AP40" s="43" t="str">
        <f t="shared" si="44"/>
        <v/>
      </c>
      <c r="AQ40" s="42"/>
      <c r="AR40" s="42"/>
      <c r="AS40" s="42"/>
      <c r="AT40" s="176" t="str">
        <f t="shared" ref="AT40:AT42" si="50">IFERROR(IF(AND(AM39="Probabilidad",AM40="Probabilidad"),(AV39-(+AV39*AP40)),IF(AND(AM39="Impacto",AM40="Probabilidad"),(AV38-(+AV38*AP40)),IF(AM40="Impacto",AV39,""))),"")</f>
        <v/>
      </c>
      <c r="AU40" s="44" t="str">
        <f t="shared" si="45"/>
        <v/>
      </c>
      <c r="AV40" s="45" t="str">
        <f t="shared" si="46"/>
        <v/>
      </c>
      <c r="AW40" s="44" t="str">
        <f t="shared" si="47"/>
        <v/>
      </c>
      <c r="AX40" s="45" t="str">
        <f t="shared" ref="AX40:AX42" si="51">IFERROR(IF(AND(AM39="Impacto",AM40="Impacto"),(AX39-(+AX39*AP40)),IF(AND(AM39="Probabilidad",AM40="Impacto"),(AX38-(+AX38*AP40)),IF(AM40="Probabilidad",AX39,""))),"")</f>
        <v/>
      </c>
      <c r="AY40" s="46" t="str">
        <f>IFERROR(IF(OR(AND(AU40="Muy Baja",AW40="Leve"),AND(AU40="Muy Baja",AW40="Menor"),AND(AU40="Baja",AW40="Leve")),"Bajo",IF(OR(AND(AU40="Muy baja",AW40="Moderado"),AND(AU40="Baja",AW40="Menor"),AND(AU40="Baja",AW40="Moderado"),AND(AU40="Media",AW40="Leve"),AND(AU40="Media",AW40="Menor"),AND(AU40="Media",AW40="Moderado"),AND(AU40="Alta",AW40="Leve"),AND(AU40="Alta",AW40="Menor")),"Moderado",IF(OR(AND(AU40="Muy Baja",AW40="Mayor"),AND(AU40="Baja",AW40="Mayor"),AND(AU40="Media",AW40="Mayor"),AND(AU40="Alta",AW40="Moderado"),AND(AU40="Alta",AW40="Mayor"),AND(AU40="Muy Alta",AW40="Leve"),AND(AU40="Muy Alta",AW40="Menor"),AND(AU40="Muy Alta",AW40="Moderado"),AND(AU40="Muy Alta",AW40="Mayor")),"Alto",IF(OR(AND(AU40="Muy Baja",AW40="Catastrófico"),AND(AU40="Baja",AW40="Catastrófico"),AND(AU40="Media",AW40="Catastrófico"),AND(AU40="Alta",AW40="Catastrófico"),AND(AU40="Muy Alta",AW40="Catastrófico")),"Extremo","")))),"")</f>
        <v/>
      </c>
      <c r="AZ40" s="47"/>
      <c r="BA40" s="196"/>
      <c r="BB40" s="48"/>
      <c r="BC40" s="48"/>
      <c r="BD40" s="48"/>
      <c r="BE40" s="48"/>
      <c r="BF40" s="197"/>
      <c r="BG40" s="197"/>
      <c r="BH40" s="48"/>
      <c r="BI40" s="40"/>
      <c r="BJ40" s="158"/>
      <c r="BK40" s="158"/>
      <c r="BL40" s="158"/>
      <c r="BM40" s="158"/>
      <c r="BN40" s="158"/>
      <c r="BO40" s="158"/>
      <c r="BP40" s="158"/>
      <c r="BQ40" s="158"/>
      <c r="BR40" s="158"/>
      <c r="BS40" s="158"/>
      <c r="BT40" s="158"/>
      <c r="BU40" s="158"/>
      <c r="BV40" s="158"/>
      <c r="BW40" s="158"/>
      <c r="BX40" s="158"/>
      <c r="BY40" s="158"/>
      <c r="BZ40" s="158"/>
      <c r="CA40" s="158"/>
      <c r="CB40" s="158"/>
      <c r="CC40" s="158"/>
      <c r="CD40" s="158"/>
      <c r="CE40" s="158"/>
      <c r="CF40" s="158"/>
      <c r="CG40" s="158"/>
      <c r="CH40" s="158"/>
      <c r="CI40" s="158"/>
      <c r="CJ40" s="158"/>
      <c r="CK40" s="158"/>
      <c r="CL40" s="158"/>
      <c r="CM40" s="158"/>
      <c r="CN40" s="158"/>
      <c r="CO40" s="158"/>
    </row>
    <row r="41" spans="1:93" ht="78.75" customHeight="1">
      <c r="A41" s="352"/>
      <c r="B41" s="355"/>
      <c r="C41" s="355"/>
      <c r="D41" s="355"/>
      <c r="E41" s="355"/>
      <c r="F41" s="200"/>
      <c r="G41" s="200"/>
      <c r="H41" s="358"/>
      <c r="I41" s="355"/>
      <c r="J41" s="352"/>
      <c r="K41" s="344"/>
      <c r="L41" s="334"/>
      <c r="M41" s="347"/>
      <c r="N41" s="347"/>
      <c r="O41" s="347"/>
      <c r="P41" s="347"/>
      <c r="Q41" s="347"/>
      <c r="R41" s="347"/>
      <c r="S41" s="347"/>
      <c r="T41" s="347"/>
      <c r="U41" s="347"/>
      <c r="V41" s="347"/>
      <c r="W41" s="347"/>
      <c r="X41" s="347"/>
      <c r="Y41" s="347"/>
      <c r="Z41" s="347"/>
      <c r="AA41" s="347"/>
      <c r="AB41" s="347"/>
      <c r="AC41" s="347"/>
      <c r="AD41" s="347"/>
      <c r="AE41" s="347"/>
      <c r="AF41" s="347"/>
      <c r="AG41" s="168">
        <f t="shared" si="0"/>
        <v>5</v>
      </c>
      <c r="AH41" s="344"/>
      <c r="AI41" s="334"/>
      <c r="AJ41" s="337"/>
      <c r="AK41" s="40">
        <v>5</v>
      </c>
      <c r="AL41" s="128"/>
      <c r="AM41" s="41" t="str">
        <f t="shared" si="49"/>
        <v/>
      </c>
      <c r="AN41" s="42"/>
      <c r="AO41" s="42"/>
      <c r="AP41" s="43" t="str">
        <f t="shared" si="44"/>
        <v/>
      </c>
      <c r="AQ41" s="42"/>
      <c r="AR41" s="42"/>
      <c r="AS41" s="42"/>
      <c r="AT41" s="176" t="str">
        <f t="shared" si="50"/>
        <v/>
      </c>
      <c r="AU41" s="44" t="str">
        <f t="shared" si="45"/>
        <v/>
      </c>
      <c r="AV41" s="45" t="str">
        <f t="shared" si="46"/>
        <v/>
      </c>
      <c r="AW41" s="44" t="str">
        <f t="shared" si="47"/>
        <v/>
      </c>
      <c r="AX41" s="45" t="str">
        <f t="shared" si="51"/>
        <v/>
      </c>
      <c r="AY41" s="46" t="str">
        <f t="shared" ref="AY41:AY42" si="52">IFERROR(IF(OR(AND(AU41="Muy Baja",AW41="Leve"),AND(AU41="Muy Baja",AW41="Menor"),AND(AU41="Baja",AW41="Leve")),"Bajo",IF(OR(AND(AU41="Muy baja",AW41="Moderado"),AND(AU41="Baja",AW41="Menor"),AND(AU41="Baja",AW41="Moderado"),AND(AU41="Media",AW41="Leve"),AND(AU41="Media",AW41="Menor"),AND(AU41="Media",AW41="Moderado"),AND(AU41="Alta",AW41="Leve"),AND(AU41="Alta",AW41="Menor")),"Moderado",IF(OR(AND(AU41="Muy Baja",AW41="Mayor"),AND(AU41="Baja",AW41="Mayor"),AND(AU41="Media",AW41="Mayor"),AND(AU41="Alta",AW41="Moderado"),AND(AU41="Alta",AW41="Mayor"),AND(AU41="Muy Alta",AW41="Leve"),AND(AU41="Muy Alta",AW41="Menor"),AND(AU41="Muy Alta",AW41="Moderado"),AND(AU41="Muy Alta",AW41="Mayor")),"Alto",IF(OR(AND(AU41="Muy Baja",AW41="Catastrófico"),AND(AU41="Baja",AW41="Catastrófico"),AND(AU41="Media",AW41="Catastrófico"),AND(AU41="Alta",AW41="Catastrófico"),AND(AU41="Muy Alta",AW41="Catastrófico")),"Extremo","")))),"")</f>
        <v/>
      </c>
      <c r="AZ41" s="47"/>
      <c r="BA41" s="196"/>
      <c r="BB41" s="48"/>
      <c r="BC41" s="48"/>
      <c r="BD41" s="48"/>
      <c r="BE41" s="48"/>
      <c r="BF41" s="197"/>
      <c r="BG41" s="197"/>
      <c r="BH41" s="48"/>
      <c r="BI41" s="40"/>
      <c r="BJ41" s="158"/>
      <c r="BK41" s="158"/>
      <c r="BL41" s="158"/>
      <c r="BM41" s="158"/>
      <c r="BN41" s="158"/>
      <c r="BO41" s="158"/>
      <c r="BP41" s="158"/>
      <c r="BQ41" s="158"/>
      <c r="BR41" s="158"/>
      <c r="BS41" s="158"/>
      <c r="BT41" s="158"/>
      <c r="BU41" s="158"/>
      <c r="BV41" s="158"/>
      <c r="BW41" s="158"/>
      <c r="BX41" s="158"/>
      <c r="BY41" s="158"/>
      <c r="BZ41" s="158"/>
      <c r="CA41" s="158"/>
      <c r="CB41" s="158"/>
      <c r="CC41" s="158"/>
      <c r="CD41" s="158"/>
      <c r="CE41" s="158"/>
      <c r="CF41" s="158"/>
      <c r="CG41" s="158"/>
      <c r="CH41" s="158"/>
      <c r="CI41" s="158"/>
      <c r="CJ41" s="158"/>
      <c r="CK41" s="158"/>
      <c r="CL41" s="158"/>
      <c r="CM41" s="158"/>
      <c r="CN41" s="158"/>
      <c r="CO41" s="158"/>
    </row>
    <row r="42" spans="1:93" ht="78.75" customHeight="1">
      <c r="A42" s="353"/>
      <c r="B42" s="356"/>
      <c r="C42" s="356"/>
      <c r="D42" s="356"/>
      <c r="E42" s="356"/>
      <c r="F42" s="201"/>
      <c r="G42" s="201"/>
      <c r="H42" s="359"/>
      <c r="I42" s="356"/>
      <c r="J42" s="353"/>
      <c r="K42" s="345"/>
      <c r="L42" s="335"/>
      <c r="M42" s="348"/>
      <c r="N42" s="348"/>
      <c r="O42" s="348"/>
      <c r="P42" s="348"/>
      <c r="Q42" s="348"/>
      <c r="R42" s="348"/>
      <c r="S42" s="348"/>
      <c r="T42" s="348"/>
      <c r="U42" s="348"/>
      <c r="V42" s="348"/>
      <c r="W42" s="348"/>
      <c r="X42" s="348"/>
      <c r="Y42" s="348"/>
      <c r="Z42" s="348"/>
      <c r="AA42" s="348"/>
      <c r="AB42" s="348"/>
      <c r="AC42" s="348"/>
      <c r="AD42" s="348"/>
      <c r="AE42" s="348"/>
      <c r="AF42" s="348"/>
      <c r="AG42" s="168">
        <f t="shared" si="0"/>
        <v>5</v>
      </c>
      <c r="AH42" s="345"/>
      <c r="AI42" s="335"/>
      <c r="AJ42" s="338"/>
      <c r="AK42" s="40">
        <v>6</v>
      </c>
      <c r="AL42" s="128"/>
      <c r="AM42" s="41" t="str">
        <f t="shared" si="49"/>
        <v/>
      </c>
      <c r="AN42" s="42"/>
      <c r="AO42" s="42"/>
      <c r="AP42" s="43" t="str">
        <f t="shared" si="44"/>
        <v/>
      </c>
      <c r="AQ42" s="42"/>
      <c r="AR42" s="42"/>
      <c r="AS42" s="42"/>
      <c r="AT42" s="176" t="str">
        <f t="shared" si="50"/>
        <v/>
      </c>
      <c r="AU42" s="44" t="str">
        <f t="shared" si="45"/>
        <v/>
      </c>
      <c r="AV42" s="45" t="str">
        <f t="shared" si="46"/>
        <v/>
      </c>
      <c r="AW42" s="44" t="str">
        <f t="shared" si="47"/>
        <v/>
      </c>
      <c r="AX42" s="45" t="str">
        <f t="shared" si="51"/>
        <v/>
      </c>
      <c r="AY42" s="46" t="str">
        <f t="shared" si="52"/>
        <v/>
      </c>
      <c r="AZ42" s="47"/>
      <c r="BA42" s="196"/>
      <c r="BB42" s="48"/>
      <c r="BC42" s="48"/>
      <c r="BD42" s="48"/>
      <c r="BE42" s="48"/>
      <c r="BF42" s="197"/>
      <c r="BG42" s="197"/>
      <c r="BH42" s="48"/>
      <c r="BI42" s="40"/>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row>
    <row r="43" spans="1:93" ht="78.75" customHeight="1">
      <c r="A43" s="351">
        <v>6</v>
      </c>
      <c r="B43" s="354"/>
      <c r="C43" s="354"/>
      <c r="D43" s="354"/>
      <c r="E43" s="354"/>
      <c r="F43" s="199"/>
      <c r="G43" s="199"/>
      <c r="H43" s="357"/>
      <c r="I43" s="354"/>
      <c r="J43" s="351"/>
      <c r="K43" s="343" t="str">
        <f>IF(J43&lt;=0,"",IF(J43&lt;=2,"Muy Baja",IF(J43&lt;=24,"Baja",IF(J43&lt;=500,"Media",IF(J43&lt;=5000,"Alta","Muy Alta")))))</f>
        <v/>
      </c>
      <c r="L43" s="333" t="str">
        <f>IF(K43="","",IF(K43="Muy Baja",0.2,IF(K43="Baja",0.4,IF(K43="Media",0.6,IF(K43="Alta",0.8,IF(K43="Muy Alta",1,))))))</f>
        <v/>
      </c>
      <c r="M43" s="346"/>
      <c r="N43" s="346"/>
      <c r="O43" s="346"/>
      <c r="P43" s="346"/>
      <c r="Q43" s="346"/>
      <c r="R43" s="346"/>
      <c r="S43" s="346"/>
      <c r="T43" s="346"/>
      <c r="U43" s="346"/>
      <c r="V43" s="346"/>
      <c r="W43" s="346"/>
      <c r="X43" s="346"/>
      <c r="Y43" s="346"/>
      <c r="Z43" s="346"/>
      <c r="AA43" s="346"/>
      <c r="AB43" s="346"/>
      <c r="AC43" s="346"/>
      <c r="AD43" s="346"/>
      <c r="AE43" s="346"/>
      <c r="AF43" s="346"/>
      <c r="AG43" s="168">
        <f t="shared" si="0"/>
        <v>5</v>
      </c>
      <c r="AH43" s="343" t="str">
        <f t="shared" ref="AH43" si="53">IF(AG43=5,"Moderado",IF(AG43=10,"Mayor",IF(AG43=20,"Catastrófico",0)))</f>
        <v>Moderado</v>
      </c>
      <c r="AI43" s="333">
        <f t="shared" ref="AI43" si="54">IF(AH43="","",IF(AH43="Leve",0.2,IF(AH43="Menor",0.4,IF(AH43="Moderado",0.6,IF(AH43="Mayor",0.8,IF(AH43="Catastrófico",1,))))))</f>
        <v>0.6</v>
      </c>
      <c r="AJ43" s="336" t="str">
        <f>IF(OR(AND(K43="Muy Baja",AH43="Leve"),AND(K43="Muy Baja",AH43="Menor"),AND(K43="Baja",AH43="Leve")),"Bajo",IF(OR(AND(K43="Muy baja",AH43="Moderado"),AND(K43="Baja",AH43="Menor"),AND(K43="Baja",AH43="Moderado"),AND(K43="Media",AH43="Leve"),AND(K43="Media",AH43="Menor"),AND(K43="Media",AH43="Moderado"),AND(K43="Alta",AH43="Leve"),AND(K43="Alta",AH43="Menor")),"Moderado",IF(OR(AND(K43="Muy Baja",AH43="Mayor"),AND(K43="Baja",AH43="Mayor"),AND(K43="Media",AH43="Mayor"),AND(K43="Alta",AH43="Moderado"),AND(K43="Alta",AH43="Mayor"),AND(K43="Muy Alta",AH43="Leve"),AND(K43="Muy Alta",AH43="Menor"),AND(K43="Muy Alta",AH43="Moderado"),AND(K43="Muy Alta",AH43="Mayor")),"Alto",IF(OR(AND(K43="Muy Baja",AH43="Catastrófico"),AND(K43="Baja",AH43="Catastrófico"),AND(K43="Media",AH43="Catastrófico"),AND(K43="Alta",AH43="Catastrófico"),AND(K43="Muy Alta",AH43="Catastrófico")),"Extremo",""))))</f>
        <v/>
      </c>
      <c r="AK43" s="40">
        <v>1</v>
      </c>
      <c r="AL43" s="128"/>
      <c r="AM43" s="41" t="str">
        <f>IF(OR(AN43="Preventivo",AN43="Detectivo"),"Probabilidad",IF(AN43="Correctivo","Impacto",""))</f>
        <v/>
      </c>
      <c r="AN43" s="42"/>
      <c r="AO43" s="42"/>
      <c r="AP43" s="43" t="str">
        <f>IF(AND(AN43="Preventivo",AO43="Automático"),"50%",IF(AND(AN43="Preventivo",AO43="Manual"),"40%",IF(AND(AN43="Detectivo",AO43="Automático"),"40%",IF(AND(AN43="Detectivo",AO43="Manual"),"30%",IF(AND(AN43="Correctivo",AO43="Automático"),"35%",IF(AND(AN43="Correctivo",AO43="Manual"),"25%",""))))))</f>
        <v/>
      </c>
      <c r="AQ43" s="42"/>
      <c r="AR43" s="42"/>
      <c r="AS43" s="42"/>
      <c r="AT43" s="176" t="str">
        <f>IFERROR(IF(AM43="Probabilidad",(L43-(+L43*AP43)),IF(AM43="Impacto",L43,"")),"")</f>
        <v/>
      </c>
      <c r="AU43" s="44" t="str">
        <f>IFERROR(IF(AT43="","",IF(AT43&lt;=0.2,"Muy Baja",IF(AT43&lt;=0.4,"Baja",IF(AT43&lt;=0.6,"Media",IF(AT43&lt;=0.8,"Alta","Muy Alta"))))),"")</f>
        <v/>
      </c>
      <c r="AV43" s="45" t="str">
        <f>+AT43</f>
        <v/>
      </c>
      <c r="AW43" s="44" t="str">
        <f>IFERROR(IF(AX43="","",IF(AX43&lt;=0.2,"Leve",IF(AX43&lt;=0.4,"Menor",IF(AX43&lt;=0.6,"Moderado",IF(AX43&lt;=0.8,"Mayor","Catastrófico"))))),"")</f>
        <v/>
      </c>
      <c r="AX43" s="45" t="str">
        <f>IFERROR(IF(AM43="Impacto",(AI43-(+AI43*AP43)),IF(AM43="Probabilidad",AI43,"")),"")</f>
        <v/>
      </c>
      <c r="AY43" s="46" t="str">
        <f>IFERROR(IF(OR(AND(AU43="Muy Baja",AW43="Leve"),AND(AU43="Muy Baja",AW43="Menor"),AND(AU43="Baja",AW43="Leve")),"Bajo",IF(OR(AND(AU43="Muy baja",AW43="Moderado"),AND(AU43="Baja",AW43="Menor"),AND(AU43="Baja",AW43="Moderado"),AND(AU43="Media",AW43="Leve"),AND(AU43="Media",AW43="Menor"),AND(AU43="Media",AW43="Moderado"),AND(AU43="Alta",AW43="Leve"),AND(AU43="Alta",AW43="Menor")),"Moderado",IF(OR(AND(AU43="Muy Baja",AW43="Mayor"),AND(AU43="Baja",AW43="Mayor"),AND(AU43="Media",AW43="Mayor"),AND(AU43="Alta",AW43="Moderado"),AND(AU43="Alta",AW43="Mayor"),AND(AU43="Muy Alta",AW43="Leve"),AND(AU43="Muy Alta",AW43="Menor"),AND(AU43="Muy Alta",AW43="Moderado"),AND(AU43="Muy Alta",AW43="Mayor")),"Alto",IF(OR(AND(AU43="Muy Baja",AW43="Catastrófico"),AND(AU43="Baja",AW43="Catastrófico"),AND(AU43="Media",AW43="Catastrófico"),AND(AU43="Alta",AW43="Catastrófico"),AND(AU43="Muy Alta",AW43="Catastrófico")),"Extremo","")))),"")</f>
        <v/>
      </c>
      <c r="AZ43" s="47"/>
      <c r="BA43" s="196"/>
      <c r="BB43" s="48"/>
      <c r="BC43" s="48"/>
      <c r="BD43" s="48"/>
      <c r="BE43" s="48"/>
      <c r="BF43" s="197"/>
      <c r="BG43" s="197"/>
      <c r="BH43" s="48"/>
      <c r="BI43" s="40"/>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row>
    <row r="44" spans="1:93" ht="78.75" customHeight="1">
      <c r="A44" s="352"/>
      <c r="B44" s="355"/>
      <c r="C44" s="355"/>
      <c r="D44" s="355"/>
      <c r="E44" s="355"/>
      <c r="F44" s="200"/>
      <c r="G44" s="200"/>
      <c r="H44" s="358"/>
      <c r="I44" s="355"/>
      <c r="J44" s="352"/>
      <c r="K44" s="344"/>
      <c r="L44" s="334"/>
      <c r="M44" s="347"/>
      <c r="N44" s="347"/>
      <c r="O44" s="347"/>
      <c r="P44" s="347"/>
      <c r="Q44" s="347"/>
      <c r="R44" s="347"/>
      <c r="S44" s="347"/>
      <c r="T44" s="347"/>
      <c r="U44" s="347"/>
      <c r="V44" s="347"/>
      <c r="W44" s="347"/>
      <c r="X44" s="347"/>
      <c r="Y44" s="347"/>
      <c r="Z44" s="347"/>
      <c r="AA44" s="347"/>
      <c r="AB44" s="347"/>
      <c r="AC44" s="347"/>
      <c r="AD44" s="347"/>
      <c r="AE44" s="347"/>
      <c r="AF44" s="347"/>
      <c r="AG44" s="168">
        <f t="shared" si="0"/>
        <v>5</v>
      </c>
      <c r="AH44" s="344"/>
      <c r="AI44" s="334"/>
      <c r="AJ44" s="337"/>
      <c r="AK44" s="40">
        <v>2</v>
      </c>
      <c r="AL44" s="128"/>
      <c r="AM44" s="41" t="str">
        <f>IF(OR(AN44="Preventivo",AN44="Detectivo"),"Probabilidad",IF(AN44="Correctivo","Impacto",""))</f>
        <v/>
      </c>
      <c r="AN44" s="42"/>
      <c r="AO44" s="42"/>
      <c r="AP44" s="43" t="str">
        <f t="shared" ref="AP44:AP48" si="55">IF(AND(AN44="Preventivo",AO44="Automático"),"50%",IF(AND(AN44="Preventivo",AO44="Manual"),"40%",IF(AND(AN44="Detectivo",AO44="Automático"),"40%",IF(AND(AN44="Detectivo",AO44="Manual"),"30%",IF(AND(AN44="Correctivo",AO44="Automático"),"35%",IF(AND(AN44="Correctivo",AO44="Manual"),"25%",""))))))</f>
        <v/>
      </c>
      <c r="AQ44" s="42"/>
      <c r="AR44" s="42"/>
      <c r="AS44" s="42"/>
      <c r="AT44" s="176" t="str">
        <f>IFERROR(IF(AND(AM43="Probabilidad",AM44="Probabilidad"),(AV43-(+AV43*AP44)),IF(AM44="Probabilidad",(L43-(+L43*AP44)),IF(AM44="Impacto",AV43,""))),"")</f>
        <v/>
      </c>
      <c r="AU44" s="44" t="str">
        <f t="shared" ref="AU44:AU48" si="56">IFERROR(IF(AT44="","",IF(AT44&lt;=0.2,"Muy Baja",IF(AT44&lt;=0.4,"Baja",IF(AT44&lt;=0.6,"Media",IF(AT44&lt;=0.8,"Alta","Muy Alta"))))),"")</f>
        <v/>
      </c>
      <c r="AV44" s="45" t="str">
        <f t="shared" ref="AV44:AV48" si="57">+AT44</f>
        <v/>
      </c>
      <c r="AW44" s="44" t="str">
        <f t="shared" ref="AW44:AW48" si="58">IFERROR(IF(AX44="","",IF(AX44&lt;=0.2,"Leve",IF(AX44&lt;=0.4,"Menor",IF(AX44&lt;=0.6,"Moderado",IF(AX44&lt;=0.8,"Mayor","Catastrófico"))))),"")</f>
        <v/>
      </c>
      <c r="AX44" s="45" t="str">
        <f>IFERROR(IF(AND(AM43="Impacto",AM44="Impacto"),(AX43-(+AX43*AP44)),IF(AM44="Impacto",(AI43-(+AI43*AP44)),IF(AM44="Probabilidad",AX43,""))),"")</f>
        <v/>
      </c>
      <c r="AY44" s="46" t="str">
        <f t="shared" ref="AY44:AY45" si="59">IFERROR(IF(OR(AND(AU44="Muy Baja",AW44="Leve"),AND(AU44="Muy Baja",AW44="Menor"),AND(AU44="Baja",AW44="Leve")),"Bajo",IF(OR(AND(AU44="Muy baja",AW44="Moderado"),AND(AU44="Baja",AW44="Menor"),AND(AU44="Baja",AW44="Moderado"),AND(AU44="Media",AW44="Leve"),AND(AU44="Media",AW44="Menor"),AND(AU44="Media",AW44="Moderado"),AND(AU44="Alta",AW44="Leve"),AND(AU44="Alta",AW44="Menor")),"Moderado",IF(OR(AND(AU44="Muy Baja",AW44="Mayor"),AND(AU44="Baja",AW44="Mayor"),AND(AU44="Media",AW44="Mayor"),AND(AU44="Alta",AW44="Moderado"),AND(AU44="Alta",AW44="Mayor"),AND(AU44="Muy Alta",AW44="Leve"),AND(AU44="Muy Alta",AW44="Menor"),AND(AU44="Muy Alta",AW44="Moderado"),AND(AU44="Muy Alta",AW44="Mayor")),"Alto",IF(OR(AND(AU44="Muy Baja",AW44="Catastrófico"),AND(AU44="Baja",AW44="Catastrófico"),AND(AU44="Media",AW44="Catastrófico"),AND(AU44="Alta",AW44="Catastrófico"),AND(AU44="Muy Alta",AW44="Catastrófico")),"Extremo","")))),"")</f>
        <v/>
      </c>
      <c r="AZ44" s="47"/>
      <c r="BA44" s="196"/>
      <c r="BB44" s="48"/>
      <c r="BC44" s="48"/>
      <c r="BD44" s="48"/>
      <c r="BE44" s="48"/>
      <c r="BF44" s="197"/>
      <c r="BG44" s="197"/>
      <c r="BH44" s="48"/>
      <c r="BI44" s="40"/>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row>
    <row r="45" spans="1:93" ht="78.75" customHeight="1">
      <c r="A45" s="352"/>
      <c r="B45" s="355"/>
      <c r="C45" s="355"/>
      <c r="D45" s="355"/>
      <c r="E45" s="355"/>
      <c r="F45" s="200"/>
      <c r="G45" s="200"/>
      <c r="H45" s="358"/>
      <c r="I45" s="355"/>
      <c r="J45" s="352"/>
      <c r="K45" s="344"/>
      <c r="L45" s="334"/>
      <c r="M45" s="347"/>
      <c r="N45" s="347"/>
      <c r="O45" s="347"/>
      <c r="P45" s="347"/>
      <c r="Q45" s="347"/>
      <c r="R45" s="347"/>
      <c r="S45" s="347"/>
      <c r="T45" s="347"/>
      <c r="U45" s="347"/>
      <c r="V45" s="347"/>
      <c r="W45" s="347"/>
      <c r="X45" s="347"/>
      <c r="Y45" s="347"/>
      <c r="Z45" s="347"/>
      <c r="AA45" s="347"/>
      <c r="AB45" s="347"/>
      <c r="AC45" s="347"/>
      <c r="AD45" s="347"/>
      <c r="AE45" s="347"/>
      <c r="AF45" s="347"/>
      <c r="AG45" s="168">
        <f t="shared" si="0"/>
        <v>5</v>
      </c>
      <c r="AH45" s="344"/>
      <c r="AI45" s="334"/>
      <c r="AJ45" s="337"/>
      <c r="AK45" s="40">
        <v>3</v>
      </c>
      <c r="AL45" s="129"/>
      <c r="AM45" s="41" t="str">
        <f>IF(OR(AN45="Preventivo",AN45="Detectivo"),"Probabilidad",IF(AN45="Correctivo","Impacto",""))</f>
        <v/>
      </c>
      <c r="AN45" s="42"/>
      <c r="AO45" s="42"/>
      <c r="AP45" s="43" t="str">
        <f t="shared" si="55"/>
        <v/>
      </c>
      <c r="AQ45" s="42"/>
      <c r="AR45" s="42"/>
      <c r="AS45" s="42"/>
      <c r="AT45" s="176" t="str">
        <f>IFERROR(IF(AND(AM44="Probabilidad",AM45="Probabilidad"),(AV44-(+AV44*AP45)),IF(AND(AM44="Impacto",AM45="Probabilidad"),(AV43-(+AV43*AP45)),IF(AM45="Impacto",AV44,""))),"")</f>
        <v/>
      </c>
      <c r="AU45" s="44" t="str">
        <f t="shared" si="56"/>
        <v/>
      </c>
      <c r="AV45" s="45" t="str">
        <f t="shared" si="57"/>
        <v/>
      </c>
      <c r="AW45" s="44" t="str">
        <f t="shared" si="58"/>
        <v/>
      </c>
      <c r="AX45" s="45" t="str">
        <f>IFERROR(IF(AND(AM44="Impacto",AM45="Impacto"),(AX44-(+AX44*AP45)),IF(AND(AM44="Probabilidad",AM45="Impacto"),(AX43-(+AX43*AP45)),IF(AM45="Probabilidad",AX44,""))),"")</f>
        <v/>
      </c>
      <c r="AY45" s="46" t="str">
        <f t="shared" si="59"/>
        <v/>
      </c>
      <c r="AZ45" s="47"/>
      <c r="BA45" s="196"/>
      <c r="BB45" s="48"/>
      <c r="BC45" s="48"/>
      <c r="BD45" s="48"/>
      <c r="BE45" s="48"/>
      <c r="BF45" s="197"/>
      <c r="BG45" s="197"/>
      <c r="BH45" s="48"/>
      <c r="BI45" s="40"/>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row>
    <row r="46" spans="1:93" ht="78.75" customHeight="1">
      <c r="A46" s="352"/>
      <c r="B46" s="355"/>
      <c r="C46" s="355"/>
      <c r="D46" s="355"/>
      <c r="E46" s="355"/>
      <c r="F46" s="200"/>
      <c r="G46" s="200"/>
      <c r="H46" s="358"/>
      <c r="I46" s="355"/>
      <c r="J46" s="352"/>
      <c r="K46" s="344"/>
      <c r="L46" s="334"/>
      <c r="M46" s="347"/>
      <c r="N46" s="347"/>
      <c r="O46" s="347"/>
      <c r="P46" s="347"/>
      <c r="Q46" s="347"/>
      <c r="R46" s="347"/>
      <c r="S46" s="347"/>
      <c r="T46" s="347"/>
      <c r="U46" s="347"/>
      <c r="V46" s="347"/>
      <c r="W46" s="347"/>
      <c r="X46" s="347"/>
      <c r="Y46" s="347"/>
      <c r="Z46" s="347"/>
      <c r="AA46" s="347"/>
      <c r="AB46" s="347"/>
      <c r="AC46" s="347"/>
      <c r="AD46" s="347"/>
      <c r="AE46" s="347"/>
      <c r="AF46" s="347"/>
      <c r="AG46" s="168">
        <f t="shared" si="0"/>
        <v>5</v>
      </c>
      <c r="AH46" s="344"/>
      <c r="AI46" s="334"/>
      <c r="AJ46" s="337"/>
      <c r="AK46" s="40">
        <v>4</v>
      </c>
      <c r="AL46" s="128"/>
      <c r="AM46" s="41" t="str">
        <f t="shared" ref="AM46:AM48" si="60">IF(OR(AN46="Preventivo",AN46="Detectivo"),"Probabilidad",IF(AN46="Correctivo","Impacto",""))</f>
        <v/>
      </c>
      <c r="AN46" s="42"/>
      <c r="AO46" s="42"/>
      <c r="AP46" s="43" t="str">
        <f t="shared" si="55"/>
        <v/>
      </c>
      <c r="AQ46" s="42"/>
      <c r="AR46" s="42"/>
      <c r="AS46" s="42"/>
      <c r="AT46" s="176" t="str">
        <f t="shared" ref="AT46:AT48" si="61">IFERROR(IF(AND(AM45="Probabilidad",AM46="Probabilidad"),(AV45-(+AV45*AP46)),IF(AND(AM45="Impacto",AM46="Probabilidad"),(AV44-(+AV44*AP46)),IF(AM46="Impacto",AV45,""))),"")</f>
        <v/>
      </c>
      <c r="AU46" s="44" t="str">
        <f t="shared" si="56"/>
        <v/>
      </c>
      <c r="AV46" s="45" t="str">
        <f t="shared" si="57"/>
        <v/>
      </c>
      <c r="AW46" s="44" t="str">
        <f t="shared" si="58"/>
        <v/>
      </c>
      <c r="AX46" s="45" t="str">
        <f t="shared" ref="AX46:AX48" si="62">IFERROR(IF(AND(AM45="Impacto",AM46="Impacto"),(AX45-(+AX45*AP46)),IF(AND(AM45="Probabilidad",AM46="Impacto"),(AX44-(+AX44*AP46)),IF(AM46="Probabilidad",AX45,""))),"")</f>
        <v/>
      </c>
      <c r="AY46" s="46" t="str">
        <f>IFERROR(IF(OR(AND(AU46="Muy Baja",AW46="Leve"),AND(AU46="Muy Baja",AW46="Menor"),AND(AU46="Baja",AW46="Leve")),"Bajo",IF(OR(AND(AU46="Muy baja",AW46="Moderado"),AND(AU46="Baja",AW46="Menor"),AND(AU46="Baja",AW46="Moderado"),AND(AU46="Media",AW46="Leve"),AND(AU46="Media",AW46="Menor"),AND(AU46="Media",AW46="Moderado"),AND(AU46="Alta",AW46="Leve"),AND(AU46="Alta",AW46="Menor")),"Moderado",IF(OR(AND(AU46="Muy Baja",AW46="Mayor"),AND(AU46="Baja",AW46="Mayor"),AND(AU46="Media",AW46="Mayor"),AND(AU46="Alta",AW46="Moderado"),AND(AU46="Alta",AW46="Mayor"),AND(AU46="Muy Alta",AW46="Leve"),AND(AU46="Muy Alta",AW46="Menor"),AND(AU46="Muy Alta",AW46="Moderado"),AND(AU46="Muy Alta",AW46="Mayor")),"Alto",IF(OR(AND(AU46="Muy Baja",AW46="Catastrófico"),AND(AU46="Baja",AW46="Catastrófico"),AND(AU46="Media",AW46="Catastrófico"),AND(AU46="Alta",AW46="Catastrófico"),AND(AU46="Muy Alta",AW46="Catastrófico")),"Extremo","")))),"")</f>
        <v/>
      </c>
      <c r="AZ46" s="47"/>
      <c r="BA46" s="196"/>
      <c r="BB46" s="48"/>
      <c r="BC46" s="48"/>
      <c r="BD46" s="48"/>
      <c r="BE46" s="48"/>
      <c r="BF46" s="197"/>
      <c r="BG46" s="197"/>
      <c r="BH46" s="48"/>
      <c r="BI46" s="40"/>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row>
    <row r="47" spans="1:93" ht="78.75" customHeight="1">
      <c r="A47" s="352"/>
      <c r="B47" s="355"/>
      <c r="C47" s="355"/>
      <c r="D47" s="355"/>
      <c r="E47" s="355"/>
      <c r="F47" s="200"/>
      <c r="G47" s="200"/>
      <c r="H47" s="358"/>
      <c r="I47" s="355"/>
      <c r="J47" s="352"/>
      <c r="K47" s="344"/>
      <c r="L47" s="334"/>
      <c r="M47" s="347"/>
      <c r="N47" s="347"/>
      <c r="O47" s="347"/>
      <c r="P47" s="347"/>
      <c r="Q47" s="347"/>
      <c r="R47" s="347"/>
      <c r="S47" s="347"/>
      <c r="T47" s="347"/>
      <c r="U47" s="347"/>
      <c r="V47" s="347"/>
      <c r="W47" s="347"/>
      <c r="X47" s="347"/>
      <c r="Y47" s="347"/>
      <c r="Z47" s="347"/>
      <c r="AA47" s="347"/>
      <c r="AB47" s="347"/>
      <c r="AC47" s="347"/>
      <c r="AD47" s="347"/>
      <c r="AE47" s="347"/>
      <c r="AF47" s="347"/>
      <c r="AG47" s="168">
        <f t="shared" si="0"/>
        <v>5</v>
      </c>
      <c r="AH47" s="344"/>
      <c r="AI47" s="334"/>
      <c r="AJ47" s="337"/>
      <c r="AK47" s="40">
        <v>5</v>
      </c>
      <c r="AL47" s="128"/>
      <c r="AM47" s="41" t="str">
        <f t="shared" si="60"/>
        <v/>
      </c>
      <c r="AN47" s="42"/>
      <c r="AO47" s="42"/>
      <c r="AP47" s="43" t="str">
        <f t="shared" si="55"/>
        <v/>
      </c>
      <c r="AQ47" s="42"/>
      <c r="AR47" s="42"/>
      <c r="AS47" s="42"/>
      <c r="AT47" s="176" t="str">
        <f t="shared" si="61"/>
        <v/>
      </c>
      <c r="AU47" s="44" t="str">
        <f t="shared" si="56"/>
        <v/>
      </c>
      <c r="AV47" s="45" t="str">
        <f t="shared" si="57"/>
        <v/>
      </c>
      <c r="AW47" s="44" t="str">
        <f t="shared" si="58"/>
        <v/>
      </c>
      <c r="AX47" s="45" t="str">
        <f t="shared" si="62"/>
        <v/>
      </c>
      <c r="AY47" s="46" t="str">
        <f t="shared" ref="AY47:AY48" si="63">IFERROR(IF(OR(AND(AU47="Muy Baja",AW47="Leve"),AND(AU47="Muy Baja",AW47="Menor"),AND(AU47="Baja",AW47="Leve")),"Bajo",IF(OR(AND(AU47="Muy baja",AW47="Moderado"),AND(AU47="Baja",AW47="Menor"),AND(AU47="Baja",AW47="Moderado"),AND(AU47="Media",AW47="Leve"),AND(AU47="Media",AW47="Menor"),AND(AU47="Media",AW47="Moderado"),AND(AU47="Alta",AW47="Leve"),AND(AU47="Alta",AW47="Menor")),"Moderado",IF(OR(AND(AU47="Muy Baja",AW47="Mayor"),AND(AU47="Baja",AW47="Mayor"),AND(AU47="Media",AW47="Mayor"),AND(AU47="Alta",AW47="Moderado"),AND(AU47="Alta",AW47="Mayor"),AND(AU47="Muy Alta",AW47="Leve"),AND(AU47="Muy Alta",AW47="Menor"),AND(AU47="Muy Alta",AW47="Moderado"),AND(AU47="Muy Alta",AW47="Mayor")),"Alto",IF(OR(AND(AU47="Muy Baja",AW47="Catastrófico"),AND(AU47="Baja",AW47="Catastrófico"),AND(AU47="Media",AW47="Catastrófico"),AND(AU47="Alta",AW47="Catastrófico"),AND(AU47="Muy Alta",AW47="Catastrófico")),"Extremo","")))),"")</f>
        <v/>
      </c>
      <c r="AZ47" s="47"/>
      <c r="BA47" s="196"/>
      <c r="BB47" s="48"/>
      <c r="BC47" s="48"/>
      <c r="BD47" s="48"/>
      <c r="BE47" s="48"/>
      <c r="BF47" s="197"/>
      <c r="BG47" s="197"/>
      <c r="BH47" s="48"/>
      <c r="BI47" s="40"/>
      <c r="BJ47" s="158"/>
      <c r="BK47" s="158"/>
      <c r="BL47" s="158"/>
      <c r="BM47" s="158"/>
      <c r="BN47" s="158"/>
      <c r="BO47" s="158"/>
      <c r="BP47" s="158"/>
      <c r="BQ47" s="158"/>
      <c r="BR47" s="158"/>
      <c r="BS47" s="158"/>
      <c r="BT47" s="158"/>
      <c r="BU47" s="158"/>
      <c r="BV47" s="158"/>
      <c r="BW47" s="158"/>
      <c r="BX47" s="158"/>
      <c r="BY47" s="158"/>
      <c r="BZ47" s="158"/>
      <c r="CA47" s="158"/>
      <c r="CB47" s="158"/>
      <c r="CC47" s="158"/>
      <c r="CD47" s="158"/>
      <c r="CE47" s="158"/>
      <c r="CF47" s="158"/>
      <c r="CG47" s="158"/>
      <c r="CH47" s="158"/>
      <c r="CI47" s="158"/>
      <c r="CJ47" s="158"/>
      <c r="CK47" s="158"/>
      <c r="CL47" s="158"/>
      <c r="CM47" s="158"/>
      <c r="CN47" s="158"/>
      <c r="CO47" s="158"/>
    </row>
    <row r="48" spans="1:93" ht="78.75" customHeight="1">
      <c r="A48" s="353"/>
      <c r="B48" s="356"/>
      <c r="C48" s="356"/>
      <c r="D48" s="356"/>
      <c r="E48" s="356"/>
      <c r="F48" s="201"/>
      <c r="G48" s="201"/>
      <c r="H48" s="359"/>
      <c r="I48" s="356"/>
      <c r="J48" s="353"/>
      <c r="K48" s="345"/>
      <c r="L48" s="335"/>
      <c r="M48" s="348"/>
      <c r="N48" s="348"/>
      <c r="O48" s="348"/>
      <c r="P48" s="348"/>
      <c r="Q48" s="348"/>
      <c r="R48" s="348"/>
      <c r="S48" s="348"/>
      <c r="T48" s="348"/>
      <c r="U48" s="348"/>
      <c r="V48" s="348"/>
      <c r="W48" s="348"/>
      <c r="X48" s="348"/>
      <c r="Y48" s="348"/>
      <c r="Z48" s="348"/>
      <c r="AA48" s="348"/>
      <c r="AB48" s="348"/>
      <c r="AC48" s="348"/>
      <c r="AD48" s="348"/>
      <c r="AE48" s="348"/>
      <c r="AF48" s="348"/>
      <c r="AG48" s="168">
        <f t="shared" si="0"/>
        <v>5</v>
      </c>
      <c r="AH48" s="345"/>
      <c r="AI48" s="335"/>
      <c r="AJ48" s="338"/>
      <c r="AK48" s="40">
        <v>6</v>
      </c>
      <c r="AL48" s="128"/>
      <c r="AM48" s="41" t="str">
        <f t="shared" si="60"/>
        <v/>
      </c>
      <c r="AN48" s="42"/>
      <c r="AO48" s="42"/>
      <c r="AP48" s="43" t="str">
        <f t="shared" si="55"/>
        <v/>
      </c>
      <c r="AQ48" s="42"/>
      <c r="AR48" s="42"/>
      <c r="AS48" s="42"/>
      <c r="AT48" s="176" t="str">
        <f t="shared" si="61"/>
        <v/>
      </c>
      <c r="AU48" s="44" t="str">
        <f t="shared" si="56"/>
        <v/>
      </c>
      <c r="AV48" s="45" t="str">
        <f t="shared" si="57"/>
        <v/>
      </c>
      <c r="AW48" s="44" t="str">
        <f t="shared" si="58"/>
        <v/>
      </c>
      <c r="AX48" s="45" t="str">
        <f t="shared" si="62"/>
        <v/>
      </c>
      <c r="AY48" s="46" t="str">
        <f t="shared" si="63"/>
        <v/>
      </c>
      <c r="AZ48" s="47"/>
      <c r="BA48" s="196"/>
      <c r="BB48" s="48"/>
      <c r="BC48" s="48"/>
      <c r="BD48" s="48"/>
      <c r="BE48" s="48"/>
      <c r="BF48" s="197"/>
      <c r="BG48" s="197"/>
      <c r="BH48" s="48"/>
      <c r="BI48" s="40"/>
      <c r="BJ48" s="158"/>
      <c r="BK48" s="158"/>
      <c r="BL48" s="158"/>
      <c r="BM48" s="158"/>
      <c r="BN48" s="158"/>
      <c r="BO48" s="158"/>
      <c r="BP48" s="158"/>
      <c r="BQ48" s="158"/>
      <c r="BR48" s="158"/>
      <c r="BS48" s="158"/>
      <c r="BT48" s="158"/>
      <c r="BU48" s="158"/>
      <c r="BV48" s="158"/>
      <c r="BW48" s="158"/>
      <c r="BX48" s="158"/>
      <c r="BY48" s="158"/>
      <c r="BZ48" s="158"/>
      <c r="CA48" s="158"/>
      <c r="CB48" s="158"/>
      <c r="CC48" s="158"/>
      <c r="CD48" s="158"/>
      <c r="CE48" s="158"/>
      <c r="CF48" s="158"/>
      <c r="CG48" s="158"/>
      <c r="CH48" s="158"/>
      <c r="CI48" s="158"/>
      <c r="CJ48" s="158"/>
      <c r="CK48" s="158"/>
      <c r="CL48" s="158"/>
      <c r="CM48" s="158"/>
      <c r="CN48" s="158"/>
      <c r="CO48" s="158"/>
    </row>
    <row r="49" spans="1:93" ht="78.75" customHeight="1">
      <c r="A49" s="351">
        <v>7</v>
      </c>
      <c r="B49" s="354"/>
      <c r="C49" s="354"/>
      <c r="D49" s="354"/>
      <c r="E49" s="354"/>
      <c r="F49" s="199"/>
      <c r="G49" s="199"/>
      <c r="H49" s="357"/>
      <c r="I49" s="354"/>
      <c r="J49" s="351"/>
      <c r="K49" s="343" t="str">
        <f>IF(J49&lt;=0,"",IF(J49&lt;=2,"Muy Baja",IF(J49&lt;=24,"Baja",IF(J49&lt;=500,"Media",IF(J49&lt;=5000,"Alta","Muy Alta")))))</f>
        <v/>
      </c>
      <c r="L49" s="333" t="str">
        <f>IF(K49="","",IF(K49="Muy Baja",0.2,IF(K49="Baja",0.4,IF(K49="Media",0.6,IF(K49="Alta",0.8,IF(K49="Muy Alta",1,))))))</f>
        <v/>
      </c>
      <c r="M49" s="346"/>
      <c r="N49" s="346"/>
      <c r="O49" s="346"/>
      <c r="P49" s="346"/>
      <c r="Q49" s="346"/>
      <c r="R49" s="346"/>
      <c r="S49" s="346"/>
      <c r="T49" s="346"/>
      <c r="U49" s="346"/>
      <c r="V49" s="346"/>
      <c r="W49" s="346"/>
      <c r="X49" s="346"/>
      <c r="Y49" s="346"/>
      <c r="Z49" s="346"/>
      <c r="AA49" s="346"/>
      <c r="AB49" s="346"/>
      <c r="AC49" s="346"/>
      <c r="AD49" s="346"/>
      <c r="AE49" s="346"/>
      <c r="AF49" s="346"/>
      <c r="AG49" s="168">
        <f t="shared" si="0"/>
        <v>5</v>
      </c>
      <c r="AH49" s="343" t="str">
        <f t="shared" ref="AH49" si="64">IF(AG49=5,"Moderado",IF(AG49=10,"Mayor",IF(AG49=20,"Catastrófico",0)))</f>
        <v>Moderado</v>
      </c>
      <c r="AI49" s="333">
        <f t="shared" ref="AI49" si="65">IF(AH49="","",IF(AH49="Leve",0.2,IF(AH49="Menor",0.4,IF(AH49="Moderado",0.6,IF(AH49="Mayor",0.8,IF(AH49="Catastrófico",1,))))))</f>
        <v>0.6</v>
      </c>
      <c r="AJ49" s="336" t="str">
        <f>IF(OR(AND(K49="Muy Baja",AH49="Leve"),AND(K49="Muy Baja",AH49="Menor"),AND(K49="Baja",AH49="Leve")),"Bajo",IF(OR(AND(K49="Muy baja",AH49="Moderado"),AND(K49="Baja",AH49="Menor"),AND(K49="Baja",AH49="Moderado"),AND(K49="Media",AH49="Leve"),AND(K49="Media",AH49="Menor"),AND(K49="Media",AH49="Moderado"),AND(K49="Alta",AH49="Leve"),AND(K49="Alta",AH49="Menor")),"Moderado",IF(OR(AND(K49="Muy Baja",AH49="Mayor"),AND(K49="Baja",AH49="Mayor"),AND(K49="Media",AH49="Mayor"),AND(K49="Alta",AH49="Moderado"),AND(K49="Alta",AH49="Mayor"),AND(K49="Muy Alta",AH49="Leve"),AND(K49="Muy Alta",AH49="Menor"),AND(K49="Muy Alta",AH49="Moderado"),AND(K49="Muy Alta",AH49="Mayor")),"Alto",IF(OR(AND(K49="Muy Baja",AH49="Catastrófico"),AND(K49="Baja",AH49="Catastrófico"),AND(K49="Media",AH49="Catastrófico"),AND(K49="Alta",AH49="Catastrófico"),AND(K49="Muy Alta",AH49="Catastrófico")),"Extremo",""))))</f>
        <v/>
      </c>
      <c r="AK49" s="40">
        <v>1</v>
      </c>
      <c r="AL49" s="128"/>
      <c r="AM49" s="41" t="str">
        <f>IF(OR(AN49="Preventivo",AN49="Detectivo"),"Probabilidad",IF(AN49="Correctivo","Impacto",""))</f>
        <v/>
      </c>
      <c r="AN49" s="42"/>
      <c r="AO49" s="42"/>
      <c r="AP49" s="43" t="str">
        <f>IF(AND(AN49="Preventivo",AO49="Automático"),"50%",IF(AND(AN49="Preventivo",AO49="Manual"),"40%",IF(AND(AN49="Detectivo",AO49="Automático"),"40%",IF(AND(AN49="Detectivo",AO49="Manual"),"30%",IF(AND(AN49="Correctivo",AO49="Automático"),"35%",IF(AND(AN49="Correctivo",AO49="Manual"),"25%",""))))))</f>
        <v/>
      </c>
      <c r="AQ49" s="42"/>
      <c r="AR49" s="42"/>
      <c r="AS49" s="42"/>
      <c r="AT49" s="176" t="str">
        <f>IFERROR(IF(AM49="Probabilidad",(L49-(+L49*AP49)),IF(AM49="Impacto",L49,"")),"")</f>
        <v/>
      </c>
      <c r="AU49" s="44" t="str">
        <f>IFERROR(IF(AT49="","",IF(AT49&lt;=0.2,"Muy Baja",IF(AT49&lt;=0.4,"Baja",IF(AT49&lt;=0.6,"Media",IF(AT49&lt;=0.8,"Alta","Muy Alta"))))),"")</f>
        <v/>
      </c>
      <c r="AV49" s="45" t="str">
        <f>+AT49</f>
        <v/>
      </c>
      <c r="AW49" s="44" t="str">
        <f>IFERROR(IF(AX49="","",IF(AX49&lt;=0.2,"Leve",IF(AX49&lt;=0.4,"Menor",IF(AX49&lt;=0.6,"Moderado",IF(AX49&lt;=0.8,"Mayor","Catastrófico"))))),"")</f>
        <v/>
      </c>
      <c r="AX49" s="45" t="str">
        <f>IFERROR(IF(AM49="Impacto",(AI49-(+AI49*AP49)),IF(AM49="Probabilidad",AI49,"")),"")</f>
        <v/>
      </c>
      <c r="AY49" s="46" t="str">
        <f>IFERROR(IF(OR(AND(AU49="Muy Baja",AW49="Leve"),AND(AU49="Muy Baja",AW49="Menor"),AND(AU49="Baja",AW49="Leve")),"Bajo",IF(OR(AND(AU49="Muy baja",AW49="Moderado"),AND(AU49="Baja",AW49="Menor"),AND(AU49="Baja",AW49="Moderado"),AND(AU49="Media",AW49="Leve"),AND(AU49="Media",AW49="Menor"),AND(AU49="Media",AW49="Moderado"),AND(AU49="Alta",AW49="Leve"),AND(AU49="Alta",AW49="Menor")),"Moderado",IF(OR(AND(AU49="Muy Baja",AW49="Mayor"),AND(AU49="Baja",AW49="Mayor"),AND(AU49="Media",AW49="Mayor"),AND(AU49="Alta",AW49="Moderado"),AND(AU49="Alta",AW49="Mayor"),AND(AU49="Muy Alta",AW49="Leve"),AND(AU49="Muy Alta",AW49="Menor"),AND(AU49="Muy Alta",AW49="Moderado"),AND(AU49="Muy Alta",AW49="Mayor")),"Alto",IF(OR(AND(AU49="Muy Baja",AW49="Catastrófico"),AND(AU49="Baja",AW49="Catastrófico"),AND(AU49="Media",AW49="Catastrófico"),AND(AU49="Alta",AW49="Catastrófico"),AND(AU49="Muy Alta",AW49="Catastrófico")),"Extremo","")))),"")</f>
        <v/>
      </c>
      <c r="AZ49" s="47"/>
      <c r="BA49" s="196"/>
      <c r="BB49" s="48"/>
      <c r="BC49" s="48"/>
      <c r="BD49" s="48"/>
      <c r="BE49" s="48"/>
      <c r="BF49" s="197"/>
      <c r="BG49" s="197"/>
      <c r="BH49" s="48"/>
      <c r="BI49" s="40"/>
      <c r="BJ49" s="158"/>
      <c r="BK49" s="158"/>
      <c r="BL49" s="158"/>
      <c r="BM49" s="158"/>
      <c r="BN49" s="158"/>
      <c r="BO49" s="158"/>
      <c r="BP49" s="158"/>
      <c r="BQ49" s="158"/>
      <c r="BR49" s="158"/>
      <c r="BS49" s="158"/>
      <c r="BT49" s="158"/>
      <c r="BU49" s="158"/>
      <c r="BV49" s="158"/>
      <c r="BW49" s="158"/>
      <c r="BX49" s="158"/>
      <c r="BY49" s="158"/>
      <c r="BZ49" s="158"/>
      <c r="CA49" s="158"/>
      <c r="CB49" s="158"/>
      <c r="CC49" s="158"/>
      <c r="CD49" s="158"/>
      <c r="CE49" s="158"/>
      <c r="CF49" s="158"/>
      <c r="CG49" s="158"/>
      <c r="CH49" s="158"/>
      <c r="CI49" s="158"/>
      <c r="CJ49" s="158"/>
      <c r="CK49" s="158"/>
      <c r="CL49" s="158"/>
      <c r="CM49" s="158"/>
      <c r="CN49" s="158"/>
      <c r="CO49" s="158"/>
    </row>
    <row r="50" spans="1:93" ht="78.75" customHeight="1">
      <c r="A50" s="352"/>
      <c r="B50" s="355"/>
      <c r="C50" s="355"/>
      <c r="D50" s="355"/>
      <c r="E50" s="355"/>
      <c r="F50" s="200"/>
      <c r="G50" s="200"/>
      <c r="H50" s="358"/>
      <c r="I50" s="355"/>
      <c r="J50" s="352"/>
      <c r="K50" s="344"/>
      <c r="L50" s="334"/>
      <c r="M50" s="347"/>
      <c r="N50" s="347"/>
      <c r="O50" s="347"/>
      <c r="P50" s="347"/>
      <c r="Q50" s="347"/>
      <c r="R50" s="347"/>
      <c r="S50" s="347"/>
      <c r="T50" s="347"/>
      <c r="U50" s="347"/>
      <c r="V50" s="347"/>
      <c r="W50" s="347"/>
      <c r="X50" s="347"/>
      <c r="Y50" s="347"/>
      <c r="Z50" s="347"/>
      <c r="AA50" s="347"/>
      <c r="AB50" s="347"/>
      <c r="AC50" s="347"/>
      <c r="AD50" s="347"/>
      <c r="AE50" s="347"/>
      <c r="AF50" s="347"/>
      <c r="AG50" s="168">
        <f t="shared" si="0"/>
        <v>5</v>
      </c>
      <c r="AH50" s="344"/>
      <c r="AI50" s="334"/>
      <c r="AJ50" s="337"/>
      <c r="AK50" s="40">
        <v>2</v>
      </c>
      <c r="AL50" s="128"/>
      <c r="AM50" s="41" t="str">
        <f>IF(OR(AN50="Preventivo",AN50="Detectivo"),"Probabilidad",IF(AN50="Correctivo","Impacto",""))</f>
        <v/>
      </c>
      <c r="AN50" s="42"/>
      <c r="AO50" s="42"/>
      <c r="AP50" s="43" t="str">
        <f t="shared" ref="AP50:AP54" si="66">IF(AND(AN50="Preventivo",AO50="Automático"),"50%",IF(AND(AN50="Preventivo",AO50="Manual"),"40%",IF(AND(AN50="Detectivo",AO50="Automático"),"40%",IF(AND(AN50="Detectivo",AO50="Manual"),"30%",IF(AND(AN50="Correctivo",AO50="Automático"),"35%",IF(AND(AN50="Correctivo",AO50="Manual"),"25%",""))))))</f>
        <v/>
      </c>
      <c r="AQ50" s="42"/>
      <c r="AR50" s="42"/>
      <c r="AS50" s="42"/>
      <c r="AT50" s="176" t="str">
        <f>IFERROR(IF(AND(AM49="Probabilidad",AM50="Probabilidad"),(AV49-(+AV49*AP50)),IF(AM50="Probabilidad",(L49-(+L49*AP50)),IF(AM50="Impacto",AV49,""))),"")</f>
        <v/>
      </c>
      <c r="AU50" s="44" t="str">
        <f t="shared" ref="AU50:AU54" si="67">IFERROR(IF(AT50="","",IF(AT50&lt;=0.2,"Muy Baja",IF(AT50&lt;=0.4,"Baja",IF(AT50&lt;=0.6,"Media",IF(AT50&lt;=0.8,"Alta","Muy Alta"))))),"")</f>
        <v/>
      </c>
      <c r="AV50" s="45" t="str">
        <f t="shared" ref="AV50:AV54" si="68">+AT50</f>
        <v/>
      </c>
      <c r="AW50" s="44" t="str">
        <f t="shared" ref="AW50:AW54" si="69">IFERROR(IF(AX50="","",IF(AX50&lt;=0.2,"Leve",IF(AX50&lt;=0.4,"Menor",IF(AX50&lt;=0.6,"Moderado",IF(AX50&lt;=0.8,"Mayor","Catastrófico"))))),"")</f>
        <v/>
      </c>
      <c r="AX50" s="45" t="str">
        <f>IFERROR(IF(AND(AM49="Impacto",AM50="Impacto"),(AX49-(+AX49*AP50)),IF(AM50="Impacto",(AI49-(+AI49*AP50)),IF(AM50="Probabilidad",AX49,""))),"")</f>
        <v/>
      </c>
      <c r="AY50" s="46" t="str">
        <f t="shared" ref="AY50:AY51" si="70">IFERROR(IF(OR(AND(AU50="Muy Baja",AW50="Leve"),AND(AU50="Muy Baja",AW50="Menor"),AND(AU50="Baja",AW50="Leve")),"Bajo",IF(OR(AND(AU50="Muy baja",AW50="Moderado"),AND(AU50="Baja",AW50="Menor"),AND(AU50="Baja",AW50="Moderado"),AND(AU50="Media",AW50="Leve"),AND(AU50="Media",AW50="Menor"),AND(AU50="Media",AW50="Moderado"),AND(AU50="Alta",AW50="Leve"),AND(AU50="Alta",AW50="Menor")),"Moderado",IF(OR(AND(AU50="Muy Baja",AW50="Mayor"),AND(AU50="Baja",AW50="Mayor"),AND(AU50="Media",AW50="Mayor"),AND(AU50="Alta",AW50="Moderado"),AND(AU50="Alta",AW50="Mayor"),AND(AU50="Muy Alta",AW50="Leve"),AND(AU50="Muy Alta",AW50="Menor"),AND(AU50="Muy Alta",AW50="Moderado"),AND(AU50="Muy Alta",AW50="Mayor")),"Alto",IF(OR(AND(AU50="Muy Baja",AW50="Catastrófico"),AND(AU50="Baja",AW50="Catastrófico"),AND(AU50="Media",AW50="Catastrófico"),AND(AU50="Alta",AW50="Catastrófico"),AND(AU50="Muy Alta",AW50="Catastrófico")),"Extremo","")))),"")</f>
        <v/>
      </c>
      <c r="AZ50" s="47"/>
      <c r="BA50" s="196"/>
      <c r="BB50" s="48"/>
      <c r="BC50" s="48"/>
      <c r="BD50" s="48"/>
      <c r="BE50" s="48"/>
      <c r="BF50" s="197"/>
      <c r="BG50" s="197"/>
      <c r="BH50" s="48"/>
      <c r="BI50" s="40"/>
      <c r="BJ50" s="158"/>
      <c r="BK50" s="158"/>
      <c r="BL50" s="158"/>
      <c r="BM50" s="158"/>
      <c r="BN50" s="158"/>
      <c r="BO50" s="158"/>
      <c r="BP50" s="158"/>
      <c r="BQ50" s="158"/>
      <c r="BR50" s="158"/>
      <c r="BS50" s="158"/>
      <c r="BT50" s="158"/>
      <c r="BU50" s="158"/>
      <c r="BV50" s="158"/>
      <c r="BW50" s="158"/>
      <c r="BX50" s="158"/>
      <c r="BY50" s="158"/>
      <c r="BZ50" s="158"/>
      <c r="CA50" s="158"/>
      <c r="CB50" s="158"/>
      <c r="CC50" s="158"/>
      <c r="CD50" s="158"/>
      <c r="CE50" s="158"/>
      <c r="CF50" s="158"/>
      <c r="CG50" s="158"/>
      <c r="CH50" s="158"/>
      <c r="CI50" s="158"/>
      <c r="CJ50" s="158"/>
      <c r="CK50" s="158"/>
      <c r="CL50" s="158"/>
      <c r="CM50" s="158"/>
      <c r="CN50" s="158"/>
      <c r="CO50" s="158"/>
    </row>
    <row r="51" spans="1:93" ht="78.75" customHeight="1">
      <c r="A51" s="352"/>
      <c r="B51" s="355"/>
      <c r="C51" s="355"/>
      <c r="D51" s="355"/>
      <c r="E51" s="355"/>
      <c r="F51" s="200"/>
      <c r="G51" s="200"/>
      <c r="H51" s="358"/>
      <c r="I51" s="355"/>
      <c r="J51" s="352"/>
      <c r="K51" s="344"/>
      <c r="L51" s="334"/>
      <c r="M51" s="347"/>
      <c r="N51" s="347"/>
      <c r="O51" s="347"/>
      <c r="P51" s="347"/>
      <c r="Q51" s="347"/>
      <c r="R51" s="347"/>
      <c r="S51" s="347"/>
      <c r="T51" s="347"/>
      <c r="U51" s="347"/>
      <c r="V51" s="347"/>
      <c r="W51" s="347"/>
      <c r="X51" s="347"/>
      <c r="Y51" s="347"/>
      <c r="Z51" s="347"/>
      <c r="AA51" s="347"/>
      <c r="AB51" s="347"/>
      <c r="AC51" s="347"/>
      <c r="AD51" s="347"/>
      <c r="AE51" s="347"/>
      <c r="AF51" s="347"/>
      <c r="AG51" s="168">
        <f t="shared" si="0"/>
        <v>5</v>
      </c>
      <c r="AH51" s="344"/>
      <c r="AI51" s="334"/>
      <c r="AJ51" s="337"/>
      <c r="AK51" s="40">
        <v>3</v>
      </c>
      <c r="AL51" s="129"/>
      <c r="AM51" s="41" t="str">
        <f>IF(OR(AN51="Preventivo",AN51="Detectivo"),"Probabilidad",IF(AN51="Correctivo","Impacto",""))</f>
        <v/>
      </c>
      <c r="AN51" s="42"/>
      <c r="AO51" s="42"/>
      <c r="AP51" s="43" t="str">
        <f t="shared" si="66"/>
        <v/>
      </c>
      <c r="AQ51" s="42"/>
      <c r="AR51" s="42"/>
      <c r="AS51" s="42"/>
      <c r="AT51" s="176" t="str">
        <f>IFERROR(IF(AND(AM50="Probabilidad",AM51="Probabilidad"),(AV50-(+AV50*AP51)),IF(AND(AM50="Impacto",AM51="Probabilidad"),(AV49-(+AV49*AP51)),IF(AM51="Impacto",AV50,""))),"")</f>
        <v/>
      </c>
      <c r="AU51" s="44" t="str">
        <f t="shared" si="67"/>
        <v/>
      </c>
      <c r="AV51" s="45" t="str">
        <f t="shared" si="68"/>
        <v/>
      </c>
      <c r="AW51" s="44" t="str">
        <f t="shared" si="69"/>
        <v/>
      </c>
      <c r="AX51" s="45" t="str">
        <f>IFERROR(IF(AND(AM50="Impacto",AM51="Impacto"),(AX50-(+AX50*AP51)),IF(AND(AM50="Probabilidad",AM51="Impacto"),(AX49-(+AX49*AP51)),IF(AM51="Probabilidad",AX50,""))),"")</f>
        <v/>
      </c>
      <c r="AY51" s="46" t="str">
        <f t="shared" si="70"/>
        <v/>
      </c>
      <c r="AZ51" s="47"/>
      <c r="BA51" s="196"/>
      <c r="BB51" s="48"/>
      <c r="BC51" s="48"/>
      <c r="BD51" s="48"/>
      <c r="BE51" s="48"/>
      <c r="BF51" s="197"/>
      <c r="BG51" s="197"/>
      <c r="BH51" s="48"/>
      <c r="BI51" s="40"/>
      <c r="BJ51" s="158"/>
      <c r="BK51" s="158"/>
      <c r="BL51" s="158"/>
      <c r="BM51" s="158"/>
      <c r="BN51" s="158"/>
      <c r="BO51" s="158"/>
      <c r="BP51" s="158"/>
      <c r="BQ51" s="158"/>
      <c r="BR51" s="158"/>
      <c r="BS51" s="158"/>
      <c r="BT51" s="158"/>
      <c r="BU51" s="158"/>
      <c r="BV51" s="158"/>
      <c r="BW51" s="158"/>
      <c r="BX51" s="158"/>
      <c r="BY51" s="158"/>
      <c r="BZ51" s="158"/>
      <c r="CA51" s="158"/>
      <c r="CB51" s="158"/>
      <c r="CC51" s="158"/>
      <c r="CD51" s="158"/>
      <c r="CE51" s="158"/>
      <c r="CF51" s="158"/>
      <c r="CG51" s="158"/>
      <c r="CH51" s="158"/>
      <c r="CI51" s="158"/>
      <c r="CJ51" s="158"/>
      <c r="CK51" s="158"/>
      <c r="CL51" s="158"/>
      <c r="CM51" s="158"/>
      <c r="CN51" s="158"/>
      <c r="CO51" s="158"/>
    </row>
    <row r="52" spans="1:93" ht="78.75" customHeight="1">
      <c r="A52" s="352"/>
      <c r="B52" s="355"/>
      <c r="C52" s="355"/>
      <c r="D52" s="355"/>
      <c r="E52" s="355"/>
      <c r="F52" s="200"/>
      <c r="G52" s="200"/>
      <c r="H52" s="358"/>
      <c r="I52" s="355"/>
      <c r="J52" s="352"/>
      <c r="K52" s="344"/>
      <c r="L52" s="334"/>
      <c r="M52" s="347"/>
      <c r="N52" s="347"/>
      <c r="O52" s="347"/>
      <c r="P52" s="347"/>
      <c r="Q52" s="347"/>
      <c r="R52" s="347"/>
      <c r="S52" s="347"/>
      <c r="T52" s="347"/>
      <c r="U52" s="347"/>
      <c r="V52" s="347"/>
      <c r="W52" s="347"/>
      <c r="X52" s="347"/>
      <c r="Y52" s="347"/>
      <c r="Z52" s="347"/>
      <c r="AA52" s="347"/>
      <c r="AB52" s="347"/>
      <c r="AC52" s="347"/>
      <c r="AD52" s="347"/>
      <c r="AE52" s="347"/>
      <c r="AF52" s="347"/>
      <c r="AG52" s="168">
        <f t="shared" si="0"/>
        <v>5</v>
      </c>
      <c r="AH52" s="344"/>
      <c r="AI52" s="334"/>
      <c r="AJ52" s="337"/>
      <c r="AK52" s="40">
        <v>4</v>
      </c>
      <c r="AL52" s="128"/>
      <c r="AM52" s="41" t="str">
        <f t="shared" ref="AM52:AM54" si="71">IF(OR(AN52="Preventivo",AN52="Detectivo"),"Probabilidad",IF(AN52="Correctivo","Impacto",""))</f>
        <v/>
      </c>
      <c r="AN52" s="42"/>
      <c r="AO52" s="42"/>
      <c r="AP52" s="43" t="str">
        <f t="shared" si="66"/>
        <v/>
      </c>
      <c r="AQ52" s="42"/>
      <c r="AR52" s="42"/>
      <c r="AS52" s="42"/>
      <c r="AT52" s="176" t="str">
        <f t="shared" ref="AT52:AT54" si="72">IFERROR(IF(AND(AM51="Probabilidad",AM52="Probabilidad"),(AV51-(+AV51*AP52)),IF(AND(AM51="Impacto",AM52="Probabilidad"),(AV50-(+AV50*AP52)),IF(AM52="Impacto",AV51,""))),"")</f>
        <v/>
      </c>
      <c r="AU52" s="44" t="str">
        <f t="shared" si="67"/>
        <v/>
      </c>
      <c r="AV52" s="45" t="str">
        <f t="shared" si="68"/>
        <v/>
      </c>
      <c r="AW52" s="44" t="str">
        <f t="shared" si="69"/>
        <v/>
      </c>
      <c r="AX52" s="45" t="str">
        <f t="shared" ref="AX52:AX54" si="73">IFERROR(IF(AND(AM51="Impacto",AM52="Impacto"),(AX51-(+AX51*AP52)),IF(AND(AM51="Probabilidad",AM52="Impacto"),(AX50-(+AX50*AP52)),IF(AM52="Probabilidad",AX51,""))),"")</f>
        <v/>
      </c>
      <c r="AY52" s="46" t="str">
        <f>IFERROR(IF(OR(AND(AU52="Muy Baja",AW52="Leve"),AND(AU52="Muy Baja",AW52="Menor"),AND(AU52="Baja",AW52="Leve")),"Bajo",IF(OR(AND(AU52="Muy baja",AW52="Moderado"),AND(AU52="Baja",AW52="Menor"),AND(AU52="Baja",AW52="Moderado"),AND(AU52="Media",AW52="Leve"),AND(AU52="Media",AW52="Menor"),AND(AU52="Media",AW52="Moderado"),AND(AU52="Alta",AW52="Leve"),AND(AU52="Alta",AW52="Menor")),"Moderado",IF(OR(AND(AU52="Muy Baja",AW52="Mayor"),AND(AU52="Baja",AW52="Mayor"),AND(AU52="Media",AW52="Mayor"),AND(AU52="Alta",AW52="Moderado"),AND(AU52="Alta",AW52="Mayor"),AND(AU52="Muy Alta",AW52="Leve"),AND(AU52="Muy Alta",AW52="Menor"),AND(AU52="Muy Alta",AW52="Moderado"),AND(AU52="Muy Alta",AW52="Mayor")),"Alto",IF(OR(AND(AU52="Muy Baja",AW52="Catastrófico"),AND(AU52="Baja",AW52="Catastrófico"),AND(AU52="Media",AW52="Catastrófico"),AND(AU52="Alta",AW52="Catastrófico"),AND(AU52="Muy Alta",AW52="Catastrófico")),"Extremo","")))),"")</f>
        <v/>
      </c>
      <c r="AZ52" s="47"/>
      <c r="BA52" s="196"/>
      <c r="BB52" s="48"/>
      <c r="BC52" s="48"/>
      <c r="BD52" s="48"/>
      <c r="BE52" s="48"/>
      <c r="BF52" s="197"/>
      <c r="BG52" s="197"/>
      <c r="BH52" s="48"/>
      <c r="BI52" s="40"/>
      <c r="BJ52" s="158"/>
      <c r="BK52" s="158"/>
      <c r="BL52" s="158"/>
      <c r="BM52" s="158"/>
      <c r="BN52" s="158"/>
      <c r="BO52" s="158"/>
      <c r="BP52" s="158"/>
      <c r="BQ52" s="158"/>
      <c r="BR52" s="158"/>
      <c r="BS52" s="158"/>
      <c r="BT52" s="158"/>
      <c r="BU52" s="158"/>
      <c r="BV52" s="158"/>
      <c r="BW52" s="158"/>
      <c r="BX52" s="158"/>
      <c r="BY52" s="158"/>
      <c r="BZ52" s="158"/>
      <c r="CA52" s="158"/>
      <c r="CB52" s="158"/>
      <c r="CC52" s="158"/>
      <c r="CD52" s="158"/>
      <c r="CE52" s="158"/>
      <c r="CF52" s="158"/>
      <c r="CG52" s="158"/>
      <c r="CH52" s="158"/>
      <c r="CI52" s="158"/>
      <c r="CJ52" s="158"/>
      <c r="CK52" s="158"/>
      <c r="CL52" s="158"/>
      <c r="CM52" s="158"/>
      <c r="CN52" s="158"/>
      <c r="CO52" s="158"/>
    </row>
    <row r="53" spans="1:93" ht="78.75" customHeight="1">
      <c r="A53" s="352"/>
      <c r="B53" s="355"/>
      <c r="C53" s="355"/>
      <c r="D53" s="355"/>
      <c r="E53" s="355"/>
      <c r="F53" s="200"/>
      <c r="G53" s="200"/>
      <c r="H53" s="358"/>
      <c r="I53" s="355"/>
      <c r="J53" s="352"/>
      <c r="K53" s="344"/>
      <c r="L53" s="334"/>
      <c r="M53" s="347"/>
      <c r="N53" s="347"/>
      <c r="O53" s="347"/>
      <c r="P53" s="347"/>
      <c r="Q53" s="347"/>
      <c r="R53" s="347"/>
      <c r="S53" s="347"/>
      <c r="T53" s="347"/>
      <c r="U53" s="347"/>
      <c r="V53" s="347"/>
      <c r="W53" s="347"/>
      <c r="X53" s="347"/>
      <c r="Y53" s="347"/>
      <c r="Z53" s="347"/>
      <c r="AA53" s="347"/>
      <c r="AB53" s="347"/>
      <c r="AC53" s="347"/>
      <c r="AD53" s="347"/>
      <c r="AE53" s="347"/>
      <c r="AF53" s="347"/>
      <c r="AG53" s="168">
        <f t="shared" si="0"/>
        <v>5</v>
      </c>
      <c r="AH53" s="344"/>
      <c r="AI53" s="334"/>
      <c r="AJ53" s="337"/>
      <c r="AK53" s="40">
        <v>5</v>
      </c>
      <c r="AL53" s="128"/>
      <c r="AM53" s="41" t="str">
        <f t="shared" si="71"/>
        <v/>
      </c>
      <c r="AN53" s="42"/>
      <c r="AO53" s="42"/>
      <c r="AP53" s="43" t="str">
        <f t="shared" si="66"/>
        <v/>
      </c>
      <c r="AQ53" s="42"/>
      <c r="AR53" s="42"/>
      <c r="AS53" s="42"/>
      <c r="AT53" s="176" t="str">
        <f t="shared" si="72"/>
        <v/>
      </c>
      <c r="AU53" s="44" t="str">
        <f t="shared" si="67"/>
        <v/>
      </c>
      <c r="AV53" s="45" t="str">
        <f t="shared" si="68"/>
        <v/>
      </c>
      <c r="AW53" s="44" t="str">
        <f t="shared" si="69"/>
        <v/>
      </c>
      <c r="AX53" s="45" t="str">
        <f t="shared" si="73"/>
        <v/>
      </c>
      <c r="AY53" s="46" t="str">
        <f t="shared" ref="AY53:AY54" si="74">IFERROR(IF(OR(AND(AU53="Muy Baja",AW53="Leve"),AND(AU53="Muy Baja",AW53="Menor"),AND(AU53="Baja",AW53="Leve")),"Bajo",IF(OR(AND(AU53="Muy baja",AW53="Moderado"),AND(AU53="Baja",AW53="Menor"),AND(AU53="Baja",AW53="Moderado"),AND(AU53="Media",AW53="Leve"),AND(AU53="Media",AW53="Menor"),AND(AU53="Media",AW53="Moderado"),AND(AU53="Alta",AW53="Leve"),AND(AU53="Alta",AW53="Menor")),"Moderado",IF(OR(AND(AU53="Muy Baja",AW53="Mayor"),AND(AU53="Baja",AW53="Mayor"),AND(AU53="Media",AW53="Mayor"),AND(AU53="Alta",AW53="Moderado"),AND(AU53="Alta",AW53="Mayor"),AND(AU53="Muy Alta",AW53="Leve"),AND(AU53="Muy Alta",AW53="Menor"),AND(AU53="Muy Alta",AW53="Moderado"),AND(AU53="Muy Alta",AW53="Mayor")),"Alto",IF(OR(AND(AU53="Muy Baja",AW53="Catastrófico"),AND(AU53="Baja",AW53="Catastrófico"),AND(AU53="Media",AW53="Catastrófico"),AND(AU53="Alta",AW53="Catastrófico"),AND(AU53="Muy Alta",AW53="Catastrófico")),"Extremo","")))),"")</f>
        <v/>
      </c>
      <c r="AZ53" s="47"/>
      <c r="BA53" s="196"/>
      <c r="BB53" s="48"/>
      <c r="BC53" s="48"/>
      <c r="BD53" s="48"/>
      <c r="BE53" s="48"/>
      <c r="BF53" s="197"/>
      <c r="BG53" s="197"/>
      <c r="BH53" s="48"/>
      <c r="BI53" s="40"/>
      <c r="BJ53" s="158"/>
      <c r="BK53" s="158"/>
      <c r="BL53" s="158"/>
      <c r="BM53" s="158"/>
      <c r="BN53" s="158"/>
      <c r="BO53" s="158"/>
      <c r="BP53" s="158"/>
      <c r="BQ53" s="158"/>
      <c r="BR53" s="158"/>
      <c r="BS53" s="158"/>
      <c r="BT53" s="158"/>
      <c r="BU53" s="158"/>
      <c r="BV53" s="158"/>
      <c r="BW53" s="158"/>
      <c r="BX53" s="158"/>
      <c r="BY53" s="158"/>
      <c r="BZ53" s="158"/>
      <c r="CA53" s="158"/>
      <c r="CB53" s="158"/>
      <c r="CC53" s="158"/>
      <c r="CD53" s="158"/>
      <c r="CE53" s="158"/>
      <c r="CF53" s="158"/>
      <c r="CG53" s="158"/>
      <c r="CH53" s="158"/>
      <c r="CI53" s="158"/>
      <c r="CJ53" s="158"/>
      <c r="CK53" s="158"/>
      <c r="CL53" s="158"/>
      <c r="CM53" s="158"/>
      <c r="CN53" s="158"/>
      <c r="CO53" s="158"/>
    </row>
    <row r="54" spans="1:93" ht="78.75" customHeight="1">
      <c r="A54" s="353"/>
      <c r="B54" s="356"/>
      <c r="C54" s="356"/>
      <c r="D54" s="356"/>
      <c r="E54" s="356"/>
      <c r="F54" s="201"/>
      <c r="G54" s="201"/>
      <c r="H54" s="359"/>
      <c r="I54" s="356"/>
      <c r="J54" s="353"/>
      <c r="K54" s="345"/>
      <c r="L54" s="335"/>
      <c r="M54" s="348"/>
      <c r="N54" s="348"/>
      <c r="O54" s="348"/>
      <c r="P54" s="348"/>
      <c r="Q54" s="348"/>
      <c r="R54" s="348"/>
      <c r="S54" s="348"/>
      <c r="T54" s="348"/>
      <c r="U54" s="348"/>
      <c r="V54" s="348"/>
      <c r="W54" s="348"/>
      <c r="X54" s="348"/>
      <c r="Y54" s="348"/>
      <c r="Z54" s="348"/>
      <c r="AA54" s="348"/>
      <c r="AB54" s="348"/>
      <c r="AC54" s="348"/>
      <c r="AD54" s="348"/>
      <c r="AE54" s="348"/>
      <c r="AF54" s="348"/>
      <c r="AG54" s="168">
        <f t="shared" si="0"/>
        <v>5</v>
      </c>
      <c r="AH54" s="345"/>
      <c r="AI54" s="335"/>
      <c r="AJ54" s="338"/>
      <c r="AK54" s="40">
        <v>6</v>
      </c>
      <c r="AL54" s="128"/>
      <c r="AM54" s="41" t="str">
        <f t="shared" si="71"/>
        <v/>
      </c>
      <c r="AN54" s="42"/>
      <c r="AO54" s="42"/>
      <c r="AP54" s="43" t="str">
        <f t="shared" si="66"/>
        <v/>
      </c>
      <c r="AQ54" s="42"/>
      <c r="AR54" s="42"/>
      <c r="AS54" s="42"/>
      <c r="AT54" s="176" t="str">
        <f t="shared" si="72"/>
        <v/>
      </c>
      <c r="AU54" s="44" t="str">
        <f t="shared" si="67"/>
        <v/>
      </c>
      <c r="AV54" s="45" t="str">
        <f t="shared" si="68"/>
        <v/>
      </c>
      <c r="AW54" s="44" t="str">
        <f t="shared" si="69"/>
        <v/>
      </c>
      <c r="AX54" s="45" t="str">
        <f t="shared" si="73"/>
        <v/>
      </c>
      <c r="AY54" s="46" t="str">
        <f t="shared" si="74"/>
        <v/>
      </c>
      <c r="AZ54" s="47"/>
      <c r="BA54" s="196"/>
      <c r="BB54" s="48"/>
      <c r="BC54" s="48"/>
      <c r="BD54" s="48"/>
      <c r="BE54" s="48"/>
      <c r="BF54" s="197"/>
      <c r="BG54" s="197"/>
      <c r="BH54" s="48"/>
      <c r="BI54" s="40"/>
      <c r="BJ54" s="158"/>
      <c r="BK54" s="158"/>
      <c r="BL54" s="158"/>
      <c r="BM54" s="158"/>
      <c r="BN54" s="158"/>
      <c r="BO54" s="158"/>
      <c r="BP54" s="158"/>
      <c r="BQ54" s="158"/>
      <c r="BR54" s="158"/>
      <c r="BS54" s="158"/>
      <c r="BT54" s="158"/>
      <c r="BU54" s="158"/>
      <c r="BV54" s="158"/>
      <c r="BW54" s="158"/>
      <c r="BX54" s="158"/>
      <c r="BY54" s="158"/>
      <c r="BZ54" s="158"/>
      <c r="CA54" s="158"/>
      <c r="CB54" s="158"/>
      <c r="CC54" s="158"/>
      <c r="CD54" s="158"/>
      <c r="CE54" s="158"/>
      <c r="CF54" s="158"/>
      <c r="CG54" s="158"/>
      <c r="CH54" s="158"/>
      <c r="CI54" s="158"/>
      <c r="CJ54" s="158"/>
      <c r="CK54" s="158"/>
      <c r="CL54" s="158"/>
      <c r="CM54" s="158"/>
      <c r="CN54" s="158"/>
      <c r="CO54" s="158"/>
    </row>
    <row r="55" spans="1:93" ht="78.75" customHeight="1">
      <c r="A55" s="351">
        <v>8</v>
      </c>
      <c r="B55" s="354"/>
      <c r="C55" s="354"/>
      <c r="D55" s="354"/>
      <c r="E55" s="354"/>
      <c r="F55" s="199"/>
      <c r="G55" s="199"/>
      <c r="H55" s="357"/>
      <c r="I55" s="354"/>
      <c r="J55" s="351"/>
      <c r="K55" s="343" t="str">
        <f>IF(J55&lt;=0,"",IF(J55&lt;=2,"Muy Baja",IF(J55&lt;=24,"Baja",IF(J55&lt;=500,"Media",IF(J55&lt;=5000,"Alta","Muy Alta")))))</f>
        <v/>
      </c>
      <c r="L55" s="333" t="str">
        <f>IF(K55="","",IF(K55="Muy Baja",0.2,IF(K55="Baja",0.4,IF(K55="Media",0.6,IF(K55="Alta",0.8,IF(K55="Muy Alta",1,))))))</f>
        <v/>
      </c>
      <c r="M55" s="346"/>
      <c r="N55" s="346"/>
      <c r="O55" s="346"/>
      <c r="P55" s="346"/>
      <c r="Q55" s="346"/>
      <c r="R55" s="346"/>
      <c r="S55" s="346"/>
      <c r="T55" s="346"/>
      <c r="U55" s="346"/>
      <c r="V55" s="346"/>
      <c r="W55" s="346"/>
      <c r="X55" s="346"/>
      <c r="Y55" s="346"/>
      <c r="Z55" s="346"/>
      <c r="AA55" s="346"/>
      <c r="AB55" s="346"/>
      <c r="AC55" s="346"/>
      <c r="AD55" s="346"/>
      <c r="AE55" s="346"/>
      <c r="AF55" s="346"/>
      <c r="AG55" s="168">
        <f t="shared" si="0"/>
        <v>5</v>
      </c>
      <c r="AH55" s="343" t="str">
        <f t="shared" ref="AH55" si="75">IF(AG55=5,"Moderado",IF(AG55=10,"Mayor",IF(AG55=20,"Catastrófico",0)))</f>
        <v>Moderado</v>
      </c>
      <c r="AI55" s="333">
        <f t="shared" ref="AI55" si="76">IF(AH55="","",IF(AH55="Leve",0.2,IF(AH55="Menor",0.4,IF(AH55="Moderado",0.6,IF(AH55="Mayor",0.8,IF(AH55="Catastrófico",1,))))))</f>
        <v>0.6</v>
      </c>
      <c r="AJ55" s="336" t="str">
        <f>IF(OR(AND(K55="Muy Baja",AH55="Leve"),AND(K55="Muy Baja",AH55="Menor"),AND(K55="Baja",AH55="Leve")),"Bajo",IF(OR(AND(K55="Muy baja",AH55="Moderado"),AND(K55="Baja",AH55="Menor"),AND(K55="Baja",AH55="Moderado"),AND(K55="Media",AH55="Leve"),AND(K55="Media",AH55="Menor"),AND(K55="Media",AH55="Moderado"),AND(K55="Alta",AH55="Leve"),AND(K55="Alta",AH55="Menor")),"Moderado",IF(OR(AND(K55="Muy Baja",AH55="Mayor"),AND(K55="Baja",AH55="Mayor"),AND(K55="Media",AH55="Mayor"),AND(K55="Alta",AH55="Moderado"),AND(K55="Alta",AH55="Mayor"),AND(K55="Muy Alta",AH55="Leve"),AND(K55="Muy Alta",AH55="Menor"),AND(K55="Muy Alta",AH55="Moderado"),AND(K55="Muy Alta",AH55="Mayor")),"Alto",IF(OR(AND(K55="Muy Baja",AH55="Catastrófico"),AND(K55="Baja",AH55="Catastrófico"),AND(K55="Media",AH55="Catastrófico"),AND(K55="Alta",AH55="Catastrófico"),AND(K55="Muy Alta",AH55="Catastrófico")),"Extremo",""))))</f>
        <v/>
      </c>
      <c r="AK55" s="40">
        <v>1</v>
      </c>
      <c r="AL55" s="128"/>
      <c r="AM55" s="41" t="str">
        <f>IF(OR(AN55="Preventivo",AN55="Detectivo"),"Probabilidad",IF(AN55="Correctivo","Impacto",""))</f>
        <v/>
      </c>
      <c r="AN55" s="42"/>
      <c r="AO55" s="42"/>
      <c r="AP55" s="43" t="str">
        <f>IF(AND(AN55="Preventivo",AO55="Automático"),"50%",IF(AND(AN55="Preventivo",AO55="Manual"),"40%",IF(AND(AN55="Detectivo",AO55="Automático"),"40%",IF(AND(AN55="Detectivo",AO55="Manual"),"30%",IF(AND(AN55="Correctivo",AO55="Automático"),"35%",IF(AND(AN55="Correctivo",AO55="Manual"),"25%",""))))))</f>
        <v/>
      </c>
      <c r="AQ55" s="42"/>
      <c r="AR55" s="42"/>
      <c r="AS55" s="42"/>
      <c r="AT55" s="176" t="str">
        <f>IFERROR(IF(AM55="Probabilidad",(L55-(+L55*AP55)),IF(AM55="Impacto",L55,"")),"")</f>
        <v/>
      </c>
      <c r="AU55" s="44" t="str">
        <f>IFERROR(IF(AT55="","",IF(AT55&lt;=0.2,"Muy Baja",IF(AT55&lt;=0.4,"Baja",IF(AT55&lt;=0.6,"Media",IF(AT55&lt;=0.8,"Alta","Muy Alta"))))),"")</f>
        <v/>
      </c>
      <c r="AV55" s="45" t="str">
        <f>+AT55</f>
        <v/>
      </c>
      <c r="AW55" s="44" t="str">
        <f>IFERROR(IF(AX55="","",IF(AX55&lt;=0.2,"Leve",IF(AX55&lt;=0.4,"Menor",IF(AX55&lt;=0.6,"Moderado",IF(AX55&lt;=0.8,"Mayor","Catastrófico"))))),"")</f>
        <v/>
      </c>
      <c r="AX55" s="45" t="str">
        <f>IFERROR(IF(AM55="Impacto",(AI55-(+AI55*AP55)),IF(AM55="Probabilidad",AI55,"")),"")</f>
        <v/>
      </c>
      <c r="AY55" s="46" t="str">
        <f>IFERROR(IF(OR(AND(AU55="Muy Baja",AW55="Leve"),AND(AU55="Muy Baja",AW55="Menor"),AND(AU55="Baja",AW55="Leve")),"Bajo",IF(OR(AND(AU55="Muy baja",AW55="Moderado"),AND(AU55="Baja",AW55="Menor"),AND(AU55="Baja",AW55="Moderado"),AND(AU55="Media",AW55="Leve"),AND(AU55="Media",AW55="Menor"),AND(AU55="Media",AW55="Moderado"),AND(AU55="Alta",AW55="Leve"),AND(AU55="Alta",AW55="Menor")),"Moderado",IF(OR(AND(AU55="Muy Baja",AW55="Mayor"),AND(AU55="Baja",AW55="Mayor"),AND(AU55="Media",AW55="Mayor"),AND(AU55="Alta",AW55="Moderado"),AND(AU55="Alta",AW55="Mayor"),AND(AU55="Muy Alta",AW55="Leve"),AND(AU55="Muy Alta",AW55="Menor"),AND(AU55="Muy Alta",AW55="Moderado"),AND(AU55="Muy Alta",AW55="Mayor")),"Alto",IF(OR(AND(AU55="Muy Baja",AW55="Catastrófico"),AND(AU55="Baja",AW55="Catastrófico"),AND(AU55="Media",AW55="Catastrófico"),AND(AU55="Alta",AW55="Catastrófico"),AND(AU55="Muy Alta",AW55="Catastrófico")),"Extremo","")))),"")</f>
        <v/>
      </c>
      <c r="AZ55" s="47"/>
      <c r="BA55" s="196"/>
      <c r="BB55" s="48"/>
      <c r="BC55" s="48"/>
      <c r="BD55" s="48"/>
      <c r="BE55" s="48"/>
      <c r="BF55" s="197"/>
      <c r="BG55" s="197"/>
      <c r="BH55" s="48"/>
      <c r="BI55" s="40"/>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row>
    <row r="56" spans="1:93" ht="78.75" customHeight="1">
      <c r="A56" s="352"/>
      <c r="B56" s="355"/>
      <c r="C56" s="355"/>
      <c r="D56" s="355"/>
      <c r="E56" s="355"/>
      <c r="F56" s="200"/>
      <c r="G56" s="200"/>
      <c r="H56" s="358"/>
      <c r="I56" s="355"/>
      <c r="J56" s="352"/>
      <c r="K56" s="344"/>
      <c r="L56" s="334"/>
      <c r="M56" s="347"/>
      <c r="N56" s="347"/>
      <c r="O56" s="347"/>
      <c r="P56" s="347"/>
      <c r="Q56" s="347"/>
      <c r="R56" s="347"/>
      <c r="S56" s="347"/>
      <c r="T56" s="347"/>
      <c r="U56" s="347"/>
      <c r="V56" s="347"/>
      <c r="W56" s="347"/>
      <c r="X56" s="347"/>
      <c r="Y56" s="347"/>
      <c r="Z56" s="347"/>
      <c r="AA56" s="347"/>
      <c r="AB56" s="347"/>
      <c r="AC56" s="347"/>
      <c r="AD56" s="347"/>
      <c r="AE56" s="347"/>
      <c r="AF56" s="347"/>
      <c r="AG56" s="168">
        <f t="shared" si="0"/>
        <v>5</v>
      </c>
      <c r="AH56" s="344"/>
      <c r="AI56" s="334"/>
      <c r="AJ56" s="337"/>
      <c r="AK56" s="40">
        <v>2</v>
      </c>
      <c r="AL56" s="128"/>
      <c r="AM56" s="41" t="str">
        <f>IF(OR(AN56="Preventivo",AN56="Detectivo"),"Probabilidad",IF(AN56="Correctivo","Impacto",""))</f>
        <v/>
      </c>
      <c r="AN56" s="42"/>
      <c r="AO56" s="42"/>
      <c r="AP56" s="43" t="str">
        <f t="shared" ref="AP56:AP60" si="77">IF(AND(AN56="Preventivo",AO56="Automático"),"50%",IF(AND(AN56="Preventivo",AO56="Manual"),"40%",IF(AND(AN56="Detectivo",AO56="Automático"),"40%",IF(AND(AN56="Detectivo",AO56="Manual"),"30%",IF(AND(AN56="Correctivo",AO56="Automático"),"35%",IF(AND(AN56="Correctivo",AO56="Manual"),"25%",""))))))</f>
        <v/>
      </c>
      <c r="AQ56" s="42"/>
      <c r="AR56" s="42"/>
      <c r="AS56" s="42"/>
      <c r="AT56" s="176" t="str">
        <f>IFERROR(IF(AND(AM55="Probabilidad",AM56="Probabilidad"),(AV55-(+AV55*AP56)),IF(AM56="Probabilidad",(L55-(+L55*AP56)),IF(AM56="Impacto",AV55,""))),"")</f>
        <v/>
      </c>
      <c r="AU56" s="44" t="str">
        <f t="shared" ref="AU56:AU60" si="78">IFERROR(IF(AT56="","",IF(AT56&lt;=0.2,"Muy Baja",IF(AT56&lt;=0.4,"Baja",IF(AT56&lt;=0.6,"Media",IF(AT56&lt;=0.8,"Alta","Muy Alta"))))),"")</f>
        <v/>
      </c>
      <c r="AV56" s="45" t="str">
        <f t="shared" ref="AV56:AV60" si="79">+AT56</f>
        <v/>
      </c>
      <c r="AW56" s="44" t="str">
        <f t="shared" ref="AW56:AW60" si="80">IFERROR(IF(AX56="","",IF(AX56&lt;=0.2,"Leve",IF(AX56&lt;=0.4,"Menor",IF(AX56&lt;=0.6,"Moderado",IF(AX56&lt;=0.8,"Mayor","Catastrófico"))))),"")</f>
        <v/>
      </c>
      <c r="AX56" s="45" t="str">
        <f>IFERROR(IF(AND(AM55="Impacto",AM56="Impacto"),(AX55-(+AX55*AP56)),IF(AM56="Impacto",(AI55-(+AI55*AP56)),IF(AM56="Probabilidad",AX55,""))),"")</f>
        <v/>
      </c>
      <c r="AY56" s="46" t="str">
        <f t="shared" ref="AY56:AY57" si="81">IFERROR(IF(OR(AND(AU56="Muy Baja",AW56="Leve"),AND(AU56="Muy Baja",AW56="Menor"),AND(AU56="Baja",AW56="Leve")),"Bajo",IF(OR(AND(AU56="Muy baja",AW56="Moderado"),AND(AU56="Baja",AW56="Menor"),AND(AU56="Baja",AW56="Moderado"),AND(AU56="Media",AW56="Leve"),AND(AU56="Media",AW56="Menor"),AND(AU56="Media",AW56="Moderado"),AND(AU56="Alta",AW56="Leve"),AND(AU56="Alta",AW56="Menor")),"Moderado",IF(OR(AND(AU56="Muy Baja",AW56="Mayor"),AND(AU56="Baja",AW56="Mayor"),AND(AU56="Media",AW56="Mayor"),AND(AU56="Alta",AW56="Moderado"),AND(AU56="Alta",AW56="Mayor"),AND(AU56="Muy Alta",AW56="Leve"),AND(AU56="Muy Alta",AW56="Menor"),AND(AU56="Muy Alta",AW56="Moderado"),AND(AU56="Muy Alta",AW56="Mayor")),"Alto",IF(OR(AND(AU56="Muy Baja",AW56="Catastrófico"),AND(AU56="Baja",AW56="Catastrófico"),AND(AU56="Media",AW56="Catastrófico"),AND(AU56="Alta",AW56="Catastrófico"),AND(AU56="Muy Alta",AW56="Catastrófico")),"Extremo","")))),"")</f>
        <v/>
      </c>
      <c r="AZ56" s="47"/>
      <c r="BA56" s="196"/>
      <c r="BB56" s="48"/>
      <c r="BC56" s="48"/>
      <c r="BD56" s="48"/>
      <c r="BE56" s="48"/>
      <c r="BF56" s="197"/>
      <c r="BG56" s="197"/>
      <c r="BH56" s="48"/>
      <c r="BI56" s="40"/>
      <c r="BJ56" s="158"/>
      <c r="BK56" s="158"/>
      <c r="BL56" s="158"/>
      <c r="BM56" s="158"/>
      <c r="BN56" s="158"/>
      <c r="BO56" s="158"/>
      <c r="BP56" s="158"/>
      <c r="BQ56" s="158"/>
      <c r="BR56" s="158"/>
      <c r="BS56" s="158"/>
      <c r="BT56" s="158"/>
      <c r="BU56" s="158"/>
      <c r="BV56" s="158"/>
      <c r="BW56" s="158"/>
      <c r="BX56" s="158"/>
      <c r="BY56" s="158"/>
      <c r="BZ56" s="158"/>
      <c r="CA56" s="158"/>
      <c r="CB56" s="158"/>
      <c r="CC56" s="158"/>
      <c r="CD56" s="158"/>
      <c r="CE56" s="158"/>
      <c r="CF56" s="158"/>
      <c r="CG56" s="158"/>
      <c r="CH56" s="158"/>
      <c r="CI56" s="158"/>
      <c r="CJ56" s="158"/>
      <c r="CK56" s="158"/>
      <c r="CL56" s="158"/>
      <c r="CM56" s="158"/>
      <c r="CN56" s="158"/>
      <c r="CO56" s="158"/>
    </row>
    <row r="57" spans="1:93" ht="78.75" customHeight="1">
      <c r="A57" s="352"/>
      <c r="B57" s="355"/>
      <c r="C57" s="355"/>
      <c r="D57" s="355"/>
      <c r="E57" s="355"/>
      <c r="F57" s="200"/>
      <c r="G57" s="200"/>
      <c r="H57" s="358"/>
      <c r="I57" s="355"/>
      <c r="J57" s="352"/>
      <c r="K57" s="344"/>
      <c r="L57" s="334"/>
      <c r="M57" s="347"/>
      <c r="N57" s="347"/>
      <c r="O57" s="347"/>
      <c r="P57" s="347"/>
      <c r="Q57" s="347"/>
      <c r="R57" s="347"/>
      <c r="S57" s="347"/>
      <c r="T57" s="347"/>
      <c r="U57" s="347"/>
      <c r="V57" s="347"/>
      <c r="W57" s="347"/>
      <c r="X57" s="347"/>
      <c r="Y57" s="347"/>
      <c r="Z57" s="347"/>
      <c r="AA57" s="347"/>
      <c r="AB57" s="347"/>
      <c r="AC57" s="347"/>
      <c r="AD57" s="347"/>
      <c r="AE57" s="347"/>
      <c r="AF57" s="347"/>
      <c r="AG57" s="168">
        <f t="shared" si="0"/>
        <v>5</v>
      </c>
      <c r="AH57" s="344"/>
      <c r="AI57" s="334"/>
      <c r="AJ57" s="337"/>
      <c r="AK57" s="40">
        <v>3</v>
      </c>
      <c r="AL57" s="129"/>
      <c r="AM57" s="41" t="str">
        <f>IF(OR(AN57="Preventivo",AN57="Detectivo"),"Probabilidad",IF(AN57="Correctivo","Impacto",""))</f>
        <v/>
      </c>
      <c r="AN57" s="42"/>
      <c r="AO57" s="42"/>
      <c r="AP57" s="43" t="str">
        <f t="shared" si="77"/>
        <v/>
      </c>
      <c r="AQ57" s="42"/>
      <c r="AR57" s="42"/>
      <c r="AS57" s="42"/>
      <c r="AT57" s="176" t="str">
        <f>IFERROR(IF(AND(AM56="Probabilidad",AM57="Probabilidad"),(AV56-(+AV56*AP57)),IF(AND(AM56="Impacto",AM57="Probabilidad"),(AV55-(+AV55*AP57)),IF(AM57="Impacto",AV56,""))),"")</f>
        <v/>
      </c>
      <c r="AU57" s="44" t="str">
        <f t="shared" si="78"/>
        <v/>
      </c>
      <c r="AV57" s="45" t="str">
        <f t="shared" si="79"/>
        <v/>
      </c>
      <c r="AW57" s="44" t="str">
        <f t="shared" si="80"/>
        <v/>
      </c>
      <c r="AX57" s="45" t="str">
        <f>IFERROR(IF(AND(AM56="Impacto",AM57="Impacto"),(AX56-(+AX56*AP57)),IF(AND(AM56="Probabilidad",AM57="Impacto"),(AX55-(+AX55*AP57)),IF(AM57="Probabilidad",AX56,""))),"")</f>
        <v/>
      </c>
      <c r="AY57" s="46" t="str">
        <f t="shared" si="81"/>
        <v/>
      </c>
      <c r="AZ57" s="47"/>
      <c r="BA57" s="196"/>
      <c r="BB57" s="48"/>
      <c r="BC57" s="48"/>
      <c r="BD57" s="48"/>
      <c r="BE57" s="48"/>
      <c r="BF57" s="197"/>
      <c r="BG57" s="197"/>
      <c r="BH57" s="48"/>
      <c r="BI57" s="40"/>
      <c r="BJ57" s="158"/>
      <c r="BK57" s="158"/>
      <c r="BL57" s="158"/>
      <c r="BM57" s="158"/>
      <c r="BN57" s="158"/>
      <c r="BO57" s="158"/>
      <c r="BP57" s="158"/>
      <c r="BQ57" s="158"/>
      <c r="BR57" s="158"/>
      <c r="BS57" s="158"/>
      <c r="BT57" s="158"/>
      <c r="BU57" s="158"/>
      <c r="BV57" s="158"/>
      <c r="BW57" s="158"/>
      <c r="BX57" s="158"/>
      <c r="BY57" s="158"/>
      <c r="BZ57" s="158"/>
      <c r="CA57" s="158"/>
      <c r="CB57" s="158"/>
      <c r="CC57" s="158"/>
      <c r="CD57" s="158"/>
      <c r="CE57" s="158"/>
      <c r="CF57" s="158"/>
      <c r="CG57" s="158"/>
      <c r="CH57" s="158"/>
      <c r="CI57" s="158"/>
      <c r="CJ57" s="158"/>
      <c r="CK57" s="158"/>
      <c r="CL57" s="158"/>
      <c r="CM57" s="158"/>
      <c r="CN57" s="158"/>
      <c r="CO57" s="158"/>
    </row>
    <row r="58" spans="1:93" ht="78.75" customHeight="1">
      <c r="A58" s="352"/>
      <c r="B58" s="355"/>
      <c r="C58" s="355"/>
      <c r="D58" s="355"/>
      <c r="E58" s="355"/>
      <c r="F58" s="200"/>
      <c r="G58" s="200"/>
      <c r="H58" s="358"/>
      <c r="I58" s="355"/>
      <c r="J58" s="352"/>
      <c r="K58" s="344"/>
      <c r="L58" s="334"/>
      <c r="M58" s="347"/>
      <c r="N58" s="347"/>
      <c r="O58" s="347"/>
      <c r="P58" s="347"/>
      <c r="Q58" s="347"/>
      <c r="R58" s="347"/>
      <c r="S58" s="347"/>
      <c r="T58" s="347"/>
      <c r="U58" s="347"/>
      <c r="V58" s="347"/>
      <c r="W58" s="347"/>
      <c r="X58" s="347"/>
      <c r="Y58" s="347"/>
      <c r="Z58" s="347"/>
      <c r="AA58" s="347"/>
      <c r="AB58" s="347"/>
      <c r="AC58" s="347"/>
      <c r="AD58" s="347"/>
      <c r="AE58" s="347"/>
      <c r="AF58" s="347"/>
      <c r="AG58" s="168">
        <f t="shared" si="0"/>
        <v>5</v>
      </c>
      <c r="AH58" s="344"/>
      <c r="AI58" s="334"/>
      <c r="AJ58" s="337"/>
      <c r="AK58" s="40">
        <v>4</v>
      </c>
      <c r="AL58" s="128"/>
      <c r="AM58" s="41" t="str">
        <f t="shared" ref="AM58:AM60" si="82">IF(OR(AN58="Preventivo",AN58="Detectivo"),"Probabilidad",IF(AN58="Correctivo","Impacto",""))</f>
        <v/>
      </c>
      <c r="AN58" s="42"/>
      <c r="AO58" s="42"/>
      <c r="AP58" s="43" t="str">
        <f t="shared" si="77"/>
        <v/>
      </c>
      <c r="AQ58" s="42"/>
      <c r="AR58" s="42"/>
      <c r="AS58" s="42"/>
      <c r="AT58" s="176" t="str">
        <f t="shared" ref="AT58:AT60" si="83">IFERROR(IF(AND(AM57="Probabilidad",AM58="Probabilidad"),(AV57-(+AV57*AP58)),IF(AND(AM57="Impacto",AM58="Probabilidad"),(AV56-(+AV56*AP58)),IF(AM58="Impacto",AV57,""))),"")</f>
        <v/>
      </c>
      <c r="AU58" s="44" t="str">
        <f t="shared" si="78"/>
        <v/>
      </c>
      <c r="AV58" s="45" t="str">
        <f t="shared" si="79"/>
        <v/>
      </c>
      <c r="AW58" s="44" t="str">
        <f t="shared" si="80"/>
        <v/>
      </c>
      <c r="AX58" s="45" t="str">
        <f t="shared" ref="AX58:AX60" si="84">IFERROR(IF(AND(AM57="Impacto",AM58="Impacto"),(AX57-(+AX57*AP58)),IF(AND(AM57="Probabilidad",AM58="Impacto"),(AX56-(+AX56*AP58)),IF(AM58="Probabilidad",AX57,""))),"")</f>
        <v/>
      </c>
      <c r="AY58" s="46" t="str">
        <f>IFERROR(IF(OR(AND(AU58="Muy Baja",AW58="Leve"),AND(AU58="Muy Baja",AW58="Menor"),AND(AU58="Baja",AW58="Leve")),"Bajo",IF(OR(AND(AU58="Muy baja",AW58="Moderado"),AND(AU58="Baja",AW58="Menor"),AND(AU58="Baja",AW58="Moderado"),AND(AU58="Media",AW58="Leve"),AND(AU58="Media",AW58="Menor"),AND(AU58="Media",AW58="Moderado"),AND(AU58="Alta",AW58="Leve"),AND(AU58="Alta",AW58="Menor")),"Moderado",IF(OR(AND(AU58="Muy Baja",AW58="Mayor"),AND(AU58="Baja",AW58="Mayor"),AND(AU58="Media",AW58="Mayor"),AND(AU58="Alta",AW58="Moderado"),AND(AU58="Alta",AW58="Mayor"),AND(AU58="Muy Alta",AW58="Leve"),AND(AU58="Muy Alta",AW58="Menor"),AND(AU58="Muy Alta",AW58="Moderado"),AND(AU58="Muy Alta",AW58="Mayor")),"Alto",IF(OR(AND(AU58="Muy Baja",AW58="Catastrófico"),AND(AU58="Baja",AW58="Catastrófico"),AND(AU58="Media",AW58="Catastrófico"),AND(AU58="Alta",AW58="Catastrófico"),AND(AU58="Muy Alta",AW58="Catastrófico")),"Extremo","")))),"")</f>
        <v/>
      </c>
      <c r="AZ58" s="47"/>
      <c r="BA58" s="196"/>
      <c r="BB58" s="48"/>
      <c r="BC58" s="48"/>
      <c r="BD58" s="48"/>
      <c r="BE58" s="48"/>
      <c r="BF58" s="197"/>
      <c r="BG58" s="197"/>
      <c r="BH58" s="48"/>
      <c r="BI58" s="40"/>
      <c r="BJ58" s="158"/>
      <c r="BK58" s="158"/>
      <c r="BL58" s="158"/>
      <c r="BM58" s="158"/>
      <c r="BN58" s="158"/>
      <c r="BO58" s="158"/>
      <c r="BP58" s="158"/>
      <c r="BQ58" s="158"/>
      <c r="BR58" s="158"/>
      <c r="BS58" s="158"/>
      <c r="BT58" s="158"/>
      <c r="BU58" s="158"/>
      <c r="BV58" s="158"/>
      <c r="BW58" s="158"/>
      <c r="BX58" s="158"/>
      <c r="BY58" s="158"/>
      <c r="BZ58" s="158"/>
      <c r="CA58" s="158"/>
      <c r="CB58" s="158"/>
      <c r="CC58" s="158"/>
      <c r="CD58" s="158"/>
      <c r="CE58" s="158"/>
      <c r="CF58" s="158"/>
      <c r="CG58" s="158"/>
      <c r="CH58" s="158"/>
      <c r="CI58" s="158"/>
      <c r="CJ58" s="158"/>
      <c r="CK58" s="158"/>
      <c r="CL58" s="158"/>
      <c r="CM58" s="158"/>
      <c r="CN58" s="158"/>
      <c r="CO58" s="158"/>
    </row>
    <row r="59" spans="1:93" ht="78.75" customHeight="1">
      <c r="A59" s="352"/>
      <c r="B59" s="355"/>
      <c r="C59" s="355"/>
      <c r="D59" s="355"/>
      <c r="E59" s="355"/>
      <c r="F59" s="200"/>
      <c r="G59" s="200"/>
      <c r="H59" s="358"/>
      <c r="I59" s="355"/>
      <c r="J59" s="352"/>
      <c r="K59" s="344"/>
      <c r="L59" s="334"/>
      <c r="M59" s="347"/>
      <c r="N59" s="347"/>
      <c r="O59" s="347"/>
      <c r="P59" s="347"/>
      <c r="Q59" s="347"/>
      <c r="R59" s="347"/>
      <c r="S59" s="347"/>
      <c r="T59" s="347"/>
      <c r="U59" s="347"/>
      <c r="V59" s="347"/>
      <c r="W59" s="347"/>
      <c r="X59" s="347"/>
      <c r="Y59" s="347"/>
      <c r="Z59" s="347"/>
      <c r="AA59" s="347"/>
      <c r="AB59" s="347"/>
      <c r="AC59" s="347"/>
      <c r="AD59" s="347"/>
      <c r="AE59" s="347"/>
      <c r="AF59" s="347"/>
      <c r="AG59" s="168">
        <f t="shared" si="0"/>
        <v>5</v>
      </c>
      <c r="AH59" s="344"/>
      <c r="AI59" s="334"/>
      <c r="AJ59" s="337"/>
      <c r="AK59" s="40">
        <v>5</v>
      </c>
      <c r="AL59" s="128"/>
      <c r="AM59" s="41" t="str">
        <f t="shared" si="82"/>
        <v/>
      </c>
      <c r="AN59" s="42"/>
      <c r="AO59" s="42"/>
      <c r="AP59" s="43" t="str">
        <f t="shared" si="77"/>
        <v/>
      </c>
      <c r="AQ59" s="42"/>
      <c r="AR59" s="42"/>
      <c r="AS59" s="42"/>
      <c r="AT59" s="176" t="str">
        <f t="shared" si="83"/>
        <v/>
      </c>
      <c r="AU59" s="44" t="str">
        <f t="shared" si="78"/>
        <v/>
      </c>
      <c r="AV59" s="45" t="str">
        <f t="shared" si="79"/>
        <v/>
      </c>
      <c r="AW59" s="44" t="str">
        <f t="shared" si="80"/>
        <v/>
      </c>
      <c r="AX59" s="45" t="str">
        <f t="shared" si="84"/>
        <v/>
      </c>
      <c r="AY59" s="46" t="str">
        <f t="shared" ref="AY59:AY60" si="85">IFERROR(IF(OR(AND(AU59="Muy Baja",AW59="Leve"),AND(AU59="Muy Baja",AW59="Menor"),AND(AU59="Baja",AW59="Leve")),"Bajo",IF(OR(AND(AU59="Muy baja",AW59="Moderado"),AND(AU59="Baja",AW59="Menor"),AND(AU59="Baja",AW59="Moderado"),AND(AU59="Media",AW59="Leve"),AND(AU59="Media",AW59="Menor"),AND(AU59="Media",AW59="Moderado"),AND(AU59="Alta",AW59="Leve"),AND(AU59="Alta",AW59="Menor")),"Moderado",IF(OR(AND(AU59="Muy Baja",AW59="Mayor"),AND(AU59="Baja",AW59="Mayor"),AND(AU59="Media",AW59="Mayor"),AND(AU59="Alta",AW59="Moderado"),AND(AU59="Alta",AW59="Mayor"),AND(AU59="Muy Alta",AW59="Leve"),AND(AU59="Muy Alta",AW59="Menor"),AND(AU59="Muy Alta",AW59="Moderado"),AND(AU59="Muy Alta",AW59="Mayor")),"Alto",IF(OR(AND(AU59="Muy Baja",AW59="Catastrófico"),AND(AU59="Baja",AW59="Catastrófico"),AND(AU59="Media",AW59="Catastrófico"),AND(AU59="Alta",AW59="Catastrófico"),AND(AU59="Muy Alta",AW59="Catastrófico")),"Extremo","")))),"")</f>
        <v/>
      </c>
      <c r="AZ59" s="47"/>
      <c r="BA59" s="196"/>
      <c r="BB59" s="48"/>
      <c r="BC59" s="48"/>
      <c r="BD59" s="48"/>
      <c r="BE59" s="48"/>
      <c r="BF59" s="197"/>
      <c r="BG59" s="197"/>
      <c r="BH59" s="48"/>
      <c r="BI59" s="40"/>
      <c r="BJ59" s="158"/>
      <c r="BK59" s="158"/>
      <c r="BL59" s="158"/>
      <c r="BM59" s="158"/>
      <c r="BN59" s="158"/>
      <c r="BO59" s="158"/>
      <c r="BP59" s="158"/>
      <c r="BQ59" s="158"/>
      <c r="BR59" s="158"/>
      <c r="BS59" s="158"/>
      <c r="BT59" s="158"/>
      <c r="BU59" s="158"/>
      <c r="BV59" s="158"/>
      <c r="BW59" s="158"/>
      <c r="BX59" s="158"/>
      <c r="BY59" s="158"/>
      <c r="BZ59" s="158"/>
      <c r="CA59" s="158"/>
      <c r="CB59" s="158"/>
      <c r="CC59" s="158"/>
      <c r="CD59" s="158"/>
      <c r="CE59" s="158"/>
      <c r="CF59" s="158"/>
      <c r="CG59" s="158"/>
      <c r="CH59" s="158"/>
      <c r="CI59" s="158"/>
      <c r="CJ59" s="158"/>
      <c r="CK59" s="158"/>
      <c r="CL59" s="158"/>
      <c r="CM59" s="158"/>
      <c r="CN59" s="158"/>
      <c r="CO59" s="158"/>
    </row>
    <row r="60" spans="1:93" ht="78.75" customHeight="1">
      <c r="A60" s="353"/>
      <c r="B60" s="356"/>
      <c r="C60" s="356"/>
      <c r="D60" s="356"/>
      <c r="E60" s="356"/>
      <c r="F60" s="201"/>
      <c r="G60" s="201"/>
      <c r="H60" s="359"/>
      <c r="I60" s="356"/>
      <c r="J60" s="353"/>
      <c r="K60" s="345"/>
      <c r="L60" s="335"/>
      <c r="M60" s="348"/>
      <c r="N60" s="348"/>
      <c r="O60" s="348"/>
      <c r="P60" s="348"/>
      <c r="Q60" s="348"/>
      <c r="R60" s="348"/>
      <c r="S60" s="348"/>
      <c r="T60" s="348"/>
      <c r="U60" s="348"/>
      <c r="V60" s="348"/>
      <c r="W60" s="348"/>
      <c r="X60" s="348"/>
      <c r="Y60" s="348"/>
      <c r="Z60" s="348"/>
      <c r="AA60" s="348"/>
      <c r="AB60" s="348"/>
      <c r="AC60" s="348"/>
      <c r="AD60" s="348"/>
      <c r="AE60" s="348"/>
      <c r="AF60" s="348"/>
      <c r="AG60" s="168">
        <f t="shared" si="0"/>
        <v>5</v>
      </c>
      <c r="AH60" s="345"/>
      <c r="AI60" s="335"/>
      <c r="AJ60" s="338"/>
      <c r="AK60" s="40">
        <v>6</v>
      </c>
      <c r="AL60" s="128"/>
      <c r="AM60" s="41" t="str">
        <f t="shared" si="82"/>
        <v/>
      </c>
      <c r="AN60" s="42"/>
      <c r="AO60" s="42"/>
      <c r="AP60" s="43" t="str">
        <f t="shared" si="77"/>
        <v/>
      </c>
      <c r="AQ60" s="42"/>
      <c r="AR60" s="42"/>
      <c r="AS60" s="42"/>
      <c r="AT60" s="176" t="str">
        <f t="shared" si="83"/>
        <v/>
      </c>
      <c r="AU60" s="44" t="str">
        <f t="shared" si="78"/>
        <v/>
      </c>
      <c r="AV60" s="45" t="str">
        <f t="shared" si="79"/>
        <v/>
      </c>
      <c r="AW60" s="44" t="str">
        <f t="shared" si="80"/>
        <v/>
      </c>
      <c r="AX60" s="45" t="str">
        <f t="shared" si="84"/>
        <v/>
      </c>
      <c r="AY60" s="46" t="str">
        <f t="shared" si="85"/>
        <v/>
      </c>
      <c r="AZ60" s="47"/>
      <c r="BA60" s="196"/>
      <c r="BB60" s="48"/>
      <c r="BC60" s="48"/>
      <c r="BD60" s="48"/>
      <c r="BE60" s="48"/>
      <c r="BF60" s="197"/>
      <c r="BG60" s="197"/>
      <c r="BH60" s="48"/>
      <c r="BI60" s="40"/>
      <c r="BJ60" s="158"/>
      <c r="BK60" s="158"/>
      <c r="BL60" s="158"/>
      <c r="BM60" s="158"/>
      <c r="BN60" s="158"/>
      <c r="BO60" s="158"/>
      <c r="BP60" s="158"/>
      <c r="BQ60" s="158"/>
      <c r="BR60" s="158"/>
      <c r="BS60" s="158"/>
      <c r="BT60" s="158"/>
      <c r="BU60" s="158"/>
      <c r="BV60" s="158"/>
      <c r="BW60" s="158"/>
      <c r="BX60" s="158"/>
      <c r="BY60" s="158"/>
      <c r="BZ60" s="158"/>
      <c r="CA60" s="158"/>
      <c r="CB60" s="158"/>
      <c r="CC60" s="158"/>
      <c r="CD60" s="158"/>
      <c r="CE60" s="158"/>
      <c r="CF60" s="158"/>
      <c r="CG60" s="158"/>
      <c r="CH60" s="158"/>
      <c r="CI60" s="158"/>
      <c r="CJ60" s="158"/>
      <c r="CK60" s="158"/>
      <c r="CL60" s="158"/>
      <c r="CM60" s="158"/>
      <c r="CN60" s="158"/>
      <c r="CO60" s="158"/>
    </row>
    <row r="61" spans="1:93" ht="78.75" customHeight="1">
      <c r="A61" s="351">
        <v>9</v>
      </c>
      <c r="B61" s="354"/>
      <c r="C61" s="354"/>
      <c r="D61" s="354"/>
      <c r="E61" s="354"/>
      <c r="F61" s="199"/>
      <c r="G61" s="199"/>
      <c r="H61" s="357"/>
      <c r="I61" s="354"/>
      <c r="J61" s="351"/>
      <c r="K61" s="343" t="str">
        <f>IF(J61&lt;=0,"",IF(J61&lt;=2,"Muy Baja",IF(J61&lt;=24,"Baja",IF(J61&lt;=500,"Media",IF(J61&lt;=5000,"Alta","Muy Alta")))))</f>
        <v/>
      </c>
      <c r="L61" s="333" t="str">
        <f>IF(K61="","",IF(K61="Muy Baja",0.2,IF(K61="Baja",0.4,IF(K61="Media",0.6,IF(K61="Alta",0.8,IF(K61="Muy Alta",1,))))))</f>
        <v/>
      </c>
      <c r="M61" s="346"/>
      <c r="N61" s="346"/>
      <c r="O61" s="346"/>
      <c r="P61" s="346"/>
      <c r="Q61" s="346"/>
      <c r="R61" s="346"/>
      <c r="S61" s="346"/>
      <c r="T61" s="346"/>
      <c r="U61" s="346"/>
      <c r="V61" s="346"/>
      <c r="W61" s="346"/>
      <c r="X61" s="346"/>
      <c r="Y61" s="346"/>
      <c r="Z61" s="346"/>
      <c r="AA61" s="346"/>
      <c r="AB61" s="346"/>
      <c r="AC61" s="346"/>
      <c r="AD61" s="346"/>
      <c r="AE61" s="346"/>
      <c r="AF61" s="346"/>
      <c r="AG61" s="168">
        <f t="shared" si="0"/>
        <v>5</v>
      </c>
      <c r="AH61" s="343" t="str">
        <f t="shared" ref="AH61" si="86">IF(AG61=5,"Moderado",IF(AG61=10,"Mayor",IF(AG61=20,"Catastrófico",0)))</f>
        <v>Moderado</v>
      </c>
      <c r="AI61" s="333">
        <f t="shared" ref="AI61" si="87">IF(AH61="","",IF(AH61="Leve",0.2,IF(AH61="Menor",0.4,IF(AH61="Moderado",0.6,IF(AH61="Mayor",0.8,IF(AH61="Catastrófico",1,))))))</f>
        <v>0.6</v>
      </c>
      <c r="AJ61" s="336" t="str">
        <f>IF(OR(AND(K61="Muy Baja",AH61="Leve"),AND(K61="Muy Baja",AH61="Menor"),AND(K61="Baja",AH61="Leve")),"Bajo",IF(OR(AND(K61="Muy baja",AH61="Moderado"),AND(K61="Baja",AH61="Menor"),AND(K61="Baja",AH61="Moderado"),AND(K61="Media",AH61="Leve"),AND(K61="Media",AH61="Menor"),AND(K61="Media",AH61="Moderado"),AND(K61="Alta",AH61="Leve"),AND(K61="Alta",AH61="Menor")),"Moderado",IF(OR(AND(K61="Muy Baja",AH61="Mayor"),AND(K61="Baja",AH61="Mayor"),AND(K61="Media",AH61="Mayor"),AND(K61="Alta",AH61="Moderado"),AND(K61="Alta",AH61="Mayor"),AND(K61="Muy Alta",AH61="Leve"),AND(K61="Muy Alta",AH61="Menor"),AND(K61="Muy Alta",AH61="Moderado"),AND(K61="Muy Alta",AH61="Mayor")),"Alto",IF(OR(AND(K61="Muy Baja",AH61="Catastrófico"),AND(K61="Baja",AH61="Catastrófico"),AND(K61="Media",AH61="Catastrófico"),AND(K61="Alta",AH61="Catastrófico"),AND(K61="Muy Alta",AH61="Catastrófico")),"Extremo",""))))</f>
        <v/>
      </c>
      <c r="AK61" s="40">
        <v>1</v>
      </c>
      <c r="AL61" s="128"/>
      <c r="AM61" s="41" t="str">
        <f>IF(OR(AN61="Preventivo",AN61="Detectivo"),"Probabilidad",IF(AN61="Correctivo","Impacto",""))</f>
        <v/>
      </c>
      <c r="AN61" s="42"/>
      <c r="AO61" s="42"/>
      <c r="AP61" s="43" t="str">
        <f>IF(AND(AN61="Preventivo",AO61="Automático"),"50%",IF(AND(AN61="Preventivo",AO61="Manual"),"40%",IF(AND(AN61="Detectivo",AO61="Automático"),"40%",IF(AND(AN61="Detectivo",AO61="Manual"),"30%",IF(AND(AN61="Correctivo",AO61="Automático"),"35%",IF(AND(AN61="Correctivo",AO61="Manual"),"25%",""))))))</f>
        <v/>
      </c>
      <c r="AQ61" s="42"/>
      <c r="AR61" s="42"/>
      <c r="AS61" s="42"/>
      <c r="AT61" s="176" t="str">
        <f>IFERROR(IF(AM61="Probabilidad",(L61-(+L61*AP61)),IF(AM61="Impacto",L61,"")),"")</f>
        <v/>
      </c>
      <c r="AU61" s="44" t="str">
        <f>IFERROR(IF(AT61="","",IF(AT61&lt;=0.2,"Muy Baja",IF(AT61&lt;=0.4,"Baja",IF(AT61&lt;=0.6,"Media",IF(AT61&lt;=0.8,"Alta","Muy Alta"))))),"")</f>
        <v/>
      </c>
      <c r="AV61" s="45" t="str">
        <f>+AT61</f>
        <v/>
      </c>
      <c r="AW61" s="44" t="str">
        <f>IFERROR(IF(AX61="","",IF(AX61&lt;=0.2,"Leve",IF(AX61&lt;=0.4,"Menor",IF(AX61&lt;=0.6,"Moderado",IF(AX61&lt;=0.8,"Mayor","Catastrófico"))))),"")</f>
        <v/>
      </c>
      <c r="AX61" s="45" t="str">
        <f>IFERROR(IF(AM61="Impacto",(AI61-(+AI61*AP61)),IF(AM61="Probabilidad",AI61,"")),"")</f>
        <v/>
      </c>
      <c r="AY61" s="46" t="str">
        <f>IFERROR(IF(OR(AND(AU61="Muy Baja",AW61="Leve"),AND(AU61="Muy Baja",AW61="Menor"),AND(AU61="Baja",AW61="Leve")),"Bajo",IF(OR(AND(AU61="Muy baja",AW61="Moderado"),AND(AU61="Baja",AW61="Menor"),AND(AU61="Baja",AW61="Moderado"),AND(AU61="Media",AW61="Leve"),AND(AU61="Media",AW61="Menor"),AND(AU61="Media",AW61="Moderado"),AND(AU61="Alta",AW61="Leve"),AND(AU61="Alta",AW61="Menor")),"Moderado",IF(OR(AND(AU61="Muy Baja",AW61="Mayor"),AND(AU61="Baja",AW61="Mayor"),AND(AU61="Media",AW61="Mayor"),AND(AU61="Alta",AW61="Moderado"),AND(AU61="Alta",AW61="Mayor"),AND(AU61="Muy Alta",AW61="Leve"),AND(AU61="Muy Alta",AW61="Menor"),AND(AU61="Muy Alta",AW61="Moderado"),AND(AU61="Muy Alta",AW61="Mayor")),"Alto",IF(OR(AND(AU61="Muy Baja",AW61="Catastrófico"),AND(AU61="Baja",AW61="Catastrófico"),AND(AU61="Media",AW61="Catastrófico"),AND(AU61="Alta",AW61="Catastrófico"),AND(AU61="Muy Alta",AW61="Catastrófico")),"Extremo","")))),"")</f>
        <v/>
      </c>
      <c r="AZ61" s="47"/>
      <c r="BA61" s="196"/>
      <c r="BB61" s="48"/>
      <c r="BC61" s="48"/>
      <c r="BD61" s="48"/>
      <c r="BE61" s="48"/>
      <c r="BF61" s="197"/>
      <c r="BG61" s="197"/>
      <c r="BH61" s="48"/>
      <c r="BI61" s="40"/>
      <c r="BJ61" s="158"/>
      <c r="BK61" s="158"/>
      <c r="BL61" s="158"/>
      <c r="BM61" s="158"/>
      <c r="BN61" s="158"/>
      <c r="BO61" s="158"/>
      <c r="BP61" s="158"/>
      <c r="BQ61" s="158"/>
      <c r="BR61" s="158"/>
      <c r="BS61" s="158"/>
      <c r="BT61" s="158"/>
      <c r="BU61" s="158"/>
      <c r="BV61" s="158"/>
      <c r="BW61" s="158"/>
      <c r="BX61" s="158"/>
      <c r="BY61" s="158"/>
      <c r="BZ61" s="158"/>
      <c r="CA61" s="158"/>
      <c r="CB61" s="158"/>
      <c r="CC61" s="158"/>
      <c r="CD61" s="158"/>
      <c r="CE61" s="158"/>
      <c r="CF61" s="158"/>
      <c r="CG61" s="158"/>
      <c r="CH61" s="158"/>
      <c r="CI61" s="158"/>
      <c r="CJ61" s="158"/>
      <c r="CK61" s="158"/>
      <c r="CL61" s="158"/>
      <c r="CM61" s="158"/>
      <c r="CN61" s="158"/>
      <c r="CO61" s="158"/>
    </row>
    <row r="62" spans="1:93" ht="78.75" customHeight="1">
      <c r="A62" s="352"/>
      <c r="B62" s="355"/>
      <c r="C62" s="355"/>
      <c r="D62" s="355"/>
      <c r="E62" s="355"/>
      <c r="F62" s="200"/>
      <c r="G62" s="200"/>
      <c r="H62" s="358"/>
      <c r="I62" s="355"/>
      <c r="J62" s="352"/>
      <c r="K62" s="344"/>
      <c r="L62" s="334"/>
      <c r="M62" s="347"/>
      <c r="N62" s="347"/>
      <c r="O62" s="347"/>
      <c r="P62" s="347"/>
      <c r="Q62" s="347"/>
      <c r="R62" s="347"/>
      <c r="S62" s="347"/>
      <c r="T62" s="347"/>
      <c r="U62" s="347"/>
      <c r="V62" s="347"/>
      <c r="W62" s="347"/>
      <c r="X62" s="347"/>
      <c r="Y62" s="347"/>
      <c r="Z62" s="347"/>
      <c r="AA62" s="347"/>
      <c r="AB62" s="347"/>
      <c r="AC62" s="347"/>
      <c r="AD62" s="347"/>
      <c r="AE62" s="347"/>
      <c r="AF62" s="347"/>
      <c r="AG62" s="168">
        <f t="shared" si="0"/>
        <v>5</v>
      </c>
      <c r="AH62" s="344"/>
      <c r="AI62" s="334"/>
      <c r="AJ62" s="337"/>
      <c r="AK62" s="40">
        <v>2</v>
      </c>
      <c r="AL62" s="128"/>
      <c r="AM62" s="41" t="str">
        <f>IF(OR(AN62="Preventivo",AN62="Detectivo"),"Probabilidad",IF(AN62="Correctivo","Impacto",""))</f>
        <v/>
      </c>
      <c r="AN62" s="42"/>
      <c r="AO62" s="42"/>
      <c r="AP62" s="43" t="str">
        <f t="shared" ref="AP62:AP66" si="88">IF(AND(AN62="Preventivo",AO62="Automático"),"50%",IF(AND(AN62="Preventivo",AO62="Manual"),"40%",IF(AND(AN62="Detectivo",AO62="Automático"),"40%",IF(AND(AN62="Detectivo",AO62="Manual"),"30%",IF(AND(AN62="Correctivo",AO62="Automático"),"35%",IF(AND(AN62="Correctivo",AO62="Manual"),"25%",""))))))</f>
        <v/>
      </c>
      <c r="AQ62" s="42"/>
      <c r="AR62" s="42"/>
      <c r="AS62" s="42"/>
      <c r="AT62" s="176" t="str">
        <f>IFERROR(IF(AND(AM61="Probabilidad",AM62="Probabilidad"),(AV61-(+AV61*AP62)),IF(AM62="Probabilidad",(L61-(+L61*AP62)),IF(AM62="Impacto",AV61,""))),"")</f>
        <v/>
      </c>
      <c r="AU62" s="44" t="str">
        <f t="shared" ref="AU62:AU66" si="89">IFERROR(IF(AT62="","",IF(AT62&lt;=0.2,"Muy Baja",IF(AT62&lt;=0.4,"Baja",IF(AT62&lt;=0.6,"Media",IF(AT62&lt;=0.8,"Alta","Muy Alta"))))),"")</f>
        <v/>
      </c>
      <c r="AV62" s="45" t="str">
        <f t="shared" ref="AV62:AV66" si="90">+AT62</f>
        <v/>
      </c>
      <c r="AW62" s="44" t="str">
        <f t="shared" ref="AW62:AW66" si="91">IFERROR(IF(AX62="","",IF(AX62&lt;=0.2,"Leve",IF(AX62&lt;=0.4,"Menor",IF(AX62&lt;=0.6,"Moderado",IF(AX62&lt;=0.8,"Mayor","Catastrófico"))))),"")</f>
        <v/>
      </c>
      <c r="AX62" s="45" t="str">
        <f>IFERROR(IF(AND(AM61="Impacto",AM62="Impacto"),(AX61-(+AX61*AP62)),IF(AM62="Impacto",(AI61-(+AI61*AP62)),IF(AM62="Probabilidad",AX61,""))),"")</f>
        <v/>
      </c>
      <c r="AY62" s="46" t="str">
        <f t="shared" ref="AY62:AY63" si="92">IFERROR(IF(OR(AND(AU62="Muy Baja",AW62="Leve"),AND(AU62="Muy Baja",AW62="Menor"),AND(AU62="Baja",AW62="Leve")),"Bajo",IF(OR(AND(AU62="Muy baja",AW62="Moderado"),AND(AU62="Baja",AW62="Menor"),AND(AU62="Baja",AW62="Moderado"),AND(AU62="Media",AW62="Leve"),AND(AU62="Media",AW62="Menor"),AND(AU62="Media",AW62="Moderado"),AND(AU62="Alta",AW62="Leve"),AND(AU62="Alta",AW62="Menor")),"Moderado",IF(OR(AND(AU62="Muy Baja",AW62="Mayor"),AND(AU62="Baja",AW62="Mayor"),AND(AU62="Media",AW62="Mayor"),AND(AU62="Alta",AW62="Moderado"),AND(AU62="Alta",AW62="Mayor"),AND(AU62="Muy Alta",AW62="Leve"),AND(AU62="Muy Alta",AW62="Menor"),AND(AU62="Muy Alta",AW62="Moderado"),AND(AU62="Muy Alta",AW62="Mayor")),"Alto",IF(OR(AND(AU62="Muy Baja",AW62="Catastrófico"),AND(AU62="Baja",AW62="Catastrófico"),AND(AU62="Media",AW62="Catastrófico"),AND(AU62="Alta",AW62="Catastrófico"),AND(AU62="Muy Alta",AW62="Catastrófico")),"Extremo","")))),"")</f>
        <v/>
      </c>
      <c r="AZ62" s="47"/>
      <c r="BA62" s="196"/>
      <c r="BB62" s="48"/>
      <c r="BC62" s="48"/>
      <c r="BD62" s="48"/>
      <c r="BE62" s="48"/>
      <c r="BF62" s="197"/>
      <c r="BG62" s="197"/>
      <c r="BH62" s="48"/>
      <c r="BI62" s="40"/>
      <c r="BJ62" s="158"/>
      <c r="BK62" s="158"/>
      <c r="BL62" s="158"/>
      <c r="BM62" s="158"/>
      <c r="BN62" s="158"/>
      <c r="BO62" s="158"/>
      <c r="BP62" s="158"/>
      <c r="BQ62" s="158"/>
      <c r="BR62" s="158"/>
      <c r="BS62" s="158"/>
      <c r="BT62" s="158"/>
      <c r="BU62" s="158"/>
      <c r="BV62" s="158"/>
      <c r="BW62" s="158"/>
      <c r="BX62" s="158"/>
      <c r="BY62" s="158"/>
      <c r="BZ62" s="158"/>
      <c r="CA62" s="158"/>
      <c r="CB62" s="158"/>
      <c r="CC62" s="158"/>
      <c r="CD62" s="158"/>
      <c r="CE62" s="158"/>
      <c r="CF62" s="158"/>
      <c r="CG62" s="158"/>
      <c r="CH62" s="158"/>
      <c r="CI62" s="158"/>
      <c r="CJ62" s="158"/>
      <c r="CK62" s="158"/>
      <c r="CL62" s="158"/>
      <c r="CM62" s="158"/>
      <c r="CN62" s="158"/>
      <c r="CO62" s="158"/>
    </row>
    <row r="63" spans="1:93" ht="78.75" customHeight="1">
      <c r="A63" s="352"/>
      <c r="B63" s="355"/>
      <c r="C63" s="355"/>
      <c r="D63" s="355"/>
      <c r="E63" s="355"/>
      <c r="F63" s="200"/>
      <c r="G63" s="200"/>
      <c r="H63" s="358"/>
      <c r="I63" s="355"/>
      <c r="J63" s="352"/>
      <c r="K63" s="344"/>
      <c r="L63" s="334"/>
      <c r="M63" s="347"/>
      <c r="N63" s="347"/>
      <c r="O63" s="347"/>
      <c r="P63" s="347"/>
      <c r="Q63" s="347"/>
      <c r="R63" s="347"/>
      <c r="S63" s="347"/>
      <c r="T63" s="347"/>
      <c r="U63" s="347"/>
      <c r="V63" s="347"/>
      <c r="W63" s="347"/>
      <c r="X63" s="347"/>
      <c r="Y63" s="347"/>
      <c r="Z63" s="347"/>
      <c r="AA63" s="347"/>
      <c r="AB63" s="347"/>
      <c r="AC63" s="347"/>
      <c r="AD63" s="347"/>
      <c r="AE63" s="347"/>
      <c r="AF63" s="347"/>
      <c r="AG63" s="168">
        <f t="shared" si="0"/>
        <v>5</v>
      </c>
      <c r="AH63" s="344"/>
      <c r="AI63" s="334"/>
      <c r="AJ63" s="337"/>
      <c r="AK63" s="40">
        <v>3</v>
      </c>
      <c r="AL63" s="129"/>
      <c r="AM63" s="41" t="str">
        <f>IF(OR(AN63="Preventivo",AN63="Detectivo"),"Probabilidad",IF(AN63="Correctivo","Impacto",""))</f>
        <v/>
      </c>
      <c r="AN63" s="42"/>
      <c r="AO63" s="42"/>
      <c r="AP63" s="43" t="str">
        <f t="shared" si="88"/>
        <v/>
      </c>
      <c r="AQ63" s="42"/>
      <c r="AR63" s="42"/>
      <c r="AS63" s="42"/>
      <c r="AT63" s="176" t="str">
        <f>IFERROR(IF(AND(AM62="Probabilidad",AM63="Probabilidad"),(AV62-(+AV62*AP63)),IF(AND(AM62="Impacto",AM63="Probabilidad"),(AV61-(+AV61*AP63)),IF(AM63="Impacto",AV62,""))),"")</f>
        <v/>
      </c>
      <c r="AU63" s="44" t="str">
        <f t="shared" si="89"/>
        <v/>
      </c>
      <c r="AV63" s="45" t="str">
        <f t="shared" si="90"/>
        <v/>
      </c>
      <c r="AW63" s="44" t="str">
        <f t="shared" si="91"/>
        <v/>
      </c>
      <c r="AX63" s="45" t="str">
        <f>IFERROR(IF(AND(AM62="Impacto",AM63="Impacto"),(AX62-(+AX62*AP63)),IF(AND(AM62="Probabilidad",AM63="Impacto"),(AX61-(+AX61*AP63)),IF(AM63="Probabilidad",AX62,""))),"")</f>
        <v/>
      </c>
      <c r="AY63" s="46" t="str">
        <f t="shared" si="92"/>
        <v/>
      </c>
      <c r="AZ63" s="47"/>
      <c r="BA63" s="196"/>
      <c r="BB63" s="48"/>
      <c r="BC63" s="48"/>
      <c r="BD63" s="48"/>
      <c r="BE63" s="48"/>
      <c r="BF63" s="197"/>
      <c r="BG63" s="197"/>
      <c r="BH63" s="48"/>
      <c r="BI63" s="40"/>
      <c r="BJ63" s="158"/>
      <c r="BK63" s="158"/>
      <c r="BL63" s="158"/>
      <c r="BM63" s="158"/>
      <c r="BN63" s="158"/>
      <c r="BO63" s="158"/>
      <c r="BP63" s="158"/>
      <c r="BQ63" s="158"/>
      <c r="BR63" s="158"/>
      <c r="BS63" s="158"/>
      <c r="BT63" s="158"/>
      <c r="BU63" s="158"/>
      <c r="BV63" s="158"/>
      <c r="BW63" s="158"/>
      <c r="BX63" s="158"/>
      <c r="BY63" s="158"/>
      <c r="BZ63" s="158"/>
      <c r="CA63" s="158"/>
      <c r="CB63" s="158"/>
      <c r="CC63" s="158"/>
      <c r="CD63" s="158"/>
      <c r="CE63" s="158"/>
      <c r="CF63" s="158"/>
      <c r="CG63" s="158"/>
      <c r="CH63" s="158"/>
      <c r="CI63" s="158"/>
      <c r="CJ63" s="158"/>
      <c r="CK63" s="158"/>
      <c r="CL63" s="158"/>
      <c r="CM63" s="158"/>
      <c r="CN63" s="158"/>
      <c r="CO63" s="158"/>
    </row>
    <row r="64" spans="1:93" ht="78.75" customHeight="1">
      <c r="A64" s="352"/>
      <c r="B64" s="355"/>
      <c r="C64" s="355"/>
      <c r="D64" s="355"/>
      <c r="E64" s="355"/>
      <c r="F64" s="200"/>
      <c r="G64" s="200"/>
      <c r="H64" s="358"/>
      <c r="I64" s="355"/>
      <c r="J64" s="352"/>
      <c r="K64" s="344"/>
      <c r="L64" s="334"/>
      <c r="M64" s="347"/>
      <c r="N64" s="347"/>
      <c r="O64" s="347"/>
      <c r="P64" s="347"/>
      <c r="Q64" s="347"/>
      <c r="R64" s="347"/>
      <c r="S64" s="347"/>
      <c r="T64" s="347"/>
      <c r="U64" s="347"/>
      <c r="V64" s="347"/>
      <c r="W64" s="347"/>
      <c r="X64" s="347"/>
      <c r="Y64" s="347"/>
      <c r="Z64" s="347"/>
      <c r="AA64" s="347"/>
      <c r="AB64" s="347"/>
      <c r="AC64" s="347"/>
      <c r="AD64" s="347"/>
      <c r="AE64" s="347"/>
      <c r="AF64" s="347"/>
      <c r="AG64" s="168">
        <f t="shared" si="0"/>
        <v>5</v>
      </c>
      <c r="AH64" s="344"/>
      <c r="AI64" s="334"/>
      <c r="AJ64" s="337"/>
      <c r="AK64" s="40">
        <v>4</v>
      </c>
      <c r="AL64" s="128"/>
      <c r="AM64" s="41" t="str">
        <f t="shared" ref="AM64:AM66" si="93">IF(OR(AN64="Preventivo",AN64="Detectivo"),"Probabilidad",IF(AN64="Correctivo","Impacto",""))</f>
        <v/>
      </c>
      <c r="AN64" s="42"/>
      <c r="AO64" s="42"/>
      <c r="AP64" s="43" t="str">
        <f t="shared" si="88"/>
        <v/>
      </c>
      <c r="AQ64" s="42"/>
      <c r="AR64" s="42"/>
      <c r="AS64" s="42"/>
      <c r="AT64" s="176" t="str">
        <f t="shared" ref="AT64:AT66" si="94">IFERROR(IF(AND(AM63="Probabilidad",AM64="Probabilidad"),(AV63-(+AV63*AP64)),IF(AND(AM63="Impacto",AM64="Probabilidad"),(AV62-(+AV62*AP64)),IF(AM64="Impacto",AV63,""))),"")</f>
        <v/>
      </c>
      <c r="AU64" s="44" t="str">
        <f t="shared" si="89"/>
        <v/>
      </c>
      <c r="AV64" s="45" t="str">
        <f t="shared" si="90"/>
        <v/>
      </c>
      <c r="AW64" s="44" t="str">
        <f t="shared" si="91"/>
        <v/>
      </c>
      <c r="AX64" s="45" t="str">
        <f t="shared" ref="AX64:AX66" si="95">IFERROR(IF(AND(AM63="Impacto",AM64="Impacto"),(AX63-(+AX63*AP64)),IF(AND(AM63="Probabilidad",AM64="Impacto"),(AX62-(+AX62*AP64)),IF(AM64="Probabilidad",AX63,""))),"")</f>
        <v/>
      </c>
      <c r="AY64" s="46" t="str">
        <f>IFERROR(IF(OR(AND(AU64="Muy Baja",AW64="Leve"),AND(AU64="Muy Baja",AW64="Menor"),AND(AU64="Baja",AW64="Leve")),"Bajo",IF(OR(AND(AU64="Muy baja",AW64="Moderado"),AND(AU64="Baja",AW64="Menor"),AND(AU64="Baja",AW64="Moderado"),AND(AU64="Media",AW64="Leve"),AND(AU64="Media",AW64="Menor"),AND(AU64="Media",AW64="Moderado"),AND(AU64="Alta",AW64="Leve"),AND(AU64="Alta",AW64="Menor")),"Moderado",IF(OR(AND(AU64="Muy Baja",AW64="Mayor"),AND(AU64="Baja",AW64="Mayor"),AND(AU64="Media",AW64="Mayor"),AND(AU64="Alta",AW64="Moderado"),AND(AU64="Alta",AW64="Mayor"),AND(AU64="Muy Alta",AW64="Leve"),AND(AU64="Muy Alta",AW64="Menor"),AND(AU64="Muy Alta",AW64="Moderado"),AND(AU64="Muy Alta",AW64="Mayor")),"Alto",IF(OR(AND(AU64="Muy Baja",AW64="Catastrófico"),AND(AU64="Baja",AW64="Catastrófico"),AND(AU64="Media",AW64="Catastrófico"),AND(AU64="Alta",AW64="Catastrófico"),AND(AU64="Muy Alta",AW64="Catastrófico")),"Extremo","")))),"")</f>
        <v/>
      </c>
      <c r="AZ64" s="47"/>
      <c r="BA64" s="196"/>
      <c r="BB64" s="48"/>
      <c r="BC64" s="48"/>
      <c r="BD64" s="48"/>
      <c r="BE64" s="48"/>
      <c r="BF64" s="197"/>
      <c r="BG64" s="197"/>
      <c r="BH64" s="48"/>
      <c r="BI64" s="40"/>
      <c r="BJ64" s="158"/>
      <c r="BK64" s="158"/>
      <c r="BL64" s="158"/>
      <c r="BM64" s="158"/>
      <c r="BN64" s="158"/>
      <c r="BO64" s="158"/>
      <c r="BP64" s="158"/>
      <c r="BQ64" s="158"/>
      <c r="BR64" s="158"/>
      <c r="BS64" s="158"/>
      <c r="BT64" s="158"/>
      <c r="BU64" s="158"/>
      <c r="BV64" s="158"/>
      <c r="BW64" s="158"/>
      <c r="BX64" s="158"/>
      <c r="BY64" s="158"/>
      <c r="BZ64" s="158"/>
      <c r="CA64" s="158"/>
      <c r="CB64" s="158"/>
      <c r="CC64" s="158"/>
      <c r="CD64" s="158"/>
      <c r="CE64" s="158"/>
      <c r="CF64" s="158"/>
      <c r="CG64" s="158"/>
      <c r="CH64" s="158"/>
      <c r="CI64" s="158"/>
      <c r="CJ64" s="158"/>
      <c r="CK64" s="158"/>
      <c r="CL64" s="158"/>
      <c r="CM64" s="158"/>
      <c r="CN64" s="158"/>
      <c r="CO64" s="158"/>
    </row>
    <row r="65" spans="1:93" ht="78.75" customHeight="1">
      <c r="A65" s="352"/>
      <c r="B65" s="355"/>
      <c r="C65" s="355"/>
      <c r="D65" s="355"/>
      <c r="E65" s="355"/>
      <c r="F65" s="200"/>
      <c r="G65" s="200"/>
      <c r="H65" s="358"/>
      <c r="I65" s="355"/>
      <c r="J65" s="352"/>
      <c r="K65" s="344"/>
      <c r="L65" s="334"/>
      <c r="M65" s="347"/>
      <c r="N65" s="347"/>
      <c r="O65" s="347"/>
      <c r="P65" s="347"/>
      <c r="Q65" s="347"/>
      <c r="R65" s="347"/>
      <c r="S65" s="347"/>
      <c r="T65" s="347"/>
      <c r="U65" s="347"/>
      <c r="V65" s="347"/>
      <c r="W65" s="347"/>
      <c r="X65" s="347"/>
      <c r="Y65" s="347"/>
      <c r="Z65" s="347"/>
      <c r="AA65" s="347"/>
      <c r="AB65" s="347"/>
      <c r="AC65" s="347"/>
      <c r="AD65" s="347"/>
      <c r="AE65" s="347"/>
      <c r="AF65" s="347"/>
      <c r="AG65" s="168">
        <f t="shared" si="0"/>
        <v>5</v>
      </c>
      <c r="AH65" s="344"/>
      <c r="AI65" s="334"/>
      <c r="AJ65" s="337"/>
      <c r="AK65" s="40">
        <v>5</v>
      </c>
      <c r="AL65" s="128"/>
      <c r="AM65" s="41" t="str">
        <f t="shared" si="93"/>
        <v/>
      </c>
      <c r="AN65" s="42"/>
      <c r="AO65" s="42"/>
      <c r="AP65" s="43" t="str">
        <f t="shared" si="88"/>
        <v/>
      </c>
      <c r="AQ65" s="42"/>
      <c r="AR65" s="42"/>
      <c r="AS65" s="42"/>
      <c r="AT65" s="176" t="str">
        <f t="shared" si="94"/>
        <v/>
      </c>
      <c r="AU65" s="44" t="str">
        <f t="shared" si="89"/>
        <v/>
      </c>
      <c r="AV65" s="45" t="str">
        <f t="shared" si="90"/>
        <v/>
      </c>
      <c r="AW65" s="44" t="str">
        <f t="shared" si="91"/>
        <v/>
      </c>
      <c r="AX65" s="45" t="str">
        <f t="shared" si="95"/>
        <v/>
      </c>
      <c r="AY65" s="46" t="str">
        <f t="shared" ref="AY65:AY66" si="96">IFERROR(IF(OR(AND(AU65="Muy Baja",AW65="Leve"),AND(AU65="Muy Baja",AW65="Menor"),AND(AU65="Baja",AW65="Leve")),"Bajo",IF(OR(AND(AU65="Muy baja",AW65="Moderado"),AND(AU65="Baja",AW65="Menor"),AND(AU65="Baja",AW65="Moderado"),AND(AU65="Media",AW65="Leve"),AND(AU65="Media",AW65="Menor"),AND(AU65="Media",AW65="Moderado"),AND(AU65="Alta",AW65="Leve"),AND(AU65="Alta",AW65="Menor")),"Moderado",IF(OR(AND(AU65="Muy Baja",AW65="Mayor"),AND(AU65="Baja",AW65="Mayor"),AND(AU65="Media",AW65="Mayor"),AND(AU65="Alta",AW65="Moderado"),AND(AU65="Alta",AW65="Mayor"),AND(AU65="Muy Alta",AW65="Leve"),AND(AU65="Muy Alta",AW65="Menor"),AND(AU65="Muy Alta",AW65="Moderado"),AND(AU65="Muy Alta",AW65="Mayor")),"Alto",IF(OR(AND(AU65="Muy Baja",AW65="Catastrófico"),AND(AU65="Baja",AW65="Catastrófico"),AND(AU65="Media",AW65="Catastrófico"),AND(AU65="Alta",AW65="Catastrófico"),AND(AU65="Muy Alta",AW65="Catastrófico")),"Extremo","")))),"")</f>
        <v/>
      </c>
      <c r="AZ65" s="47"/>
      <c r="BA65" s="196"/>
      <c r="BB65" s="48"/>
      <c r="BC65" s="48"/>
      <c r="BD65" s="48"/>
      <c r="BE65" s="48"/>
      <c r="BF65" s="197"/>
      <c r="BG65" s="197"/>
      <c r="BH65" s="48"/>
      <c r="BI65" s="40"/>
      <c r="BJ65" s="158"/>
      <c r="BK65" s="158"/>
      <c r="BL65" s="158"/>
      <c r="BM65" s="158"/>
      <c r="BN65" s="158"/>
      <c r="BO65" s="158"/>
      <c r="BP65" s="158"/>
      <c r="BQ65" s="158"/>
      <c r="BR65" s="158"/>
      <c r="BS65" s="158"/>
      <c r="BT65" s="158"/>
      <c r="BU65" s="158"/>
      <c r="BV65" s="158"/>
      <c r="BW65" s="158"/>
      <c r="BX65" s="158"/>
      <c r="BY65" s="158"/>
      <c r="BZ65" s="158"/>
      <c r="CA65" s="158"/>
      <c r="CB65" s="158"/>
      <c r="CC65" s="158"/>
      <c r="CD65" s="158"/>
      <c r="CE65" s="158"/>
      <c r="CF65" s="158"/>
      <c r="CG65" s="158"/>
      <c r="CH65" s="158"/>
      <c r="CI65" s="158"/>
      <c r="CJ65" s="158"/>
      <c r="CK65" s="158"/>
      <c r="CL65" s="158"/>
      <c r="CM65" s="158"/>
      <c r="CN65" s="158"/>
      <c r="CO65" s="158"/>
    </row>
    <row r="66" spans="1:93" ht="78.75" customHeight="1">
      <c r="A66" s="353"/>
      <c r="B66" s="356"/>
      <c r="C66" s="356"/>
      <c r="D66" s="356"/>
      <c r="E66" s="356"/>
      <c r="F66" s="201"/>
      <c r="G66" s="201"/>
      <c r="H66" s="359"/>
      <c r="I66" s="356"/>
      <c r="J66" s="353"/>
      <c r="K66" s="345"/>
      <c r="L66" s="335"/>
      <c r="M66" s="348"/>
      <c r="N66" s="348"/>
      <c r="O66" s="348"/>
      <c r="P66" s="348"/>
      <c r="Q66" s="348"/>
      <c r="R66" s="348"/>
      <c r="S66" s="348"/>
      <c r="T66" s="348"/>
      <c r="U66" s="348"/>
      <c r="V66" s="348"/>
      <c r="W66" s="348"/>
      <c r="X66" s="348"/>
      <c r="Y66" s="348"/>
      <c r="Z66" s="348"/>
      <c r="AA66" s="348"/>
      <c r="AB66" s="348"/>
      <c r="AC66" s="348"/>
      <c r="AD66" s="348"/>
      <c r="AE66" s="348"/>
      <c r="AF66" s="348"/>
      <c r="AG66" s="168">
        <f t="shared" si="0"/>
        <v>5</v>
      </c>
      <c r="AH66" s="345"/>
      <c r="AI66" s="335"/>
      <c r="AJ66" s="338"/>
      <c r="AK66" s="40">
        <v>6</v>
      </c>
      <c r="AL66" s="128"/>
      <c r="AM66" s="41" t="str">
        <f t="shared" si="93"/>
        <v/>
      </c>
      <c r="AN66" s="42"/>
      <c r="AO66" s="42"/>
      <c r="AP66" s="43" t="str">
        <f t="shared" si="88"/>
        <v/>
      </c>
      <c r="AQ66" s="42"/>
      <c r="AR66" s="42"/>
      <c r="AS66" s="42"/>
      <c r="AT66" s="176" t="str">
        <f t="shared" si="94"/>
        <v/>
      </c>
      <c r="AU66" s="44" t="str">
        <f t="shared" si="89"/>
        <v/>
      </c>
      <c r="AV66" s="45" t="str">
        <f t="shared" si="90"/>
        <v/>
      </c>
      <c r="AW66" s="44" t="str">
        <f t="shared" si="91"/>
        <v/>
      </c>
      <c r="AX66" s="45" t="str">
        <f t="shared" si="95"/>
        <v/>
      </c>
      <c r="AY66" s="46" t="str">
        <f t="shared" si="96"/>
        <v/>
      </c>
      <c r="AZ66" s="47"/>
      <c r="BA66" s="196"/>
      <c r="BB66" s="48"/>
      <c r="BC66" s="48"/>
      <c r="BD66" s="48"/>
      <c r="BE66" s="48"/>
      <c r="BF66" s="197"/>
      <c r="BG66" s="197"/>
      <c r="BH66" s="48"/>
      <c r="BI66" s="40"/>
      <c r="BJ66" s="158"/>
      <c r="BK66" s="158"/>
      <c r="BL66" s="158"/>
      <c r="BM66" s="158"/>
      <c r="BN66" s="158"/>
      <c r="BO66" s="158"/>
      <c r="BP66" s="158"/>
      <c r="BQ66" s="158"/>
      <c r="BR66" s="158"/>
      <c r="BS66" s="158"/>
      <c r="BT66" s="158"/>
      <c r="BU66" s="158"/>
      <c r="BV66" s="158"/>
      <c r="BW66" s="158"/>
      <c r="BX66" s="158"/>
      <c r="BY66" s="158"/>
      <c r="BZ66" s="158"/>
      <c r="CA66" s="158"/>
      <c r="CB66" s="158"/>
      <c r="CC66" s="158"/>
      <c r="CD66" s="158"/>
      <c r="CE66" s="158"/>
      <c r="CF66" s="158"/>
      <c r="CG66" s="158"/>
      <c r="CH66" s="158"/>
      <c r="CI66" s="158"/>
      <c r="CJ66" s="158"/>
      <c r="CK66" s="158"/>
      <c r="CL66" s="158"/>
      <c r="CM66" s="158"/>
      <c r="CN66" s="158"/>
      <c r="CO66" s="158"/>
    </row>
    <row r="67" spans="1:93" ht="78.75" customHeight="1">
      <c r="A67" s="351">
        <v>10</v>
      </c>
      <c r="B67" s="354"/>
      <c r="C67" s="354"/>
      <c r="D67" s="354"/>
      <c r="E67" s="354"/>
      <c r="F67" s="199"/>
      <c r="G67" s="199"/>
      <c r="H67" s="357"/>
      <c r="I67" s="354"/>
      <c r="J67" s="351"/>
      <c r="K67" s="343" t="str">
        <f>IF(J67&lt;=0,"",IF(J67&lt;=2,"Muy Baja",IF(J67&lt;=24,"Baja",IF(J67&lt;=500,"Media",IF(J67&lt;=5000,"Alta","Muy Alta")))))</f>
        <v/>
      </c>
      <c r="L67" s="333" t="str">
        <f>IF(K67="","",IF(K67="Muy Baja",0.2,IF(K67="Baja",0.4,IF(K67="Media",0.6,IF(K67="Alta",0.8,IF(K67="Muy Alta",1,))))))</f>
        <v/>
      </c>
      <c r="M67" s="346"/>
      <c r="N67" s="346"/>
      <c r="O67" s="346"/>
      <c r="P67" s="346"/>
      <c r="Q67" s="346"/>
      <c r="R67" s="346"/>
      <c r="S67" s="346"/>
      <c r="T67" s="346"/>
      <c r="U67" s="346"/>
      <c r="V67" s="346"/>
      <c r="W67" s="346"/>
      <c r="X67" s="346"/>
      <c r="Y67" s="346"/>
      <c r="Z67" s="346"/>
      <c r="AA67" s="346"/>
      <c r="AB67" s="346"/>
      <c r="AC67" s="346"/>
      <c r="AD67" s="346"/>
      <c r="AE67" s="346"/>
      <c r="AF67" s="346"/>
      <c r="AG67" s="168">
        <f t="shared" si="0"/>
        <v>5</v>
      </c>
      <c r="AH67" s="343" t="str">
        <f t="shared" ref="AH67" si="97">IF(AG67=5,"Moderado",IF(AG67=10,"Mayor",IF(AG67=20,"Catastrófico",0)))</f>
        <v>Moderado</v>
      </c>
      <c r="AI67" s="333">
        <f t="shared" ref="AI67" si="98">IF(AH67="","",IF(AH67="Leve",0.2,IF(AH67="Menor",0.4,IF(AH67="Moderado",0.6,IF(AH67="Mayor",0.8,IF(AH67="Catastrófico",1,))))))</f>
        <v>0.6</v>
      </c>
      <c r="AJ67" s="336" t="str">
        <f>IF(OR(AND(K67="Muy Baja",AH67="Leve"),AND(K67="Muy Baja",AH67="Menor"),AND(K67="Baja",AH67="Leve")),"Bajo",IF(OR(AND(K67="Muy baja",AH67="Moderado"),AND(K67="Baja",AH67="Menor"),AND(K67="Baja",AH67="Moderado"),AND(K67="Media",AH67="Leve"),AND(K67="Media",AH67="Menor"),AND(K67="Media",AH67="Moderado"),AND(K67="Alta",AH67="Leve"),AND(K67="Alta",AH67="Menor")),"Moderado",IF(OR(AND(K67="Muy Baja",AH67="Mayor"),AND(K67="Baja",AH67="Mayor"),AND(K67="Media",AH67="Mayor"),AND(K67="Alta",AH67="Moderado"),AND(K67="Alta",AH67="Mayor"),AND(K67="Muy Alta",AH67="Leve"),AND(K67="Muy Alta",AH67="Menor"),AND(K67="Muy Alta",AH67="Moderado"),AND(K67="Muy Alta",AH67="Mayor")),"Alto",IF(OR(AND(K67="Muy Baja",AH67="Catastrófico"),AND(K67="Baja",AH67="Catastrófico"),AND(K67="Media",AH67="Catastrófico"),AND(K67="Alta",AH67="Catastrófico"),AND(K67="Muy Alta",AH67="Catastrófico")),"Extremo",""))))</f>
        <v/>
      </c>
      <c r="AK67" s="40">
        <v>1</v>
      </c>
      <c r="AL67" s="128"/>
      <c r="AM67" s="41" t="str">
        <f>IF(OR(AN67="Preventivo",AN67="Detectivo"),"Probabilidad",IF(AN67="Correctivo","Impacto",""))</f>
        <v/>
      </c>
      <c r="AN67" s="42"/>
      <c r="AO67" s="42"/>
      <c r="AP67" s="43" t="str">
        <f>IF(AND(AN67="Preventivo",AO67="Automático"),"50%",IF(AND(AN67="Preventivo",AO67="Manual"),"40%",IF(AND(AN67="Detectivo",AO67="Automático"),"40%",IF(AND(AN67="Detectivo",AO67="Manual"),"30%",IF(AND(AN67="Correctivo",AO67="Automático"),"35%",IF(AND(AN67="Correctivo",AO67="Manual"),"25%",""))))))</f>
        <v/>
      </c>
      <c r="AQ67" s="42"/>
      <c r="AR67" s="42"/>
      <c r="AS67" s="42"/>
      <c r="AT67" s="176" t="str">
        <f>IFERROR(IF(AM67="Probabilidad",(L67-(+L67*AP67)),IF(AM67="Impacto",L67,"")),"")</f>
        <v/>
      </c>
      <c r="AU67" s="44" t="str">
        <f>IFERROR(IF(AT67="","",IF(AT67&lt;=0.2,"Muy Baja",IF(AT67&lt;=0.4,"Baja",IF(AT67&lt;=0.6,"Media",IF(AT67&lt;=0.8,"Alta","Muy Alta"))))),"")</f>
        <v/>
      </c>
      <c r="AV67" s="45" t="str">
        <f>+AT67</f>
        <v/>
      </c>
      <c r="AW67" s="44" t="str">
        <f>IFERROR(IF(AX67="","",IF(AX67&lt;=0.2,"Leve",IF(AX67&lt;=0.4,"Menor",IF(AX67&lt;=0.6,"Moderado",IF(AX67&lt;=0.8,"Mayor","Catastrófico"))))),"")</f>
        <v/>
      </c>
      <c r="AX67" s="45" t="str">
        <f>IFERROR(IF(AM67="Impacto",(AI67-(+AI67*AP67)),IF(AM67="Probabilidad",AI67,"")),"")</f>
        <v/>
      </c>
      <c r="AY67" s="46" t="str">
        <f>IFERROR(IF(OR(AND(AU67="Muy Baja",AW67="Leve"),AND(AU67="Muy Baja",AW67="Menor"),AND(AU67="Baja",AW67="Leve")),"Bajo",IF(OR(AND(AU67="Muy baja",AW67="Moderado"),AND(AU67="Baja",AW67="Menor"),AND(AU67="Baja",AW67="Moderado"),AND(AU67="Media",AW67="Leve"),AND(AU67="Media",AW67="Menor"),AND(AU67="Media",AW67="Moderado"),AND(AU67="Alta",AW67="Leve"),AND(AU67="Alta",AW67="Menor")),"Moderado",IF(OR(AND(AU67="Muy Baja",AW67="Mayor"),AND(AU67="Baja",AW67="Mayor"),AND(AU67="Media",AW67="Mayor"),AND(AU67="Alta",AW67="Moderado"),AND(AU67="Alta",AW67="Mayor"),AND(AU67="Muy Alta",AW67="Leve"),AND(AU67="Muy Alta",AW67="Menor"),AND(AU67="Muy Alta",AW67="Moderado"),AND(AU67="Muy Alta",AW67="Mayor")),"Alto",IF(OR(AND(AU67="Muy Baja",AW67="Catastrófico"),AND(AU67="Baja",AW67="Catastrófico"),AND(AU67="Media",AW67="Catastrófico"),AND(AU67="Alta",AW67="Catastrófico"),AND(AU67="Muy Alta",AW67="Catastrófico")),"Extremo","")))),"")</f>
        <v/>
      </c>
      <c r="AZ67" s="47"/>
      <c r="BA67" s="196"/>
      <c r="BB67" s="48"/>
      <c r="BC67" s="48"/>
      <c r="BD67" s="48"/>
      <c r="BE67" s="48"/>
      <c r="BF67" s="197"/>
      <c r="BG67" s="197"/>
      <c r="BH67" s="48"/>
      <c r="BI67" s="40"/>
      <c r="BJ67" s="158"/>
      <c r="BK67" s="158"/>
      <c r="BL67" s="158"/>
      <c r="BM67" s="158"/>
      <c r="BN67" s="158"/>
      <c r="BO67" s="158"/>
      <c r="BP67" s="158"/>
      <c r="BQ67" s="158"/>
      <c r="BR67" s="158"/>
      <c r="BS67" s="158"/>
      <c r="BT67" s="158"/>
      <c r="BU67" s="158"/>
      <c r="BV67" s="158"/>
      <c r="BW67" s="158"/>
      <c r="BX67" s="158"/>
      <c r="BY67" s="158"/>
      <c r="BZ67" s="158"/>
      <c r="CA67" s="158"/>
      <c r="CB67" s="158"/>
      <c r="CC67" s="158"/>
      <c r="CD67" s="158"/>
      <c r="CE67" s="158"/>
      <c r="CF67" s="158"/>
      <c r="CG67" s="158"/>
      <c r="CH67" s="158"/>
      <c r="CI67" s="158"/>
      <c r="CJ67" s="158"/>
      <c r="CK67" s="158"/>
      <c r="CL67" s="158"/>
      <c r="CM67" s="158"/>
      <c r="CN67" s="158"/>
      <c r="CO67" s="158"/>
    </row>
    <row r="68" spans="1:93" ht="78.75" customHeight="1">
      <c r="A68" s="352"/>
      <c r="B68" s="355"/>
      <c r="C68" s="355"/>
      <c r="D68" s="355"/>
      <c r="E68" s="355"/>
      <c r="F68" s="200"/>
      <c r="G68" s="200"/>
      <c r="H68" s="358"/>
      <c r="I68" s="355"/>
      <c r="J68" s="352"/>
      <c r="K68" s="344"/>
      <c r="L68" s="334"/>
      <c r="M68" s="347"/>
      <c r="N68" s="347"/>
      <c r="O68" s="347"/>
      <c r="P68" s="347"/>
      <c r="Q68" s="347"/>
      <c r="R68" s="347"/>
      <c r="S68" s="347"/>
      <c r="T68" s="347"/>
      <c r="U68" s="347"/>
      <c r="V68" s="347"/>
      <c r="W68" s="347"/>
      <c r="X68" s="347"/>
      <c r="Y68" s="347"/>
      <c r="Z68" s="347"/>
      <c r="AA68" s="347"/>
      <c r="AB68" s="347"/>
      <c r="AC68" s="347"/>
      <c r="AD68" s="347"/>
      <c r="AE68" s="347"/>
      <c r="AF68" s="347"/>
      <c r="AG68" s="168">
        <f t="shared" si="0"/>
        <v>5</v>
      </c>
      <c r="AH68" s="344"/>
      <c r="AI68" s="334"/>
      <c r="AJ68" s="337"/>
      <c r="AK68" s="40">
        <v>2</v>
      </c>
      <c r="AL68" s="128"/>
      <c r="AM68" s="41" t="str">
        <f>IF(OR(AN68="Preventivo",AN68="Detectivo"),"Probabilidad",IF(AN68="Correctivo","Impacto",""))</f>
        <v/>
      </c>
      <c r="AN68" s="42"/>
      <c r="AO68" s="42"/>
      <c r="AP68" s="43" t="str">
        <f t="shared" ref="AP68:AP72" si="99">IF(AND(AN68="Preventivo",AO68="Automático"),"50%",IF(AND(AN68="Preventivo",AO68="Manual"),"40%",IF(AND(AN68="Detectivo",AO68="Automático"),"40%",IF(AND(AN68="Detectivo",AO68="Manual"),"30%",IF(AND(AN68="Correctivo",AO68="Automático"),"35%",IF(AND(AN68="Correctivo",AO68="Manual"),"25%",""))))))</f>
        <v/>
      </c>
      <c r="AQ68" s="42"/>
      <c r="AR68" s="42"/>
      <c r="AS68" s="42"/>
      <c r="AT68" s="176" t="str">
        <f>IFERROR(IF(AND(AM67="Probabilidad",AM68="Probabilidad"),(AV67-(+AV67*AP68)),IF(AM68="Probabilidad",(L67-(+L67*AP68)),IF(AM68="Impacto",AV67,""))),"")</f>
        <v/>
      </c>
      <c r="AU68" s="44" t="str">
        <f t="shared" ref="AU68:AU72" si="100">IFERROR(IF(AT68="","",IF(AT68&lt;=0.2,"Muy Baja",IF(AT68&lt;=0.4,"Baja",IF(AT68&lt;=0.6,"Media",IF(AT68&lt;=0.8,"Alta","Muy Alta"))))),"")</f>
        <v/>
      </c>
      <c r="AV68" s="45" t="str">
        <f t="shared" ref="AV68:AV72" si="101">+AT68</f>
        <v/>
      </c>
      <c r="AW68" s="44" t="str">
        <f t="shared" ref="AW68:AW72" si="102">IFERROR(IF(AX68="","",IF(AX68&lt;=0.2,"Leve",IF(AX68&lt;=0.4,"Menor",IF(AX68&lt;=0.6,"Moderado",IF(AX68&lt;=0.8,"Mayor","Catastrófico"))))),"")</f>
        <v/>
      </c>
      <c r="AX68" s="45" t="str">
        <f>IFERROR(IF(AND(AM67="Impacto",AM68="Impacto"),(AX67-(+AX67*AP68)),IF(AM68="Impacto",(AI67-(+AI67*AP68)),IF(AM68="Probabilidad",AX67,""))),"")</f>
        <v/>
      </c>
      <c r="AY68" s="46" t="str">
        <f t="shared" ref="AY68:AY69" si="103">IFERROR(IF(OR(AND(AU68="Muy Baja",AW68="Leve"),AND(AU68="Muy Baja",AW68="Menor"),AND(AU68="Baja",AW68="Leve")),"Bajo",IF(OR(AND(AU68="Muy baja",AW68="Moderado"),AND(AU68="Baja",AW68="Menor"),AND(AU68="Baja",AW68="Moderado"),AND(AU68="Media",AW68="Leve"),AND(AU68="Media",AW68="Menor"),AND(AU68="Media",AW68="Moderado"),AND(AU68="Alta",AW68="Leve"),AND(AU68="Alta",AW68="Menor")),"Moderado",IF(OR(AND(AU68="Muy Baja",AW68="Mayor"),AND(AU68="Baja",AW68="Mayor"),AND(AU68="Media",AW68="Mayor"),AND(AU68="Alta",AW68="Moderado"),AND(AU68="Alta",AW68="Mayor"),AND(AU68="Muy Alta",AW68="Leve"),AND(AU68="Muy Alta",AW68="Menor"),AND(AU68="Muy Alta",AW68="Moderado"),AND(AU68="Muy Alta",AW68="Mayor")),"Alto",IF(OR(AND(AU68="Muy Baja",AW68="Catastrófico"),AND(AU68="Baja",AW68="Catastrófico"),AND(AU68="Media",AW68="Catastrófico"),AND(AU68="Alta",AW68="Catastrófico"),AND(AU68="Muy Alta",AW68="Catastrófico")),"Extremo","")))),"")</f>
        <v/>
      </c>
      <c r="AZ68" s="47"/>
      <c r="BA68" s="196"/>
      <c r="BB68" s="48"/>
      <c r="BC68" s="48"/>
      <c r="BD68" s="48"/>
      <c r="BE68" s="48"/>
      <c r="BF68" s="197"/>
      <c r="BG68" s="197"/>
      <c r="BH68" s="48"/>
      <c r="BI68" s="40"/>
    </row>
    <row r="69" spans="1:93" ht="78.75" customHeight="1">
      <c r="A69" s="352"/>
      <c r="B69" s="355"/>
      <c r="C69" s="355"/>
      <c r="D69" s="355"/>
      <c r="E69" s="355"/>
      <c r="F69" s="200"/>
      <c r="G69" s="200"/>
      <c r="H69" s="358"/>
      <c r="I69" s="355"/>
      <c r="J69" s="352"/>
      <c r="K69" s="344"/>
      <c r="L69" s="334"/>
      <c r="M69" s="347"/>
      <c r="N69" s="347"/>
      <c r="O69" s="347"/>
      <c r="P69" s="347"/>
      <c r="Q69" s="347"/>
      <c r="R69" s="347"/>
      <c r="S69" s="347"/>
      <c r="T69" s="347"/>
      <c r="U69" s="347"/>
      <c r="V69" s="347"/>
      <c r="W69" s="347"/>
      <c r="X69" s="347"/>
      <c r="Y69" s="347"/>
      <c r="Z69" s="347"/>
      <c r="AA69" s="347"/>
      <c r="AB69" s="347"/>
      <c r="AC69" s="347"/>
      <c r="AD69" s="347"/>
      <c r="AE69" s="347"/>
      <c r="AF69" s="347"/>
      <c r="AG69" s="168">
        <f t="shared" si="0"/>
        <v>5</v>
      </c>
      <c r="AH69" s="344"/>
      <c r="AI69" s="334"/>
      <c r="AJ69" s="337"/>
      <c r="AK69" s="40">
        <v>3</v>
      </c>
      <c r="AL69" s="129"/>
      <c r="AM69" s="41" t="str">
        <f>IF(OR(AN69="Preventivo",AN69="Detectivo"),"Probabilidad",IF(AN69="Correctivo","Impacto",""))</f>
        <v/>
      </c>
      <c r="AN69" s="42"/>
      <c r="AO69" s="42"/>
      <c r="AP69" s="43" t="str">
        <f t="shared" si="99"/>
        <v/>
      </c>
      <c r="AQ69" s="42"/>
      <c r="AR69" s="42"/>
      <c r="AS69" s="42"/>
      <c r="AT69" s="176" t="str">
        <f>IFERROR(IF(AND(AM68="Probabilidad",AM69="Probabilidad"),(AV68-(+AV68*AP69)),IF(AND(AM68="Impacto",AM69="Probabilidad"),(AV67-(+AV67*AP69)),IF(AM69="Impacto",AV68,""))),"")</f>
        <v/>
      </c>
      <c r="AU69" s="44" t="str">
        <f t="shared" si="100"/>
        <v/>
      </c>
      <c r="AV69" s="45" t="str">
        <f t="shared" si="101"/>
        <v/>
      </c>
      <c r="AW69" s="44" t="str">
        <f t="shared" si="102"/>
        <v/>
      </c>
      <c r="AX69" s="45" t="str">
        <f>IFERROR(IF(AND(AM68="Impacto",AM69="Impacto"),(AX68-(+AX68*AP69)),IF(AND(AM68="Probabilidad",AM69="Impacto"),(AX67-(+AX67*AP69)),IF(AM69="Probabilidad",AX68,""))),"")</f>
        <v/>
      </c>
      <c r="AY69" s="46" t="str">
        <f t="shared" si="103"/>
        <v/>
      </c>
      <c r="AZ69" s="47"/>
      <c r="BA69" s="196"/>
      <c r="BB69" s="48"/>
      <c r="BC69" s="48"/>
      <c r="BD69" s="48"/>
      <c r="BE69" s="48"/>
      <c r="BF69" s="197"/>
      <c r="BG69" s="197"/>
      <c r="BH69" s="48"/>
      <c r="BI69" s="40"/>
    </row>
    <row r="70" spans="1:93" ht="78.75" customHeight="1">
      <c r="A70" s="352"/>
      <c r="B70" s="355"/>
      <c r="C70" s="355"/>
      <c r="D70" s="355"/>
      <c r="E70" s="355"/>
      <c r="F70" s="200"/>
      <c r="G70" s="200"/>
      <c r="H70" s="358"/>
      <c r="I70" s="355"/>
      <c r="J70" s="352"/>
      <c r="K70" s="344"/>
      <c r="L70" s="334"/>
      <c r="M70" s="347"/>
      <c r="N70" s="347"/>
      <c r="O70" s="347"/>
      <c r="P70" s="347"/>
      <c r="Q70" s="347"/>
      <c r="R70" s="347"/>
      <c r="S70" s="347"/>
      <c r="T70" s="347"/>
      <c r="U70" s="347"/>
      <c r="V70" s="347"/>
      <c r="W70" s="347"/>
      <c r="X70" s="347"/>
      <c r="Y70" s="347"/>
      <c r="Z70" s="347"/>
      <c r="AA70" s="347"/>
      <c r="AB70" s="347"/>
      <c r="AC70" s="347"/>
      <c r="AD70" s="347"/>
      <c r="AE70" s="347"/>
      <c r="AF70" s="347"/>
      <c r="AG70" s="168">
        <f t="shared" si="0"/>
        <v>5</v>
      </c>
      <c r="AH70" s="344"/>
      <c r="AI70" s="334"/>
      <c r="AJ70" s="337"/>
      <c r="AK70" s="40">
        <v>4</v>
      </c>
      <c r="AL70" s="128"/>
      <c r="AM70" s="41" t="str">
        <f t="shared" ref="AM70:AM72" si="104">IF(OR(AN70="Preventivo",AN70="Detectivo"),"Probabilidad",IF(AN70="Correctivo","Impacto",""))</f>
        <v/>
      </c>
      <c r="AN70" s="42"/>
      <c r="AO70" s="42"/>
      <c r="AP70" s="43" t="str">
        <f t="shared" si="99"/>
        <v/>
      </c>
      <c r="AQ70" s="42"/>
      <c r="AR70" s="42"/>
      <c r="AS70" s="42"/>
      <c r="AT70" s="176" t="str">
        <f t="shared" ref="AT70:AT72" si="105">IFERROR(IF(AND(AM69="Probabilidad",AM70="Probabilidad"),(AV69-(+AV69*AP70)),IF(AND(AM69="Impacto",AM70="Probabilidad"),(AV68-(+AV68*AP70)),IF(AM70="Impacto",AV69,""))),"")</f>
        <v/>
      </c>
      <c r="AU70" s="44" t="str">
        <f t="shared" si="100"/>
        <v/>
      </c>
      <c r="AV70" s="45" t="str">
        <f t="shared" si="101"/>
        <v/>
      </c>
      <c r="AW70" s="44" t="str">
        <f t="shared" si="102"/>
        <v/>
      </c>
      <c r="AX70" s="45" t="str">
        <f t="shared" ref="AX70:AX72" si="106">IFERROR(IF(AND(AM69="Impacto",AM70="Impacto"),(AX69-(+AX69*AP70)),IF(AND(AM69="Probabilidad",AM70="Impacto"),(AX68-(+AX68*AP70)),IF(AM70="Probabilidad",AX69,""))),"")</f>
        <v/>
      </c>
      <c r="AY70" s="46" t="str">
        <f>IFERROR(IF(OR(AND(AU70="Muy Baja",AW70="Leve"),AND(AU70="Muy Baja",AW70="Menor"),AND(AU70="Baja",AW70="Leve")),"Bajo",IF(OR(AND(AU70="Muy baja",AW70="Moderado"),AND(AU70="Baja",AW70="Menor"),AND(AU70="Baja",AW70="Moderado"),AND(AU70="Media",AW70="Leve"),AND(AU70="Media",AW70="Menor"),AND(AU70="Media",AW70="Moderado"),AND(AU70="Alta",AW70="Leve"),AND(AU70="Alta",AW70="Menor")),"Moderado",IF(OR(AND(AU70="Muy Baja",AW70="Mayor"),AND(AU70="Baja",AW70="Mayor"),AND(AU70="Media",AW70="Mayor"),AND(AU70="Alta",AW70="Moderado"),AND(AU70="Alta",AW70="Mayor"),AND(AU70="Muy Alta",AW70="Leve"),AND(AU70="Muy Alta",AW70="Menor"),AND(AU70="Muy Alta",AW70="Moderado"),AND(AU70="Muy Alta",AW70="Mayor")),"Alto",IF(OR(AND(AU70="Muy Baja",AW70="Catastrófico"),AND(AU70="Baja",AW70="Catastrófico"),AND(AU70="Media",AW70="Catastrófico"),AND(AU70="Alta",AW70="Catastrófico"),AND(AU70="Muy Alta",AW70="Catastrófico")),"Extremo","")))),"")</f>
        <v/>
      </c>
      <c r="AZ70" s="47"/>
      <c r="BA70" s="196"/>
      <c r="BB70" s="48"/>
      <c r="BC70" s="48"/>
      <c r="BD70" s="48"/>
      <c r="BE70" s="48"/>
      <c r="BF70" s="197"/>
      <c r="BG70" s="197"/>
      <c r="BH70" s="48"/>
      <c r="BI70" s="40"/>
    </row>
    <row r="71" spans="1:93" ht="78.75" customHeight="1">
      <c r="A71" s="352"/>
      <c r="B71" s="355"/>
      <c r="C71" s="355"/>
      <c r="D71" s="355"/>
      <c r="E71" s="355"/>
      <c r="F71" s="200"/>
      <c r="G71" s="200"/>
      <c r="H71" s="358"/>
      <c r="I71" s="355"/>
      <c r="J71" s="352"/>
      <c r="K71" s="344"/>
      <c r="L71" s="334"/>
      <c r="M71" s="347"/>
      <c r="N71" s="347"/>
      <c r="O71" s="347"/>
      <c r="P71" s="347"/>
      <c r="Q71" s="347"/>
      <c r="R71" s="347"/>
      <c r="S71" s="347"/>
      <c r="T71" s="347"/>
      <c r="U71" s="347"/>
      <c r="V71" s="347"/>
      <c r="W71" s="347"/>
      <c r="X71" s="347"/>
      <c r="Y71" s="347"/>
      <c r="Z71" s="347"/>
      <c r="AA71" s="347"/>
      <c r="AB71" s="347"/>
      <c r="AC71" s="347"/>
      <c r="AD71" s="347"/>
      <c r="AE71" s="347"/>
      <c r="AF71" s="347"/>
      <c r="AG71" s="168">
        <f t="shared" si="0"/>
        <v>5</v>
      </c>
      <c r="AH71" s="344"/>
      <c r="AI71" s="334"/>
      <c r="AJ71" s="337"/>
      <c r="AK71" s="40">
        <v>5</v>
      </c>
      <c r="AL71" s="128"/>
      <c r="AM71" s="41" t="str">
        <f t="shared" si="104"/>
        <v/>
      </c>
      <c r="AN71" s="42"/>
      <c r="AO71" s="42"/>
      <c r="AP71" s="43" t="str">
        <f t="shared" si="99"/>
        <v/>
      </c>
      <c r="AQ71" s="42"/>
      <c r="AR71" s="42"/>
      <c r="AS71" s="42"/>
      <c r="AT71" s="176" t="str">
        <f t="shared" si="105"/>
        <v/>
      </c>
      <c r="AU71" s="44" t="str">
        <f t="shared" si="100"/>
        <v/>
      </c>
      <c r="AV71" s="45" t="str">
        <f t="shared" si="101"/>
        <v/>
      </c>
      <c r="AW71" s="44" t="str">
        <f t="shared" si="102"/>
        <v/>
      </c>
      <c r="AX71" s="45" t="str">
        <f t="shared" si="106"/>
        <v/>
      </c>
      <c r="AY71" s="46" t="str">
        <f t="shared" ref="AY71:AY72" si="107">IFERROR(IF(OR(AND(AU71="Muy Baja",AW71="Leve"),AND(AU71="Muy Baja",AW71="Menor"),AND(AU71="Baja",AW71="Leve")),"Bajo",IF(OR(AND(AU71="Muy baja",AW71="Moderado"),AND(AU71="Baja",AW71="Menor"),AND(AU71="Baja",AW71="Moderado"),AND(AU71="Media",AW71="Leve"),AND(AU71="Media",AW71="Menor"),AND(AU71="Media",AW71="Moderado"),AND(AU71="Alta",AW71="Leve"),AND(AU71="Alta",AW71="Menor")),"Moderado",IF(OR(AND(AU71="Muy Baja",AW71="Mayor"),AND(AU71="Baja",AW71="Mayor"),AND(AU71="Media",AW71="Mayor"),AND(AU71="Alta",AW71="Moderado"),AND(AU71="Alta",AW71="Mayor"),AND(AU71="Muy Alta",AW71="Leve"),AND(AU71="Muy Alta",AW71="Menor"),AND(AU71="Muy Alta",AW71="Moderado"),AND(AU71="Muy Alta",AW71="Mayor")),"Alto",IF(OR(AND(AU71="Muy Baja",AW71="Catastrófico"),AND(AU71="Baja",AW71="Catastrófico"),AND(AU71="Media",AW71="Catastrófico"),AND(AU71="Alta",AW71="Catastrófico"),AND(AU71="Muy Alta",AW71="Catastrófico")),"Extremo","")))),"")</f>
        <v/>
      </c>
      <c r="AZ71" s="47"/>
      <c r="BA71" s="196"/>
      <c r="BB71" s="48"/>
      <c r="BC71" s="48"/>
      <c r="BD71" s="48"/>
      <c r="BE71" s="48"/>
      <c r="BF71" s="197"/>
      <c r="BG71" s="197"/>
      <c r="BH71" s="48"/>
      <c r="BI71" s="40"/>
    </row>
    <row r="72" spans="1:93" ht="78.75" customHeight="1">
      <c r="A72" s="353"/>
      <c r="B72" s="356"/>
      <c r="C72" s="356"/>
      <c r="D72" s="356"/>
      <c r="E72" s="356"/>
      <c r="F72" s="201"/>
      <c r="G72" s="201"/>
      <c r="H72" s="359"/>
      <c r="I72" s="356"/>
      <c r="J72" s="353"/>
      <c r="K72" s="345"/>
      <c r="L72" s="335"/>
      <c r="M72" s="348"/>
      <c r="N72" s="348"/>
      <c r="O72" s="348"/>
      <c r="P72" s="348"/>
      <c r="Q72" s="348"/>
      <c r="R72" s="348"/>
      <c r="S72" s="348"/>
      <c r="T72" s="348"/>
      <c r="U72" s="348"/>
      <c r="V72" s="348"/>
      <c r="W72" s="348"/>
      <c r="X72" s="348"/>
      <c r="Y72" s="348"/>
      <c r="Z72" s="348"/>
      <c r="AA72" s="348"/>
      <c r="AB72" s="348"/>
      <c r="AC72" s="348"/>
      <c r="AD72" s="348"/>
      <c r="AE72" s="348"/>
      <c r="AF72" s="348"/>
      <c r="AG72" s="168">
        <f t="shared" si="0"/>
        <v>5</v>
      </c>
      <c r="AH72" s="345"/>
      <c r="AI72" s="335"/>
      <c r="AJ72" s="338"/>
      <c r="AK72" s="40">
        <v>6</v>
      </c>
      <c r="AL72" s="128"/>
      <c r="AM72" s="41" t="str">
        <f t="shared" si="104"/>
        <v/>
      </c>
      <c r="AN72" s="42"/>
      <c r="AO72" s="42"/>
      <c r="AP72" s="43" t="str">
        <f t="shared" si="99"/>
        <v/>
      </c>
      <c r="AQ72" s="42"/>
      <c r="AR72" s="42"/>
      <c r="AS72" s="42"/>
      <c r="AT72" s="176" t="str">
        <f t="shared" si="105"/>
        <v/>
      </c>
      <c r="AU72" s="44" t="str">
        <f t="shared" si="100"/>
        <v/>
      </c>
      <c r="AV72" s="45" t="str">
        <f t="shared" si="101"/>
        <v/>
      </c>
      <c r="AW72" s="44" t="str">
        <f t="shared" si="102"/>
        <v/>
      </c>
      <c r="AX72" s="45" t="str">
        <f t="shared" si="106"/>
        <v/>
      </c>
      <c r="AY72" s="46" t="str">
        <f t="shared" si="107"/>
        <v/>
      </c>
      <c r="AZ72" s="47"/>
      <c r="BA72" s="196"/>
      <c r="BB72" s="48"/>
      <c r="BC72" s="48"/>
      <c r="BD72" s="48"/>
      <c r="BE72" s="48"/>
      <c r="BF72" s="197"/>
      <c r="BG72" s="197"/>
      <c r="BH72" s="48"/>
      <c r="BI72" s="40"/>
    </row>
    <row r="73" spans="1:93" ht="49.5" customHeight="1">
      <c r="A73" s="40"/>
      <c r="B73" s="171"/>
      <c r="C73" s="171"/>
      <c r="D73" s="171"/>
      <c r="E73" s="360" t="s">
        <v>124</v>
      </c>
      <c r="F73" s="361"/>
      <c r="G73" s="361"/>
      <c r="H73" s="361"/>
      <c r="I73" s="361"/>
      <c r="J73" s="361"/>
      <c r="K73" s="361"/>
      <c r="L73" s="361"/>
      <c r="M73" s="361"/>
      <c r="N73" s="361"/>
      <c r="O73" s="361"/>
      <c r="P73" s="361"/>
      <c r="Q73" s="361"/>
      <c r="R73" s="361"/>
      <c r="S73" s="361"/>
      <c r="T73" s="361"/>
      <c r="U73" s="361"/>
      <c r="V73" s="361"/>
      <c r="W73" s="361"/>
      <c r="X73" s="361"/>
      <c r="Y73" s="361"/>
      <c r="Z73" s="361"/>
      <c r="AA73" s="361"/>
      <c r="AB73" s="361"/>
      <c r="AC73" s="361"/>
      <c r="AD73" s="361"/>
      <c r="AE73" s="361"/>
      <c r="AF73" s="361"/>
      <c r="AG73" s="361"/>
      <c r="AH73" s="361"/>
      <c r="AI73" s="361"/>
      <c r="AJ73" s="361"/>
      <c r="AK73" s="361"/>
      <c r="AL73" s="361"/>
      <c r="AM73" s="361"/>
      <c r="AN73" s="361"/>
      <c r="AO73" s="361"/>
      <c r="AP73" s="361"/>
      <c r="AQ73" s="361"/>
      <c r="AR73" s="361"/>
      <c r="AS73" s="361"/>
      <c r="AT73" s="361"/>
      <c r="AU73" s="361"/>
      <c r="AV73" s="361"/>
      <c r="AW73" s="361"/>
      <c r="AX73" s="361"/>
      <c r="AY73" s="361"/>
      <c r="AZ73" s="361"/>
      <c r="BA73" s="361"/>
      <c r="BB73" s="361"/>
      <c r="BC73" s="361"/>
      <c r="BD73" s="361"/>
      <c r="BE73" s="361"/>
      <c r="BF73" s="361"/>
      <c r="BG73" s="361"/>
      <c r="BH73" s="361"/>
      <c r="BI73" s="362"/>
    </row>
    <row r="75" spans="1:93">
      <c r="A75" s="159"/>
      <c r="B75" s="159"/>
      <c r="C75" s="159"/>
      <c r="D75" s="159"/>
      <c r="E75" s="172" t="s">
        <v>136</v>
      </c>
      <c r="F75" s="159"/>
      <c r="G75" s="159"/>
      <c r="I75" s="159"/>
    </row>
  </sheetData>
  <dataConsolidate/>
  <mergeCells count="386">
    <mergeCell ref="C61:C66"/>
    <mergeCell ref="D61:D66"/>
    <mergeCell ref="C67:C72"/>
    <mergeCell ref="D67:D72"/>
    <mergeCell ref="C13:C18"/>
    <mergeCell ref="D13:D18"/>
    <mergeCell ref="C19:C24"/>
    <mergeCell ref="D19:D24"/>
    <mergeCell ref="C25:C30"/>
    <mergeCell ref="D25:D30"/>
    <mergeCell ref="C31:C36"/>
    <mergeCell ref="D31:D36"/>
    <mergeCell ref="C37:C42"/>
    <mergeCell ref="D37:D42"/>
    <mergeCell ref="AI37:AI42"/>
    <mergeCell ref="AJ37:AJ42"/>
    <mergeCell ref="Z25:Z30"/>
    <mergeCell ref="AA25:AA30"/>
    <mergeCell ref="AB25:AB30"/>
    <mergeCell ref="AI19:AI24"/>
    <mergeCell ref="AJ19:AJ24"/>
    <mergeCell ref="AH19:AH24"/>
    <mergeCell ref="AI25:AI30"/>
    <mergeCell ref="AJ25:AJ30"/>
    <mergeCell ref="Z67:Z72"/>
    <mergeCell ref="AA67:AA72"/>
    <mergeCell ref="AB67:AB72"/>
    <mergeCell ref="AC67:AC72"/>
    <mergeCell ref="AD67:AD72"/>
    <mergeCell ref="AE67:AE72"/>
    <mergeCell ref="AE61:AE66"/>
    <mergeCell ref="AI49:AI54"/>
    <mergeCell ref="AJ49:AJ54"/>
    <mergeCell ref="AB61:AB66"/>
    <mergeCell ref="AC61:AC66"/>
    <mergeCell ref="AD61:AD66"/>
    <mergeCell ref="AD55:AD60"/>
    <mergeCell ref="AE55:AE60"/>
    <mergeCell ref="Q61:Q66"/>
    <mergeCell ref="R61:R66"/>
    <mergeCell ref="S61:S66"/>
    <mergeCell ref="T61:T66"/>
    <mergeCell ref="U61:U66"/>
    <mergeCell ref="M67:M72"/>
    <mergeCell ref="N67:N72"/>
    <mergeCell ref="O67:O72"/>
    <mergeCell ref="P67:P72"/>
    <mergeCell ref="Q67:Q72"/>
    <mergeCell ref="R67:R72"/>
    <mergeCell ref="S67:S72"/>
    <mergeCell ref="T67:T72"/>
    <mergeCell ref="U67:U72"/>
    <mergeCell ref="E73:BI73"/>
    <mergeCell ref="M11:AE11"/>
    <mergeCell ref="M13:M18"/>
    <mergeCell ref="N13:N18"/>
    <mergeCell ref="O13:O18"/>
    <mergeCell ref="P13:P18"/>
    <mergeCell ref="Q13:Q18"/>
    <mergeCell ref="R13:R18"/>
    <mergeCell ref="S13:S18"/>
    <mergeCell ref="T13:T18"/>
    <mergeCell ref="L67:L72"/>
    <mergeCell ref="AF67:AF72"/>
    <mergeCell ref="AH67:AH72"/>
    <mergeCell ref="AI67:AI72"/>
    <mergeCell ref="AJ67:AJ72"/>
    <mergeCell ref="V67:V72"/>
    <mergeCell ref="W67:W72"/>
    <mergeCell ref="X67:X72"/>
    <mergeCell ref="Y67:Y72"/>
    <mergeCell ref="AI61:AI66"/>
    <mergeCell ref="AJ61:AJ66"/>
    <mergeCell ref="M61:M66"/>
    <mergeCell ref="N61:N66"/>
    <mergeCell ref="O61:O66"/>
    <mergeCell ref="L61:L66"/>
    <mergeCell ref="AF61:AF66"/>
    <mergeCell ref="AH61:AH66"/>
    <mergeCell ref="A67:A72"/>
    <mergeCell ref="E67:E72"/>
    <mergeCell ref="H67:H72"/>
    <mergeCell ref="I67:I72"/>
    <mergeCell ref="J67:J72"/>
    <mergeCell ref="K67:K72"/>
    <mergeCell ref="J61:J66"/>
    <mergeCell ref="K61:K66"/>
    <mergeCell ref="A61:A66"/>
    <mergeCell ref="E61:E66"/>
    <mergeCell ref="H61:H66"/>
    <mergeCell ref="I61:I66"/>
    <mergeCell ref="B61:B66"/>
    <mergeCell ref="B67:B72"/>
    <mergeCell ref="V61:V66"/>
    <mergeCell ref="W61:W66"/>
    <mergeCell ref="X61:X66"/>
    <mergeCell ref="Y61:Y66"/>
    <mergeCell ref="Z61:Z66"/>
    <mergeCell ref="AA61:AA66"/>
    <mergeCell ref="P61:P66"/>
    <mergeCell ref="L55:L60"/>
    <mergeCell ref="AF55:AF60"/>
    <mergeCell ref="AH55:AH60"/>
    <mergeCell ref="AI55:AI60"/>
    <mergeCell ref="AJ55:AJ60"/>
    <mergeCell ref="T55:T60"/>
    <mergeCell ref="U55:U60"/>
    <mergeCell ref="V55:V60"/>
    <mergeCell ref="W55:W60"/>
    <mergeCell ref="Y55:Y60"/>
    <mergeCell ref="Z55:Z60"/>
    <mergeCell ref="AA55:AA60"/>
    <mergeCell ref="AB55:AB60"/>
    <mergeCell ref="AC55:AC60"/>
    <mergeCell ref="M55:M60"/>
    <mergeCell ref="N55:N60"/>
    <mergeCell ref="O55:O60"/>
    <mergeCell ref="P55:P60"/>
    <mergeCell ref="Q55:Q60"/>
    <mergeCell ref="R55:R60"/>
    <mergeCell ref="S55:S60"/>
    <mergeCell ref="X55:X60"/>
    <mergeCell ref="A55:A60"/>
    <mergeCell ref="E55:E60"/>
    <mergeCell ref="H55:H60"/>
    <mergeCell ref="I55:I60"/>
    <mergeCell ref="J55:J60"/>
    <mergeCell ref="K55:K60"/>
    <mergeCell ref="B55:B60"/>
    <mergeCell ref="J49:J54"/>
    <mergeCell ref="K49:K54"/>
    <mergeCell ref="A49:A54"/>
    <mergeCell ref="E49:E54"/>
    <mergeCell ref="H49:H54"/>
    <mergeCell ref="I49:I54"/>
    <mergeCell ref="B49:B54"/>
    <mergeCell ref="C49:C54"/>
    <mergeCell ref="D49:D54"/>
    <mergeCell ref="C55:C60"/>
    <mergeCell ref="D55:D60"/>
    <mergeCell ref="L43:L48"/>
    <mergeCell ref="AF43:AF48"/>
    <mergeCell ref="AH43:AH48"/>
    <mergeCell ref="AI43:AI48"/>
    <mergeCell ref="AJ43:AJ48"/>
    <mergeCell ref="V43:V48"/>
    <mergeCell ref="W43:W48"/>
    <mergeCell ref="X43:X48"/>
    <mergeCell ref="Y43:Y48"/>
    <mergeCell ref="Z43:Z48"/>
    <mergeCell ref="AA43:AA48"/>
    <mergeCell ref="AB43:AB48"/>
    <mergeCell ref="AC43:AC48"/>
    <mergeCell ref="AD43:AD48"/>
    <mergeCell ref="AE43:AE48"/>
    <mergeCell ref="M43:M48"/>
    <mergeCell ref="N43:N48"/>
    <mergeCell ref="O43:O48"/>
    <mergeCell ref="P43:P48"/>
    <mergeCell ref="Q43:Q48"/>
    <mergeCell ref="R43:R48"/>
    <mergeCell ref="S43:S48"/>
    <mergeCell ref="T43:T48"/>
    <mergeCell ref="U43:U48"/>
    <mergeCell ref="L49:L54"/>
    <mergeCell ref="AF49:AF54"/>
    <mergeCell ref="AH49:AH54"/>
    <mergeCell ref="M49:M54"/>
    <mergeCell ref="N49:N54"/>
    <mergeCell ref="O49:O54"/>
    <mergeCell ref="P49:P54"/>
    <mergeCell ref="AC49:AC54"/>
    <mergeCell ref="AD49:AD54"/>
    <mergeCell ref="AE49:AE54"/>
    <mergeCell ref="W49:W54"/>
    <mergeCell ref="X49:X54"/>
    <mergeCell ref="Y49:Y54"/>
    <mergeCell ref="Z49:Z54"/>
    <mergeCell ref="AA49:AA54"/>
    <mergeCell ref="AB49:AB54"/>
    <mergeCell ref="Q49:Q54"/>
    <mergeCell ref="R49:R54"/>
    <mergeCell ref="S49:S54"/>
    <mergeCell ref="T49:T54"/>
    <mergeCell ref="U49:U54"/>
    <mergeCell ref="V49:V54"/>
    <mergeCell ref="A43:A48"/>
    <mergeCell ref="E43:E48"/>
    <mergeCell ref="H43:H48"/>
    <mergeCell ref="I43:I48"/>
    <mergeCell ref="J43:J48"/>
    <mergeCell ref="K43:K48"/>
    <mergeCell ref="J37:J42"/>
    <mergeCell ref="K37:K42"/>
    <mergeCell ref="A37:A42"/>
    <mergeCell ref="E37:E42"/>
    <mergeCell ref="H37:H42"/>
    <mergeCell ref="I37:I42"/>
    <mergeCell ref="B37:B42"/>
    <mergeCell ref="B43:B48"/>
    <mergeCell ref="C43:C48"/>
    <mergeCell ref="D43:D48"/>
    <mergeCell ref="L31:L36"/>
    <mergeCell ref="AF31:AF36"/>
    <mergeCell ref="AH31:AH36"/>
    <mergeCell ref="AI31:AI36"/>
    <mergeCell ref="AJ31:AJ36"/>
    <mergeCell ref="T31:T36"/>
    <mergeCell ref="U31:U36"/>
    <mergeCell ref="V31:V36"/>
    <mergeCell ref="W31:W36"/>
    <mergeCell ref="M31:M36"/>
    <mergeCell ref="N31:N36"/>
    <mergeCell ref="O31:O36"/>
    <mergeCell ref="P31:P36"/>
    <mergeCell ref="Q31:Q36"/>
    <mergeCell ref="R31:R36"/>
    <mergeCell ref="S31:S36"/>
    <mergeCell ref="X31:X36"/>
    <mergeCell ref="Y31:Y36"/>
    <mergeCell ref="Z31:Z36"/>
    <mergeCell ref="AA31:AA36"/>
    <mergeCell ref="AB31:AB36"/>
    <mergeCell ref="AC31:AC36"/>
    <mergeCell ref="AD31:AD36"/>
    <mergeCell ref="AE31:AE36"/>
    <mergeCell ref="L37:L42"/>
    <mergeCell ref="AF37:AF42"/>
    <mergeCell ref="AH37:AH42"/>
    <mergeCell ref="U37:U42"/>
    <mergeCell ref="V37:V42"/>
    <mergeCell ref="W37:W42"/>
    <mergeCell ref="X37:X42"/>
    <mergeCell ref="M37:M42"/>
    <mergeCell ref="N37:N42"/>
    <mergeCell ref="O37:O42"/>
    <mergeCell ref="P37:P42"/>
    <mergeCell ref="Q37:Q42"/>
    <mergeCell ref="AE37:AE42"/>
    <mergeCell ref="Y37:Y42"/>
    <mergeCell ref="Z37:Z42"/>
    <mergeCell ref="AA37:AA42"/>
    <mergeCell ref="AB37:AB42"/>
    <mergeCell ref="AC37:AC42"/>
    <mergeCell ref="AD37:AD42"/>
    <mergeCell ref="R37:R42"/>
    <mergeCell ref="S37:S42"/>
    <mergeCell ref="T37:T42"/>
    <mergeCell ref="A31:A36"/>
    <mergeCell ref="E31:E36"/>
    <mergeCell ref="H31:H36"/>
    <mergeCell ref="I31:I36"/>
    <mergeCell ref="J31:J36"/>
    <mergeCell ref="K31:K36"/>
    <mergeCell ref="J25:J30"/>
    <mergeCell ref="K25:K30"/>
    <mergeCell ref="A25:A30"/>
    <mergeCell ref="E25:E30"/>
    <mergeCell ref="H25:H30"/>
    <mergeCell ref="I25:I30"/>
    <mergeCell ref="B25:B30"/>
    <mergeCell ref="B31:B36"/>
    <mergeCell ref="Y19:Y24"/>
    <mergeCell ref="Z19:Z24"/>
    <mergeCell ref="AA19:AA24"/>
    <mergeCell ref="AB19:AB24"/>
    <mergeCell ref="AC19:AC24"/>
    <mergeCell ref="AD19:AD24"/>
    <mergeCell ref="AE19:AE24"/>
    <mergeCell ref="L19:L24"/>
    <mergeCell ref="AF19:AF24"/>
    <mergeCell ref="V19:V24"/>
    <mergeCell ref="W19:W24"/>
    <mergeCell ref="X19:X24"/>
    <mergeCell ref="P19:P24"/>
    <mergeCell ref="Q19:Q24"/>
    <mergeCell ref="R19:R24"/>
    <mergeCell ref="S19:S24"/>
    <mergeCell ref="T19:T24"/>
    <mergeCell ref="U19:U24"/>
    <mergeCell ref="M19:M24"/>
    <mergeCell ref="N19:N24"/>
    <mergeCell ref="O19:O24"/>
    <mergeCell ref="L25:L30"/>
    <mergeCell ref="AF25:AF30"/>
    <mergeCell ref="AH25:AH30"/>
    <mergeCell ref="M25:M30"/>
    <mergeCell ref="N25:N30"/>
    <mergeCell ref="O25:O30"/>
    <mergeCell ref="P25:P30"/>
    <mergeCell ref="W25:W30"/>
    <mergeCell ref="X25:X30"/>
    <mergeCell ref="Q25:Q30"/>
    <mergeCell ref="R25:R30"/>
    <mergeCell ref="S25:S30"/>
    <mergeCell ref="T25:T30"/>
    <mergeCell ref="U25:U30"/>
    <mergeCell ref="V25:V30"/>
    <mergeCell ref="AC25:AC30"/>
    <mergeCell ref="AD25:AD30"/>
    <mergeCell ref="AE25:AE30"/>
    <mergeCell ref="Y25:Y30"/>
    <mergeCell ref="A19:A24"/>
    <mergeCell ref="E19:E24"/>
    <mergeCell ref="H19:H24"/>
    <mergeCell ref="I19:I24"/>
    <mergeCell ref="J19:J24"/>
    <mergeCell ref="K19:K24"/>
    <mergeCell ref="J13:J18"/>
    <mergeCell ref="K13:K18"/>
    <mergeCell ref="A13:A18"/>
    <mergeCell ref="E13:E18"/>
    <mergeCell ref="H13:H18"/>
    <mergeCell ref="I13:I18"/>
    <mergeCell ref="B13:B18"/>
    <mergeCell ref="B19:B24"/>
    <mergeCell ref="AI13:AI18"/>
    <mergeCell ref="AJ13:AJ18"/>
    <mergeCell ref="AM11:AM12"/>
    <mergeCell ref="AN11:AS11"/>
    <mergeCell ref="AT11:AT12"/>
    <mergeCell ref="AU11:AU12"/>
    <mergeCell ref="AV11:AV12"/>
    <mergeCell ref="L13:L18"/>
    <mergeCell ref="AF13:AF18"/>
    <mergeCell ref="AH13:AH18"/>
    <mergeCell ref="U13:U18"/>
    <mergeCell ref="V13:V18"/>
    <mergeCell ref="AE13:AE18"/>
    <mergeCell ref="Y13:Y18"/>
    <mergeCell ref="Z13:Z18"/>
    <mergeCell ref="AA13:AA18"/>
    <mergeCell ref="AB13:AB18"/>
    <mergeCell ref="AC13:AC18"/>
    <mergeCell ref="AD13:AD18"/>
    <mergeCell ref="W13:W18"/>
    <mergeCell ref="X13:X18"/>
    <mergeCell ref="AF11:AF12"/>
    <mergeCell ref="BB10:BI10"/>
    <mergeCell ref="A11:A12"/>
    <mergeCell ref="E11:E12"/>
    <mergeCell ref="F11:F12"/>
    <mergeCell ref="G11:G12"/>
    <mergeCell ref="H11:H12"/>
    <mergeCell ref="I11:I12"/>
    <mergeCell ref="J11:J12"/>
    <mergeCell ref="K11:K12"/>
    <mergeCell ref="L11:L12"/>
    <mergeCell ref="BF11:BF12"/>
    <mergeCell ref="BG11:BG12"/>
    <mergeCell ref="BH11:BH12"/>
    <mergeCell ref="BI11:BI12"/>
    <mergeCell ref="AZ11:AZ12"/>
    <mergeCell ref="BB11:BB12"/>
    <mergeCell ref="AW11:AW12"/>
    <mergeCell ref="AX11:AX12"/>
    <mergeCell ref="AY11:AY12"/>
    <mergeCell ref="AL11:AL12"/>
    <mergeCell ref="BD11:BD12"/>
    <mergeCell ref="BE11:BE12"/>
    <mergeCell ref="BC11:BC12"/>
    <mergeCell ref="C11:C12"/>
    <mergeCell ref="BA11:BA12"/>
    <mergeCell ref="AK10:AS10"/>
    <mergeCell ref="AT10:AZ10"/>
    <mergeCell ref="A6:E6"/>
    <mergeCell ref="F6:AJ6"/>
    <mergeCell ref="AK6:AM6"/>
    <mergeCell ref="A7:E7"/>
    <mergeCell ref="F7:AJ7"/>
    <mergeCell ref="AK11:AK12"/>
    <mergeCell ref="AG11:AG12"/>
    <mergeCell ref="D11:D12"/>
    <mergeCell ref="A8:E8"/>
    <mergeCell ref="D1:G2"/>
    <mergeCell ref="D3:G4"/>
    <mergeCell ref="A1:C4"/>
    <mergeCell ref="H3:H4"/>
    <mergeCell ref="AJ11:AJ12"/>
    <mergeCell ref="AI11:AI12"/>
    <mergeCell ref="AH11:AH12"/>
    <mergeCell ref="B11:B12"/>
    <mergeCell ref="A9:E9"/>
    <mergeCell ref="F9:AJ9"/>
    <mergeCell ref="A10:J10"/>
    <mergeCell ref="K10:AJ10"/>
  </mergeCells>
  <conditionalFormatting sqref="K13 K19">
    <cfRule type="cellIs" dxfId="239" priority="484" operator="equal">
      <formula>"Muy Alta"</formula>
    </cfRule>
    <cfRule type="cellIs" dxfId="238" priority="485" operator="equal">
      <formula>"Alta"</formula>
    </cfRule>
    <cfRule type="cellIs" dxfId="237" priority="486" operator="equal">
      <formula>"Media"</formula>
    </cfRule>
    <cfRule type="cellIs" dxfId="236" priority="487" operator="equal">
      <formula>"Baja"</formula>
    </cfRule>
    <cfRule type="cellIs" dxfId="235" priority="488" operator="equal">
      <formula>"Muy Baja"</formula>
    </cfRule>
  </conditionalFormatting>
  <conditionalFormatting sqref="AH13">
    <cfRule type="cellIs" dxfId="234" priority="479" operator="equal">
      <formula>"Catastrófico"</formula>
    </cfRule>
    <cfRule type="cellIs" dxfId="233" priority="480" operator="equal">
      <formula>"Mayor"</formula>
    </cfRule>
    <cfRule type="cellIs" dxfId="232" priority="481" operator="equal">
      <formula>"Moderado"</formula>
    </cfRule>
    <cfRule type="cellIs" dxfId="231" priority="482" operator="equal">
      <formula>"Menor"</formula>
    </cfRule>
    <cfRule type="cellIs" dxfId="230" priority="483" operator="equal">
      <formula>"Leve"</formula>
    </cfRule>
  </conditionalFormatting>
  <conditionalFormatting sqref="AJ13">
    <cfRule type="cellIs" dxfId="229" priority="475" operator="equal">
      <formula>"Extremo"</formula>
    </cfRule>
    <cfRule type="cellIs" dxfId="228" priority="476" operator="equal">
      <formula>"Alto"</formula>
    </cfRule>
    <cfRule type="cellIs" dxfId="227" priority="477" operator="equal">
      <formula>"Moderado"</formula>
    </cfRule>
    <cfRule type="cellIs" dxfId="226" priority="478" operator="equal">
      <formula>"Bajo"</formula>
    </cfRule>
  </conditionalFormatting>
  <conditionalFormatting sqref="AU13:AU18">
    <cfRule type="cellIs" dxfId="225" priority="470" operator="equal">
      <formula>"Muy Alta"</formula>
    </cfRule>
    <cfRule type="cellIs" dxfId="224" priority="471" operator="equal">
      <formula>"Alta"</formula>
    </cfRule>
    <cfRule type="cellIs" dxfId="223" priority="472" operator="equal">
      <formula>"Media"</formula>
    </cfRule>
    <cfRule type="cellIs" dxfId="222" priority="473" operator="equal">
      <formula>"Baja"</formula>
    </cfRule>
    <cfRule type="cellIs" dxfId="221" priority="474" operator="equal">
      <formula>"Muy Baja"</formula>
    </cfRule>
  </conditionalFormatting>
  <conditionalFormatting sqref="AW13:AW18">
    <cfRule type="cellIs" dxfId="220" priority="465" operator="equal">
      <formula>"Catastrófico"</formula>
    </cfRule>
    <cfRule type="cellIs" dxfId="219" priority="466" operator="equal">
      <formula>"Mayor"</formula>
    </cfRule>
    <cfRule type="cellIs" dxfId="218" priority="467" operator="equal">
      <formula>"Moderado"</formula>
    </cfRule>
    <cfRule type="cellIs" dxfId="217" priority="468" operator="equal">
      <formula>"Menor"</formula>
    </cfRule>
    <cfRule type="cellIs" dxfId="216" priority="469" operator="equal">
      <formula>"Leve"</formula>
    </cfRule>
  </conditionalFormatting>
  <conditionalFormatting sqref="AY13:AY18">
    <cfRule type="cellIs" dxfId="215" priority="461" operator="equal">
      <formula>"Extremo"</formula>
    </cfRule>
    <cfRule type="cellIs" dxfId="214" priority="462" operator="equal">
      <formula>"Alto"</formula>
    </cfRule>
    <cfRule type="cellIs" dxfId="213" priority="463" operator="equal">
      <formula>"Moderado"</formula>
    </cfRule>
    <cfRule type="cellIs" dxfId="212" priority="464" operator="equal">
      <formula>"Bajo"</formula>
    </cfRule>
  </conditionalFormatting>
  <conditionalFormatting sqref="K61">
    <cfRule type="cellIs" dxfId="211" priority="300" operator="equal">
      <formula>"Muy Alta"</formula>
    </cfRule>
    <cfRule type="cellIs" dxfId="210" priority="301" operator="equal">
      <formula>"Alta"</formula>
    </cfRule>
    <cfRule type="cellIs" dxfId="209" priority="302" operator="equal">
      <formula>"Media"</formula>
    </cfRule>
    <cfRule type="cellIs" dxfId="208" priority="303" operator="equal">
      <formula>"Baja"</formula>
    </cfRule>
    <cfRule type="cellIs" dxfId="207" priority="304" operator="equal">
      <formula>"Muy Baja"</formula>
    </cfRule>
  </conditionalFormatting>
  <conditionalFormatting sqref="AJ19">
    <cfRule type="cellIs" dxfId="206" priority="457" operator="equal">
      <formula>"Extremo"</formula>
    </cfRule>
    <cfRule type="cellIs" dxfId="205" priority="458" operator="equal">
      <formula>"Alto"</formula>
    </cfRule>
    <cfRule type="cellIs" dxfId="204" priority="459" operator="equal">
      <formula>"Moderado"</formula>
    </cfRule>
    <cfRule type="cellIs" dxfId="203" priority="460" operator="equal">
      <formula>"Bajo"</formula>
    </cfRule>
  </conditionalFormatting>
  <conditionalFormatting sqref="K25">
    <cfRule type="cellIs" dxfId="202" priority="438" operator="equal">
      <formula>"Muy Alta"</formula>
    </cfRule>
    <cfRule type="cellIs" dxfId="201" priority="439" operator="equal">
      <formula>"Alta"</formula>
    </cfRule>
    <cfRule type="cellIs" dxfId="200" priority="440" operator="equal">
      <formula>"Media"</formula>
    </cfRule>
    <cfRule type="cellIs" dxfId="199" priority="441" operator="equal">
      <formula>"Baja"</formula>
    </cfRule>
    <cfRule type="cellIs" dxfId="198" priority="442" operator="equal">
      <formula>"Muy Baja"</formula>
    </cfRule>
  </conditionalFormatting>
  <conditionalFormatting sqref="AJ25">
    <cfRule type="cellIs" dxfId="197" priority="434" operator="equal">
      <formula>"Extremo"</formula>
    </cfRule>
    <cfRule type="cellIs" dxfId="196" priority="435" operator="equal">
      <formula>"Alto"</formula>
    </cfRule>
    <cfRule type="cellIs" dxfId="195" priority="436" operator="equal">
      <formula>"Moderado"</formula>
    </cfRule>
    <cfRule type="cellIs" dxfId="194" priority="437" operator="equal">
      <formula>"Bajo"</formula>
    </cfRule>
  </conditionalFormatting>
  <conditionalFormatting sqref="K31">
    <cfRule type="cellIs" dxfId="193" priority="415" operator="equal">
      <formula>"Muy Alta"</formula>
    </cfRule>
    <cfRule type="cellIs" dxfId="192" priority="416" operator="equal">
      <formula>"Alta"</formula>
    </cfRule>
    <cfRule type="cellIs" dxfId="191" priority="417" operator="equal">
      <formula>"Media"</formula>
    </cfRule>
    <cfRule type="cellIs" dxfId="190" priority="418" operator="equal">
      <formula>"Baja"</formula>
    </cfRule>
    <cfRule type="cellIs" dxfId="189" priority="419" operator="equal">
      <formula>"Muy Baja"</formula>
    </cfRule>
  </conditionalFormatting>
  <conditionalFormatting sqref="AJ31">
    <cfRule type="cellIs" dxfId="188" priority="411" operator="equal">
      <formula>"Extremo"</formula>
    </cfRule>
    <cfRule type="cellIs" dxfId="187" priority="412" operator="equal">
      <formula>"Alto"</formula>
    </cfRule>
    <cfRule type="cellIs" dxfId="186" priority="413" operator="equal">
      <formula>"Moderado"</formula>
    </cfRule>
    <cfRule type="cellIs" dxfId="185" priority="414" operator="equal">
      <formula>"Bajo"</formula>
    </cfRule>
  </conditionalFormatting>
  <conditionalFormatting sqref="K37">
    <cfRule type="cellIs" dxfId="184" priority="392" operator="equal">
      <formula>"Muy Alta"</formula>
    </cfRule>
    <cfRule type="cellIs" dxfId="183" priority="393" operator="equal">
      <formula>"Alta"</formula>
    </cfRule>
    <cfRule type="cellIs" dxfId="182" priority="394" operator="equal">
      <formula>"Media"</formula>
    </cfRule>
    <cfRule type="cellIs" dxfId="181" priority="395" operator="equal">
      <formula>"Baja"</formula>
    </cfRule>
    <cfRule type="cellIs" dxfId="180" priority="396" operator="equal">
      <formula>"Muy Baja"</formula>
    </cfRule>
  </conditionalFormatting>
  <conditionalFormatting sqref="AJ37">
    <cfRule type="cellIs" dxfId="179" priority="388" operator="equal">
      <formula>"Extremo"</formula>
    </cfRule>
    <cfRule type="cellIs" dxfId="178" priority="389" operator="equal">
      <formula>"Alto"</formula>
    </cfRule>
    <cfRule type="cellIs" dxfId="177" priority="390" operator="equal">
      <formula>"Moderado"</formula>
    </cfRule>
    <cfRule type="cellIs" dxfId="176" priority="391" operator="equal">
      <formula>"Bajo"</formula>
    </cfRule>
  </conditionalFormatting>
  <conditionalFormatting sqref="K43">
    <cfRule type="cellIs" dxfId="175" priority="369" operator="equal">
      <formula>"Muy Alta"</formula>
    </cfRule>
    <cfRule type="cellIs" dxfId="174" priority="370" operator="equal">
      <formula>"Alta"</formula>
    </cfRule>
    <cfRule type="cellIs" dxfId="173" priority="371" operator="equal">
      <formula>"Media"</formula>
    </cfRule>
    <cfRule type="cellIs" dxfId="172" priority="372" operator="equal">
      <formula>"Baja"</formula>
    </cfRule>
    <cfRule type="cellIs" dxfId="171" priority="373" operator="equal">
      <formula>"Muy Baja"</formula>
    </cfRule>
  </conditionalFormatting>
  <conditionalFormatting sqref="AJ43">
    <cfRule type="cellIs" dxfId="170" priority="365" operator="equal">
      <formula>"Extremo"</formula>
    </cfRule>
    <cfRule type="cellIs" dxfId="169" priority="366" operator="equal">
      <formula>"Alto"</formula>
    </cfRule>
    <cfRule type="cellIs" dxfId="168" priority="367" operator="equal">
      <formula>"Moderado"</formula>
    </cfRule>
    <cfRule type="cellIs" dxfId="167" priority="368" operator="equal">
      <formula>"Bajo"</formula>
    </cfRule>
  </conditionalFormatting>
  <conditionalFormatting sqref="K49">
    <cfRule type="cellIs" dxfId="166" priority="346" operator="equal">
      <formula>"Muy Alta"</formula>
    </cfRule>
    <cfRule type="cellIs" dxfId="165" priority="347" operator="equal">
      <formula>"Alta"</formula>
    </cfRule>
    <cfRule type="cellIs" dxfId="164" priority="348" operator="equal">
      <formula>"Media"</formula>
    </cfRule>
    <cfRule type="cellIs" dxfId="163" priority="349" operator="equal">
      <formula>"Baja"</formula>
    </cfRule>
    <cfRule type="cellIs" dxfId="162" priority="350" operator="equal">
      <formula>"Muy Baja"</formula>
    </cfRule>
  </conditionalFormatting>
  <conditionalFormatting sqref="AJ49">
    <cfRule type="cellIs" dxfId="161" priority="342" operator="equal">
      <formula>"Extremo"</formula>
    </cfRule>
    <cfRule type="cellIs" dxfId="160" priority="343" operator="equal">
      <formula>"Alto"</formula>
    </cfRule>
    <cfRule type="cellIs" dxfId="159" priority="344" operator="equal">
      <formula>"Moderado"</formula>
    </cfRule>
    <cfRule type="cellIs" dxfId="158" priority="345" operator="equal">
      <formula>"Bajo"</formula>
    </cfRule>
  </conditionalFormatting>
  <conditionalFormatting sqref="K55">
    <cfRule type="cellIs" dxfId="157" priority="323" operator="equal">
      <formula>"Muy Alta"</formula>
    </cfRule>
    <cfRule type="cellIs" dxfId="156" priority="324" operator="equal">
      <formula>"Alta"</formula>
    </cfRule>
    <cfRule type="cellIs" dxfId="155" priority="325" operator="equal">
      <formula>"Media"</formula>
    </cfRule>
    <cfRule type="cellIs" dxfId="154" priority="326" operator="equal">
      <formula>"Baja"</formula>
    </cfRule>
    <cfRule type="cellIs" dxfId="153" priority="327" operator="equal">
      <formula>"Muy Baja"</formula>
    </cfRule>
  </conditionalFormatting>
  <conditionalFormatting sqref="AJ55">
    <cfRule type="cellIs" dxfId="152" priority="319" operator="equal">
      <formula>"Extremo"</formula>
    </cfRule>
    <cfRule type="cellIs" dxfId="151" priority="320" operator="equal">
      <formula>"Alto"</formula>
    </cfRule>
    <cfRule type="cellIs" dxfId="150" priority="321" operator="equal">
      <formula>"Moderado"</formula>
    </cfRule>
    <cfRule type="cellIs" dxfId="149" priority="322" operator="equal">
      <formula>"Bajo"</formula>
    </cfRule>
  </conditionalFormatting>
  <conditionalFormatting sqref="AJ61">
    <cfRule type="cellIs" dxfId="148" priority="296" operator="equal">
      <formula>"Extremo"</formula>
    </cfRule>
    <cfRule type="cellIs" dxfId="147" priority="297" operator="equal">
      <formula>"Alto"</formula>
    </cfRule>
    <cfRule type="cellIs" dxfId="146" priority="298" operator="equal">
      <formula>"Moderado"</formula>
    </cfRule>
    <cfRule type="cellIs" dxfId="145" priority="299" operator="equal">
      <formula>"Bajo"</formula>
    </cfRule>
  </conditionalFormatting>
  <conditionalFormatting sqref="K67">
    <cfRule type="cellIs" dxfId="144" priority="277" operator="equal">
      <formula>"Muy Alta"</formula>
    </cfRule>
    <cfRule type="cellIs" dxfId="143" priority="278" operator="equal">
      <formula>"Alta"</formula>
    </cfRule>
    <cfRule type="cellIs" dxfId="142" priority="279" operator="equal">
      <formula>"Media"</formula>
    </cfRule>
    <cfRule type="cellIs" dxfId="141" priority="280" operator="equal">
      <formula>"Baja"</formula>
    </cfRule>
    <cfRule type="cellIs" dxfId="140" priority="281" operator="equal">
      <formula>"Muy Baja"</formula>
    </cfRule>
  </conditionalFormatting>
  <conditionalFormatting sqref="AJ67">
    <cfRule type="cellIs" dxfId="139" priority="273" operator="equal">
      <formula>"Extremo"</formula>
    </cfRule>
    <cfRule type="cellIs" dxfId="138" priority="274" operator="equal">
      <formula>"Alto"</formula>
    </cfRule>
    <cfRule type="cellIs" dxfId="137" priority="275" operator="equal">
      <formula>"Moderado"</formula>
    </cfRule>
    <cfRule type="cellIs" dxfId="136" priority="276" operator="equal">
      <formula>"Bajo"</formula>
    </cfRule>
  </conditionalFormatting>
  <conditionalFormatting sqref="AG13:AG72">
    <cfRule type="containsText" dxfId="135" priority="258" operator="containsText" text="❌">
      <formula>NOT(ISERROR(SEARCH("❌",AG13)))</formula>
    </cfRule>
  </conditionalFormatting>
  <conditionalFormatting sqref="AH19 AH25 AH31 AH37 AH43 AH49 AH55 AH61 AH67">
    <cfRule type="cellIs" dxfId="134" priority="253" operator="equal">
      <formula>"Catastrófico"</formula>
    </cfRule>
    <cfRule type="cellIs" dxfId="133" priority="254" operator="equal">
      <formula>"Mayor"</formula>
    </cfRule>
    <cfRule type="cellIs" dxfId="132" priority="255" operator="equal">
      <formula>"Moderado"</formula>
    </cfRule>
    <cfRule type="cellIs" dxfId="131" priority="256" operator="equal">
      <formula>"Menor"</formula>
    </cfRule>
    <cfRule type="cellIs" dxfId="130" priority="257" operator="equal">
      <formula>"Leve"</formula>
    </cfRule>
  </conditionalFormatting>
  <conditionalFormatting sqref="AU19:AU24">
    <cfRule type="cellIs" dxfId="129" priority="122" operator="equal">
      <formula>"Muy Alta"</formula>
    </cfRule>
    <cfRule type="cellIs" dxfId="128" priority="123" operator="equal">
      <formula>"Alta"</formula>
    </cfRule>
    <cfRule type="cellIs" dxfId="127" priority="124" operator="equal">
      <formula>"Media"</formula>
    </cfRule>
    <cfRule type="cellIs" dxfId="126" priority="125" operator="equal">
      <formula>"Baja"</formula>
    </cfRule>
    <cfRule type="cellIs" dxfId="125" priority="126" operator="equal">
      <formula>"Muy Baja"</formula>
    </cfRule>
  </conditionalFormatting>
  <conditionalFormatting sqref="AW19:AW24">
    <cfRule type="cellIs" dxfId="124" priority="117" operator="equal">
      <formula>"Catastrófico"</formula>
    </cfRule>
    <cfRule type="cellIs" dxfId="123" priority="118" operator="equal">
      <formula>"Mayor"</formula>
    </cfRule>
    <cfRule type="cellIs" dxfId="122" priority="119" operator="equal">
      <formula>"Moderado"</formula>
    </cfRule>
    <cfRule type="cellIs" dxfId="121" priority="120" operator="equal">
      <formula>"Menor"</formula>
    </cfRule>
    <cfRule type="cellIs" dxfId="120" priority="121" operator="equal">
      <formula>"Leve"</formula>
    </cfRule>
  </conditionalFormatting>
  <conditionalFormatting sqref="AY19:AY24">
    <cfRule type="cellIs" dxfId="119" priority="113" operator="equal">
      <formula>"Extremo"</formula>
    </cfRule>
    <cfRule type="cellIs" dxfId="118" priority="114" operator="equal">
      <formula>"Alto"</formula>
    </cfRule>
    <cfRule type="cellIs" dxfId="117" priority="115" operator="equal">
      <formula>"Moderado"</formula>
    </cfRule>
    <cfRule type="cellIs" dxfId="116" priority="116" operator="equal">
      <formula>"Bajo"</formula>
    </cfRule>
  </conditionalFormatting>
  <conditionalFormatting sqref="AU25:AU30">
    <cfRule type="cellIs" dxfId="115" priority="108" operator="equal">
      <formula>"Muy Alta"</formula>
    </cfRule>
    <cfRule type="cellIs" dxfId="114" priority="109" operator="equal">
      <formula>"Alta"</formula>
    </cfRule>
    <cfRule type="cellIs" dxfId="113" priority="110" operator="equal">
      <formula>"Media"</formula>
    </cfRule>
    <cfRule type="cellIs" dxfId="112" priority="111" operator="equal">
      <formula>"Baja"</formula>
    </cfRule>
    <cfRule type="cellIs" dxfId="111" priority="112" operator="equal">
      <formula>"Muy Baja"</formula>
    </cfRule>
  </conditionalFormatting>
  <conditionalFormatting sqref="AW25:AW30">
    <cfRule type="cellIs" dxfId="110" priority="103" operator="equal">
      <formula>"Catastrófico"</formula>
    </cfRule>
    <cfRule type="cellIs" dxfId="109" priority="104" operator="equal">
      <formula>"Mayor"</formula>
    </cfRule>
    <cfRule type="cellIs" dxfId="108" priority="105" operator="equal">
      <formula>"Moderado"</formula>
    </cfRule>
    <cfRule type="cellIs" dxfId="107" priority="106" operator="equal">
      <formula>"Menor"</formula>
    </cfRule>
    <cfRule type="cellIs" dxfId="106" priority="107" operator="equal">
      <formula>"Leve"</formula>
    </cfRule>
  </conditionalFormatting>
  <conditionalFormatting sqref="AY25:AY30">
    <cfRule type="cellIs" dxfId="105" priority="99" operator="equal">
      <formula>"Extremo"</formula>
    </cfRule>
    <cfRule type="cellIs" dxfId="104" priority="100" operator="equal">
      <formula>"Alto"</formula>
    </cfRule>
    <cfRule type="cellIs" dxfId="103" priority="101" operator="equal">
      <formula>"Moderado"</formula>
    </cfRule>
    <cfRule type="cellIs" dxfId="102" priority="102" operator="equal">
      <formula>"Bajo"</formula>
    </cfRule>
  </conditionalFormatting>
  <conditionalFormatting sqref="AU31:AU36">
    <cfRule type="cellIs" dxfId="101" priority="94" operator="equal">
      <formula>"Muy Alta"</formula>
    </cfRule>
    <cfRule type="cellIs" dxfId="100" priority="95" operator="equal">
      <formula>"Alta"</formula>
    </cfRule>
    <cfRule type="cellIs" dxfId="99" priority="96" operator="equal">
      <formula>"Media"</formula>
    </cfRule>
    <cfRule type="cellIs" dxfId="98" priority="97" operator="equal">
      <formula>"Baja"</formula>
    </cfRule>
    <cfRule type="cellIs" dxfId="97" priority="98" operator="equal">
      <formula>"Muy Baja"</formula>
    </cfRule>
  </conditionalFormatting>
  <conditionalFormatting sqref="AW31:AW36">
    <cfRule type="cellIs" dxfId="96" priority="89" operator="equal">
      <formula>"Catastrófico"</formula>
    </cfRule>
    <cfRule type="cellIs" dxfId="95" priority="90" operator="equal">
      <formula>"Mayor"</formula>
    </cfRule>
    <cfRule type="cellIs" dxfId="94" priority="91" operator="equal">
      <formula>"Moderado"</formula>
    </cfRule>
    <cfRule type="cellIs" dxfId="93" priority="92" operator="equal">
      <formula>"Menor"</formula>
    </cfRule>
    <cfRule type="cellIs" dxfId="92" priority="93" operator="equal">
      <formula>"Leve"</formula>
    </cfRule>
  </conditionalFormatting>
  <conditionalFormatting sqref="AY31:AY36">
    <cfRule type="cellIs" dxfId="91" priority="85" operator="equal">
      <formula>"Extremo"</formula>
    </cfRule>
    <cfRule type="cellIs" dxfId="90" priority="86" operator="equal">
      <formula>"Alto"</formula>
    </cfRule>
    <cfRule type="cellIs" dxfId="89" priority="87" operator="equal">
      <formula>"Moderado"</formula>
    </cfRule>
    <cfRule type="cellIs" dxfId="88" priority="88" operator="equal">
      <formula>"Bajo"</formula>
    </cfRule>
  </conditionalFormatting>
  <conditionalFormatting sqref="AU37:AU42">
    <cfRule type="cellIs" dxfId="87" priority="80" operator="equal">
      <formula>"Muy Alta"</formula>
    </cfRule>
    <cfRule type="cellIs" dxfId="86" priority="81" operator="equal">
      <formula>"Alta"</formula>
    </cfRule>
    <cfRule type="cellIs" dxfId="85" priority="82" operator="equal">
      <formula>"Media"</formula>
    </cfRule>
    <cfRule type="cellIs" dxfId="84" priority="83" operator="equal">
      <formula>"Baja"</formula>
    </cfRule>
    <cfRule type="cellIs" dxfId="83" priority="84" operator="equal">
      <formula>"Muy Baja"</formula>
    </cfRule>
  </conditionalFormatting>
  <conditionalFormatting sqref="AW37:AW42">
    <cfRule type="cellIs" dxfId="82" priority="75" operator="equal">
      <formula>"Catastrófico"</formula>
    </cfRule>
    <cfRule type="cellIs" dxfId="81" priority="76" operator="equal">
      <formula>"Mayor"</formula>
    </cfRule>
    <cfRule type="cellIs" dxfId="80" priority="77" operator="equal">
      <formula>"Moderado"</formula>
    </cfRule>
    <cfRule type="cellIs" dxfId="79" priority="78" operator="equal">
      <formula>"Menor"</formula>
    </cfRule>
    <cfRule type="cellIs" dxfId="78" priority="79" operator="equal">
      <formula>"Leve"</formula>
    </cfRule>
  </conditionalFormatting>
  <conditionalFormatting sqref="AY37:AY42">
    <cfRule type="cellIs" dxfId="77" priority="71" operator="equal">
      <formula>"Extremo"</formula>
    </cfRule>
    <cfRule type="cellIs" dxfId="76" priority="72" operator="equal">
      <formula>"Alto"</formula>
    </cfRule>
    <cfRule type="cellIs" dxfId="75" priority="73" operator="equal">
      <formula>"Moderado"</formula>
    </cfRule>
    <cfRule type="cellIs" dxfId="74" priority="74" operator="equal">
      <formula>"Bajo"</formula>
    </cfRule>
  </conditionalFormatting>
  <conditionalFormatting sqref="AU43:AU48">
    <cfRule type="cellIs" dxfId="73" priority="66" operator="equal">
      <formula>"Muy Alta"</formula>
    </cfRule>
    <cfRule type="cellIs" dxfId="72" priority="67" operator="equal">
      <formula>"Alta"</formula>
    </cfRule>
    <cfRule type="cellIs" dxfId="71" priority="68" operator="equal">
      <formula>"Media"</formula>
    </cfRule>
    <cfRule type="cellIs" dxfId="70" priority="69" operator="equal">
      <formula>"Baja"</formula>
    </cfRule>
    <cfRule type="cellIs" dxfId="69" priority="70" operator="equal">
      <formula>"Muy Baja"</formula>
    </cfRule>
  </conditionalFormatting>
  <conditionalFormatting sqref="AW43:AW48">
    <cfRule type="cellIs" dxfId="68" priority="61" operator="equal">
      <formula>"Catastrófico"</formula>
    </cfRule>
    <cfRule type="cellIs" dxfId="67" priority="62" operator="equal">
      <formula>"Mayor"</formula>
    </cfRule>
    <cfRule type="cellIs" dxfId="66" priority="63" operator="equal">
      <formula>"Moderado"</formula>
    </cfRule>
    <cfRule type="cellIs" dxfId="65" priority="64" operator="equal">
      <formula>"Menor"</formula>
    </cfRule>
    <cfRule type="cellIs" dxfId="64" priority="65" operator="equal">
      <formula>"Leve"</formula>
    </cfRule>
  </conditionalFormatting>
  <conditionalFormatting sqref="AY43:AY48">
    <cfRule type="cellIs" dxfId="63" priority="57" operator="equal">
      <formula>"Extremo"</formula>
    </cfRule>
    <cfRule type="cellIs" dxfId="62" priority="58" operator="equal">
      <formula>"Alto"</formula>
    </cfRule>
    <cfRule type="cellIs" dxfId="61" priority="59" operator="equal">
      <formula>"Moderado"</formula>
    </cfRule>
    <cfRule type="cellIs" dxfId="60" priority="60" operator="equal">
      <formula>"Bajo"</formula>
    </cfRule>
  </conditionalFormatting>
  <conditionalFormatting sqref="AU49:AU54">
    <cfRule type="cellIs" dxfId="59" priority="52" operator="equal">
      <formula>"Muy Alta"</formula>
    </cfRule>
    <cfRule type="cellIs" dxfId="58" priority="53" operator="equal">
      <formula>"Alta"</formula>
    </cfRule>
    <cfRule type="cellIs" dxfId="57" priority="54" operator="equal">
      <formula>"Media"</formula>
    </cfRule>
    <cfRule type="cellIs" dxfId="56" priority="55" operator="equal">
      <formula>"Baja"</formula>
    </cfRule>
    <cfRule type="cellIs" dxfId="55" priority="56" operator="equal">
      <formula>"Muy Baja"</formula>
    </cfRule>
  </conditionalFormatting>
  <conditionalFormatting sqref="AW49:AW54">
    <cfRule type="cellIs" dxfId="54" priority="47" operator="equal">
      <formula>"Catastrófico"</formula>
    </cfRule>
    <cfRule type="cellIs" dxfId="53" priority="48" operator="equal">
      <formula>"Mayor"</formula>
    </cfRule>
    <cfRule type="cellIs" dxfId="52" priority="49" operator="equal">
      <formula>"Moderado"</formula>
    </cfRule>
    <cfRule type="cellIs" dxfId="51" priority="50" operator="equal">
      <formula>"Menor"</formula>
    </cfRule>
    <cfRule type="cellIs" dxfId="50" priority="51" operator="equal">
      <formula>"Leve"</formula>
    </cfRule>
  </conditionalFormatting>
  <conditionalFormatting sqref="AY49:AY54">
    <cfRule type="cellIs" dxfId="49" priority="43" operator="equal">
      <formula>"Extremo"</formula>
    </cfRule>
    <cfRule type="cellIs" dxfId="48" priority="44" operator="equal">
      <formula>"Alto"</formula>
    </cfRule>
    <cfRule type="cellIs" dxfId="47" priority="45" operator="equal">
      <formula>"Moderado"</formula>
    </cfRule>
    <cfRule type="cellIs" dxfId="46" priority="46" operator="equal">
      <formula>"Bajo"</formula>
    </cfRule>
  </conditionalFormatting>
  <conditionalFormatting sqref="AU55:AU60">
    <cfRule type="cellIs" dxfId="45" priority="38" operator="equal">
      <formula>"Muy Alta"</formula>
    </cfRule>
    <cfRule type="cellIs" dxfId="44" priority="39" operator="equal">
      <formula>"Alta"</formula>
    </cfRule>
    <cfRule type="cellIs" dxfId="43" priority="40" operator="equal">
      <formula>"Media"</formula>
    </cfRule>
    <cfRule type="cellIs" dxfId="42" priority="41" operator="equal">
      <formula>"Baja"</formula>
    </cfRule>
    <cfRule type="cellIs" dxfId="41" priority="42" operator="equal">
      <formula>"Muy Baja"</formula>
    </cfRule>
  </conditionalFormatting>
  <conditionalFormatting sqref="AW55:AW60">
    <cfRule type="cellIs" dxfId="40" priority="33" operator="equal">
      <formula>"Catastrófico"</formula>
    </cfRule>
    <cfRule type="cellIs" dxfId="39" priority="34" operator="equal">
      <formula>"Mayor"</formula>
    </cfRule>
    <cfRule type="cellIs" dxfId="38" priority="35" operator="equal">
      <formula>"Moderado"</formula>
    </cfRule>
    <cfRule type="cellIs" dxfId="37" priority="36" operator="equal">
      <formula>"Menor"</formula>
    </cfRule>
    <cfRule type="cellIs" dxfId="36" priority="37" operator="equal">
      <formula>"Leve"</formula>
    </cfRule>
  </conditionalFormatting>
  <conditionalFormatting sqref="AY55:AY60">
    <cfRule type="cellIs" dxfId="35" priority="29" operator="equal">
      <formula>"Extremo"</formula>
    </cfRule>
    <cfRule type="cellIs" dxfId="34" priority="30" operator="equal">
      <formula>"Alto"</formula>
    </cfRule>
    <cfRule type="cellIs" dxfId="33" priority="31" operator="equal">
      <formula>"Moderado"</formula>
    </cfRule>
    <cfRule type="cellIs" dxfId="32" priority="32" operator="equal">
      <formula>"Bajo"</formula>
    </cfRule>
  </conditionalFormatting>
  <conditionalFormatting sqref="AU61:AU66">
    <cfRule type="cellIs" dxfId="31" priority="24" operator="equal">
      <formula>"Muy Alta"</formula>
    </cfRule>
    <cfRule type="cellIs" dxfId="30" priority="25" operator="equal">
      <formula>"Alta"</formula>
    </cfRule>
    <cfRule type="cellIs" dxfId="29" priority="26" operator="equal">
      <formula>"Media"</formula>
    </cfRule>
    <cfRule type="cellIs" dxfId="28" priority="27" operator="equal">
      <formula>"Baja"</formula>
    </cfRule>
    <cfRule type="cellIs" dxfId="27" priority="28" operator="equal">
      <formula>"Muy Baja"</formula>
    </cfRule>
  </conditionalFormatting>
  <conditionalFormatting sqref="AW61:AW66">
    <cfRule type="cellIs" dxfId="26" priority="19" operator="equal">
      <formula>"Catastrófico"</formula>
    </cfRule>
    <cfRule type="cellIs" dxfId="25" priority="20" operator="equal">
      <formula>"Mayor"</formula>
    </cfRule>
    <cfRule type="cellIs" dxfId="24" priority="21" operator="equal">
      <formula>"Moderado"</formula>
    </cfRule>
    <cfRule type="cellIs" dxfId="23" priority="22" operator="equal">
      <formula>"Menor"</formula>
    </cfRule>
    <cfRule type="cellIs" dxfId="22" priority="23" operator="equal">
      <formula>"Leve"</formula>
    </cfRule>
  </conditionalFormatting>
  <conditionalFormatting sqref="AY61:AY66">
    <cfRule type="cellIs" dxfId="21" priority="15" operator="equal">
      <formula>"Extremo"</formula>
    </cfRule>
    <cfRule type="cellIs" dxfId="20" priority="16" operator="equal">
      <formula>"Alto"</formula>
    </cfRule>
    <cfRule type="cellIs" dxfId="19" priority="17" operator="equal">
      <formula>"Moderado"</formula>
    </cfRule>
    <cfRule type="cellIs" dxfId="18" priority="18" operator="equal">
      <formula>"Bajo"</formula>
    </cfRule>
  </conditionalFormatting>
  <conditionalFormatting sqref="AU67:AU72">
    <cfRule type="cellIs" dxfId="17" priority="10" operator="equal">
      <formula>"Muy Alta"</formula>
    </cfRule>
    <cfRule type="cellIs" dxfId="16" priority="11" operator="equal">
      <formula>"Alta"</formula>
    </cfRule>
    <cfRule type="cellIs" dxfId="15" priority="12" operator="equal">
      <formula>"Media"</formula>
    </cfRule>
    <cfRule type="cellIs" dxfId="14" priority="13" operator="equal">
      <formula>"Baja"</formula>
    </cfRule>
    <cfRule type="cellIs" dxfId="13" priority="14" operator="equal">
      <formula>"Muy Baja"</formula>
    </cfRule>
  </conditionalFormatting>
  <conditionalFormatting sqref="AW67:AW72">
    <cfRule type="cellIs" dxfId="12" priority="5" operator="equal">
      <formula>"Catastrófico"</formula>
    </cfRule>
    <cfRule type="cellIs" dxfId="11" priority="6" operator="equal">
      <formula>"Mayor"</formula>
    </cfRule>
    <cfRule type="cellIs" dxfId="10" priority="7" operator="equal">
      <formula>"Moderado"</formula>
    </cfRule>
    <cfRule type="cellIs" dxfId="9" priority="8" operator="equal">
      <formula>"Menor"</formula>
    </cfRule>
    <cfRule type="cellIs" dxfId="8" priority="9" operator="equal">
      <formula>"Leve"</formula>
    </cfRule>
  </conditionalFormatting>
  <conditionalFormatting sqref="AY67:AY72">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dataValidations count="1">
    <dataValidation type="list" allowBlank="1" showInputMessage="1" showErrorMessage="1" sqref="M13:AE72">
      <formula1>"si,no"</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5">
        <x14:dataValidation type="custom" allowBlank="1" showInputMessage="1" showErrorMessage="1" error="Recuerde que las acciones se generan bajo la medida de mitigar el riesgo">
          <x14:formula1>
            <xm:f>IF(OR(AZ13='Opciones Tratamiento'!$B$2,AZ13='Opciones Tratamiento'!$B$3,AZ13='Opciones Tratamiento'!$B$4),ISBLANK(AZ13),ISTEXT(AZ13))</xm:f>
          </x14:formula1>
          <xm:sqref>BH13:BH72</xm:sqref>
        </x14:dataValidation>
        <x14:dataValidation type="custom" allowBlank="1" showInputMessage="1" showErrorMessage="1" error="Recuerde que las acciones se generan bajo la medida de mitigar el riesgo">
          <x14:formula1>
            <xm:f>IF(OR(AZ13='Opciones Tratamiento'!$B$2,AZ13='Opciones Tratamiento'!$B$3,AZ13='Opciones Tratamiento'!$B$4),ISBLANK(AZ13),ISTEXT(AZ13))</xm:f>
          </x14:formula1>
          <xm:sqref>BG13:BG72</xm:sqref>
        </x14:dataValidation>
        <x14:dataValidation type="custom" allowBlank="1" showInputMessage="1" showErrorMessage="1" error="Recuerde que las acciones se generan bajo la medida de mitigar el riesgo">
          <x14:formula1>
            <xm:f>IF(OR(AZ13='Opciones Tratamiento'!$B$2,AZ13='Opciones Tratamiento'!$B$3,AZ13='Opciones Tratamiento'!$B$4),ISBLANK(AZ13),ISTEXT(AZ13))</xm:f>
          </x14:formula1>
          <xm:sqref>BF13:BF72</xm:sqref>
        </x14:dataValidation>
        <x14:dataValidation type="custom" allowBlank="1" showInputMessage="1" showErrorMessage="1" error="Recuerde que las acciones se generan bajo la medida de mitigar el riesgo">
          <x14:formula1>
            <xm:f>IF(OR(AZ13='Opciones Tratamiento'!$B$2,AZ13='Opciones Tratamiento'!$B$3,AZ13='Opciones Tratamiento'!$B$4),ISBLANK(AZ13),ISTEXT(AZ13))</xm:f>
          </x14:formula1>
          <xm:sqref>BB13:BB72</xm:sqref>
        </x14:dataValidation>
        <x14:dataValidation type="list" allowBlank="1" showInputMessage="1" showErrorMessage="1">
          <x14:formula1>
            <xm:f>'Opciones Tratamiento'!$B$2:$B$5</xm:f>
          </x14:formula1>
          <xm:sqref>AZ13:BA72</xm:sqref>
        </x14:dataValidation>
        <x14:dataValidation type="list" allowBlank="1" showInputMessage="1" showErrorMessage="1">
          <x14:formula1>
            <xm:f>'Opciones Tratamiento'!$E$2:$E$4</xm:f>
          </x14:formula1>
          <xm:sqref>E13:E72</xm:sqref>
        </x14:dataValidation>
        <x14:dataValidation type="list" allowBlank="1" showInputMessage="1" showErrorMessage="1">
          <x14:formula1>
            <xm:f>'Opciones Tratamiento'!$B$13:$B$19</xm:f>
          </x14:formula1>
          <xm:sqref>I13:I72</xm:sqref>
        </x14:dataValidation>
        <x14:dataValidation type="list" allowBlank="1" showInputMessage="1" showErrorMessage="1">
          <x14:formula1>
            <xm:f>'Tabla Valoración controles'!$D$13:$D$14</xm:f>
          </x14:formula1>
          <xm:sqref>AS13:AS72</xm:sqref>
        </x14:dataValidation>
        <x14:dataValidation type="list" allowBlank="1" showInputMessage="1" showErrorMessage="1">
          <x14:formula1>
            <xm:f>'Tabla Valoración controles'!$D$11:$D$12</xm:f>
          </x14:formula1>
          <xm:sqref>AR13:AR72</xm:sqref>
        </x14:dataValidation>
        <x14:dataValidation type="list" allowBlank="1" showInputMessage="1" showErrorMessage="1">
          <x14:formula1>
            <xm:f>'Tabla Valoración controles'!$D$9:$D$10</xm:f>
          </x14:formula1>
          <xm:sqref>AQ13:AQ72</xm:sqref>
        </x14:dataValidation>
        <x14:dataValidation type="list" allowBlank="1" showInputMessage="1" showErrorMessage="1">
          <x14:formula1>
            <xm:f>'Tabla Valoración controles'!$D$7:$D$8</xm:f>
          </x14:formula1>
          <xm:sqref>AO13:AO72</xm:sqref>
        </x14:dataValidation>
        <x14:dataValidation type="list" showInputMessage="1" showErrorMessage="1">
          <x14:formula1>
            <xm:f>'Opciones Tratamiento'!$B$33:$B$57</xm:f>
          </x14:formula1>
          <xm:sqref>B19:B24</xm:sqref>
        </x14:dataValidation>
        <x14:dataValidation type="list" allowBlank="1" showInputMessage="1" showErrorMessage="1">
          <x14:formula1>
            <xm:f>'Opciones Tratamiento'!$B$34:$B$57</xm:f>
          </x14:formula1>
          <xm:sqref>B13:B18</xm:sqref>
        </x14:dataValidation>
        <x14:dataValidation type="custom" allowBlank="1" showInputMessage="1" showErrorMessage="1" error="Recuerde que las acciones se generan bajo la medida de mitigar el riesgo">
          <x14:formula1>
            <xm:f>IF(OR(AZ13='Opciones Tratamiento'!$B$2,AZ13='Opciones Tratamiento'!$B$3,AZ13='Opciones Tratamiento'!$B$4),ISBLANK(AZ13),ISTEXT(AZ13))</xm:f>
          </x14:formula1>
          <xm:sqref>BC13:BE72</xm:sqref>
        </x14:dataValidation>
        <x14:dataValidation type="list" allowBlank="1" showInputMessage="1" showErrorMessage="1">
          <x14:formula1>
            <xm:f>'Tabla Valoración controles'!$D$4:$D$5</xm:f>
          </x14:formula1>
          <xm:sqref>AN1:AN1048576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CU140"/>
  <sheetViews>
    <sheetView zoomScale="40" zoomScaleNormal="40" workbookViewId="0">
      <selection activeCell="B6" sqref="B6:D45"/>
    </sheetView>
  </sheetViews>
  <sheetFormatPr baseColWidth="10" defaultRowHeight="15"/>
  <cols>
    <col min="2" max="39" width="5.7109375" customWidth="1"/>
    <col min="41" max="46" width="5.7109375" customWidth="1"/>
  </cols>
  <sheetData>
    <row r="1" spans="1:99">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row>
    <row r="2" spans="1:99" ht="18" customHeight="1">
      <c r="A2" s="87"/>
      <c r="B2" s="366" t="s">
        <v>152</v>
      </c>
      <c r="C2" s="366"/>
      <c r="D2" s="366"/>
      <c r="E2" s="366"/>
      <c r="F2" s="366"/>
      <c r="G2" s="366"/>
      <c r="H2" s="366"/>
      <c r="I2" s="366"/>
      <c r="J2" s="404" t="s">
        <v>2</v>
      </c>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M2" s="404"/>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row>
    <row r="3" spans="1:99" ht="18.75" customHeight="1">
      <c r="A3" s="87"/>
      <c r="B3" s="366"/>
      <c r="C3" s="366"/>
      <c r="D3" s="366"/>
      <c r="E3" s="366"/>
      <c r="F3" s="366"/>
      <c r="G3" s="366"/>
      <c r="H3" s="366"/>
      <c r="I3" s="366"/>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row>
    <row r="4" spans="1:99" ht="15" customHeight="1">
      <c r="A4" s="87"/>
      <c r="B4" s="366"/>
      <c r="C4" s="366"/>
      <c r="D4" s="366"/>
      <c r="E4" s="366"/>
      <c r="F4" s="366"/>
      <c r="G4" s="366"/>
      <c r="H4" s="366"/>
      <c r="I4" s="366"/>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row>
    <row r="5" spans="1:99" ht="15.75" thickBo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row>
    <row r="6" spans="1:99" ht="15" customHeight="1">
      <c r="A6" s="87"/>
      <c r="B6" s="416" t="s">
        <v>4</v>
      </c>
      <c r="C6" s="416"/>
      <c r="D6" s="417"/>
      <c r="E6" s="405" t="s">
        <v>109</v>
      </c>
      <c r="F6" s="406"/>
      <c r="G6" s="406"/>
      <c r="H6" s="406"/>
      <c r="I6" s="407"/>
      <c r="J6" s="401" t="str">
        <f ca="1">IF(AND('Mapa Riesgos'!$I$13="Muy Alta",'Mapa Riesgos'!$M$13="Leve"),CONCATENATE("R",'Mapa Riesgos'!$A$13),"")</f>
        <v/>
      </c>
      <c r="K6" s="402"/>
      <c r="L6" s="402" t="str">
        <f ca="1">IF(AND('Mapa Riesgos'!$I$19="Muy Alta",'Mapa Riesgos'!$M$19="Leve"),CONCATENATE("R",'Mapa Riesgos'!$A$19),"")</f>
        <v/>
      </c>
      <c r="M6" s="402"/>
      <c r="N6" s="402" t="str">
        <f ca="1">IF(AND('Mapa Riesgos'!$I$25="Muy Alta",'Mapa Riesgos'!$M$25="Leve"),CONCATENATE("R",'Mapa Riesgos'!$A$25),"")</f>
        <v/>
      </c>
      <c r="O6" s="403"/>
      <c r="P6" s="401" t="str">
        <f ca="1">IF(AND('Mapa Riesgos'!$I$13="Muy Alta",'Mapa Riesgos'!$M$13="Menor"),CONCATENATE("R",'Mapa Riesgos'!$A$13),"")</f>
        <v/>
      </c>
      <c r="Q6" s="402"/>
      <c r="R6" s="402" t="str">
        <f ca="1">IF(AND('Mapa Riesgos'!$I$19="Muy Alta",'Mapa Riesgos'!$M$19="Menor"),CONCATENATE("R",'Mapa Riesgos'!$A$19),"")</f>
        <v/>
      </c>
      <c r="S6" s="402"/>
      <c r="T6" s="402" t="str">
        <f ca="1">IF(AND('Mapa Riesgos'!$I$25="Muy Alta",'Mapa Riesgos'!$M$25="Menor"),CONCATENATE("R",'Mapa Riesgos'!$A$25),"")</f>
        <v/>
      </c>
      <c r="U6" s="403"/>
      <c r="V6" s="401" t="str">
        <f ca="1">IF(AND('Mapa Riesgos'!$I$13="Muy Alta",'Mapa Riesgos'!$M$13="Moderado"),CONCATENATE("R",'Mapa Riesgos'!$A$13),"")</f>
        <v/>
      </c>
      <c r="W6" s="402"/>
      <c r="X6" s="402" t="str">
        <f ca="1">IF(AND('Mapa Riesgos'!$I$19="Muy Alta",'Mapa Riesgos'!$M$19="Moderado"),CONCATENATE("R",'Mapa Riesgos'!$A$19),"")</f>
        <v/>
      </c>
      <c r="Y6" s="402"/>
      <c r="Z6" s="402" t="str">
        <f ca="1">IF(AND('Mapa Riesgos'!$I$25="Muy Alta",'Mapa Riesgos'!$M$25="Moderado"),CONCATENATE("R",'Mapa Riesgos'!$A$25),"")</f>
        <v/>
      </c>
      <c r="AA6" s="403"/>
      <c r="AB6" s="401" t="str">
        <f ca="1">IF(AND('Mapa Riesgos'!$I$13="Muy Alta",'Mapa Riesgos'!$M$13="Mayor"),CONCATENATE("R",'Mapa Riesgos'!$A$13),"")</f>
        <v/>
      </c>
      <c r="AC6" s="402"/>
      <c r="AD6" s="402" t="str">
        <f ca="1">IF(AND('Mapa Riesgos'!$I$19="Muy Alta",'Mapa Riesgos'!$M$19="Mayor"),CONCATENATE("R",'Mapa Riesgos'!$A$19),"")</f>
        <v/>
      </c>
      <c r="AE6" s="402"/>
      <c r="AF6" s="402" t="str">
        <f ca="1">IF(AND('Mapa Riesgos'!$I$25="Muy Alta",'Mapa Riesgos'!$M$25="Mayor"),CONCATENATE("R",'Mapa Riesgos'!$A$25),"")</f>
        <v/>
      </c>
      <c r="AG6" s="403"/>
      <c r="AH6" s="391" t="str">
        <f ca="1">IF(AND('Mapa Riesgos'!$I$13="Muy Alta",'Mapa Riesgos'!$M$13="Catastrófico"),CONCATENATE("R",'Mapa Riesgos'!$A$13),"")</f>
        <v/>
      </c>
      <c r="AI6" s="392"/>
      <c r="AJ6" s="392" t="str">
        <f ca="1">IF(AND('Mapa Riesgos'!$I$19="Muy Alta",'Mapa Riesgos'!$M$19="Catastrófico"),CONCATENATE("R",'Mapa Riesgos'!$A$19),"")</f>
        <v/>
      </c>
      <c r="AK6" s="392"/>
      <c r="AL6" s="392" t="str">
        <f ca="1">IF(AND('Mapa Riesgos'!$I$25="Muy Alta",'Mapa Riesgos'!$M$25="Catastrófico"),CONCATENATE("R",'Mapa Riesgos'!$A$25),"")</f>
        <v/>
      </c>
      <c r="AM6" s="393"/>
      <c r="AO6" s="418" t="s">
        <v>76</v>
      </c>
      <c r="AP6" s="419"/>
      <c r="AQ6" s="419"/>
      <c r="AR6" s="419"/>
      <c r="AS6" s="419"/>
      <c r="AT6" s="420"/>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row>
    <row r="7" spans="1:99" ht="15" customHeight="1">
      <c r="A7" s="87"/>
      <c r="B7" s="416"/>
      <c r="C7" s="416"/>
      <c r="D7" s="417"/>
      <c r="E7" s="408"/>
      <c r="F7" s="409"/>
      <c r="G7" s="409"/>
      <c r="H7" s="409"/>
      <c r="I7" s="410"/>
      <c r="J7" s="394"/>
      <c r="K7" s="395"/>
      <c r="L7" s="395"/>
      <c r="M7" s="395"/>
      <c r="N7" s="395"/>
      <c r="O7" s="397"/>
      <c r="P7" s="394"/>
      <c r="Q7" s="395"/>
      <c r="R7" s="395"/>
      <c r="S7" s="395"/>
      <c r="T7" s="395"/>
      <c r="U7" s="397"/>
      <c r="V7" s="394"/>
      <c r="W7" s="395"/>
      <c r="X7" s="395"/>
      <c r="Y7" s="395"/>
      <c r="Z7" s="395"/>
      <c r="AA7" s="397"/>
      <c r="AB7" s="394"/>
      <c r="AC7" s="395"/>
      <c r="AD7" s="395"/>
      <c r="AE7" s="395"/>
      <c r="AF7" s="395"/>
      <c r="AG7" s="397"/>
      <c r="AH7" s="385"/>
      <c r="AI7" s="386"/>
      <c r="AJ7" s="386"/>
      <c r="AK7" s="386"/>
      <c r="AL7" s="386"/>
      <c r="AM7" s="387"/>
      <c r="AN7" s="87"/>
      <c r="AO7" s="421"/>
      <c r="AP7" s="422"/>
      <c r="AQ7" s="422"/>
      <c r="AR7" s="422"/>
      <c r="AS7" s="422"/>
      <c r="AT7" s="423"/>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row>
    <row r="8" spans="1:99" ht="15" customHeight="1">
      <c r="A8" s="87"/>
      <c r="B8" s="416"/>
      <c r="C8" s="416"/>
      <c r="D8" s="417"/>
      <c r="E8" s="408"/>
      <c r="F8" s="409"/>
      <c r="G8" s="409"/>
      <c r="H8" s="409"/>
      <c r="I8" s="410"/>
      <c r="J8" s="394" t="str">
        <f ca="1">IF(AND('Mapa Riesgos'!$I$31="Muy Alta",'Mapa Riesgos'!$M$31="Leve"),CONCATENATE("R",'Mapa Riesgos'!$A$31),"")</f>
        <v/>
      </c>
      <c r="K8" s="395"/>
      <c r="L8" s="396" t="str">
        <f ca="1">IF(AND('Mapa Riesgos'!$I$37="Muy Alta",'Mapa Riesgos'!$M$37="Leve"),CONCATENATE("R",'Mapa Riesgos'!$A$37),"")</f>
        <v/>
      </c>
      <c r="M8" s="396"/>
      <c r="N8" s="396" t="str">
        <f ca="1">IF(AND('Mapa Riesgos'!$I$43="Muy Alta",'Mapa Riesgos'!$M$43="Leve"),CONCATENATE("R",'Mapa Riesgos'!$A$43),"")</f>
        <v/>
      </c>
      <c r="O8" s="397"/>
      <c r="P8" s="394" t="str">
        <f ca="1">IF(AND('Mapa Riesgos'!$I$31="Muy Alta",'Mapa Riesgos'!$M$31="Menor"),CONCATENATE("R",'Mapa Riesgos'!$A$31),"")</f>
        <v/>
      </c>
      <c r="Q8" s="395"/>
      <c r="R8" s="396" t="str">
        <f ca="1">IF(AND('Mapa Riesgos'!$I$37="Muy Alta",'Mapa Riesgos'!$M$37="Menor"),CONCATENATE("R",'Mapa Riesgos'!$A$37),"")</f>
        <v/>
      </c>
      <c r="S8" s="396"/>
      <c r="T8" s="396" t="str">
        <f ca="1">IF(AND('Mapa Riesgos'!$I$43="Muy Alta",'Mapa Riesgos'!$M$43="Menor"),CONCATENATE("R",'Mapa Riesgos'!$A$43),"")</f>
        <v/>
      </c>
      <c r="U8" s="397"/>
      <c r="V8" s="394" t="str">
        <f ca="1">IF(AND('Mapa Riesgos'!$I$31="Muy Alta",'Mapa Riesgos'!$M$31="Moderado"),CONCATENATE("R",'Mapa Riesgos'!$A$31),"")</f>
        <v/>
      </c>
      <c r="W8" s="395"/>
      <c r="X8" s="396" t="str">
        <f ca="1">IF(AND('Mapa Riesgos'!$I$37="Muy Alta",'Mapa Riesgos'!$M$37="Moderado"),CONCATENATE("R",'Mapa Riesgos'!$A$37),"")</f>
        <v/>
      </c>
      <c r="Y8" s="396"/>
      <c r="Z8" s="396" t="str">
        <f ca="1">IF(AND('Mapa Riesgos'!$I$43="Muy Alta",'Mapa Riesgos'!$M$43="Moderado"),CONCATENATE("R",'Mapa Riesgos'!$A$43),"")</f>
        <v/>
      </c>
      <c r="AA8" s="397"/>
      <c r="AB8" s="394" t="str">
        <f ca="1">IF(AND('Mapa Riesgos'!$I$31="Muy Alta",'Mapa Riesgos'!$M$31="Mayor"),CONCATENATE("R",'Mapa Riesgos'!$A$31),"")</f>
        <v/>
      </c>
      <c r="AC8" s="395"/>
      <c r="AD8" s="396" t="str">
        <f ca="1">IF(AND('Mapa Riesgos'!$I$37="Muy Alta",'Mapa Riesgos'!$M$37="Mayor"),CONCATENATE("R",'Mapa Riesgos'!$A$37),"")</f>
        <v/>
      </c>
      <c r="AE8" s="396"/>
      <c r="AF8" s="396" t="str">
        <f ca="1">IF(AND('Mapa Riesgos'!$I$43="Muy Alta",'Mapa Riesgos'!$M$43="Mayor"),CONCATENATE("R",'Mapa Riesgos'!$A$43),"")</f>
        <v/>
      </c>
      <c r="AG8" s="397"/>
      <c r="AH8" s="385" t="str">
        <f ca="1">IF(AND('Mapa Riesgos'!$I$31="Muy Alta",'Mapa Riesgos'!$M$31="Catastrófico"),CONCATENATE("R",'Mapa Riesgos'!$A$31),"")</f>
        <v/>
      </c>
      <c r="AI8" s="386"/>
      <c r="AJ8" s="386" t="str">
        <f ca="1">IF(AND('Mapa Riesgos'!$I$37="Muy Alta",'Mapa Riesgos'!$M$37="Catastrófico"),CONCATENATE("R",'Mapa Riesgos'!$A$37),"")</f>
        <v/>
      </c>
      <c r="AK8" s="386"/>
      <c r="AL8" s="386" t="str">
        <f ca="1">IF(AND('Mapa Riesgos'!$I$43="Muy Alta",'Mapa Riesgos'!$M$43="Catastrófico"),CONCATENATE("R",'Mapa Riesgos'!$A$43),"")</f>
        <v/>
      </c>
      <c r="AM8" s="387"/>
      <c r="AN8" s="87"/>
      <c r="AO8" s="421"/>
      <c r="AP8" s="422"/>
      <c r="AQ8" s="422"/>
      <c r="AR8" s="422"/>
      <c r="AS8" s="422"/>
      <c r="AT8" s="423"/>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row>
    <row r="9" spans="1:99" ht="15" customHeight="1">
      <c r="A9" s="87"/>
      <c r="B9" s="416"/>
      <c r="C9" s="416"/>
      <c r="D9" s="417"/>
      <c r="E9" s="408"/>
      <c r="F9" s="409"/>
      <c r="G9" s="409"/>
      <c r="H9" s="409"/>
      <c r="I9" s="410"/>
      <c r="J9" s="394"/>
      <c r="K9" s="395"/>
      <c r="L9" s="396"/>
      <c r="M9" s="396"/>
      <c r="N9" s="396"/>
      <c r="O9" s="397"/>
      <c r="P9" s="394"/>
      <c r="Q9" s="395"/>
      <c r="R9" s="396"/>
      <c r="S9" s="396"/>
      <c r="T9" s="396"/>
      <c r="U9" s="397"/>
      <c r="V9" s="394"/>
      <c r="W9" s="395"/>
      <c r="X9" s="396"/>
      <c r="Y9" s="396"/>
      <c r="Z9" s="396"/>
      <c r="AA9" s="397"/>
      <c r="AB9" s="394"/>
      <c r="AC9" s="395"/>
      <c r="AD9" s="396"/>
      <c r="AE9" s="396"/>
      <c r="AF9" s="396"/>
      <c r="AG9" s="397"/>
      <c r="AH9" s="385"/>
      <c r="AI9" s="386"/>
      <c r="AJ9" s="386"/>
      <c r="AK9" s="386"/>
      <c r="AL9" s="386"/>
      <c r="AM9" s="387"/>
      <c r="AN9" s="87"/>
      <c r="AO9" s="421"/>
      <c r="AP9" s="422"/>
      <c r="AQ9" s="422"/>
      <c r="AR9" s="422"/>
      <c r="AS9" s="422"/>
      <c r="AT9" s="423"/>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row>
    <row r="10" spans="1:99" ht="15" customHeight="1">
      <c r="A10" s="87"/>
      <c r="B10" s="416"/>
      <c r="C10" s="416"/>
      <c r="D10" s="417"/>
      <c r="E10" s="408"/>
      <c r="F10" s="409"/>
      <c r="G10" s="409"/>
      <c r="H10" s="409"/>
      <c r="I10" s="410"/>
      <c r="J10" s="394" t="str">
        <f ca="1">IF(AND('Mapa Riesgos'!$I$49="Muy Alta",'Mapa Riesgos'!$M$49="Leve"),CONCATENATE("R",'Mapa Riesgos'!$A$49),"")</f>
        <v/>
      </c>
      <c r="K10" s="395"/>
      <c r="L10" s="396" t="str">
        <f ca="1">IF(AND('Mapa Riesgos'!$I$55="Muy Alta",'Mapa Riesgos'!$M$55="Leve"),CONCATENATE("R",'Mapa Riesgos'!$A$55),"")</f>
        <v/>
      </c>
      <c r="M10" s="396"/>
      <c r="N10" s="396" t="str">
        <f ca="1">IF(AND('Mapa Riesgos'!$I$61="Muy Alta",'Mapa Riesgos'!$M$61="Leve"),CONCATENATE("R",'Mapa Riesgos'!$A$61),"")</f>
        <v/>
      </c>
      <c r="O10" s="397"/>
      <c r="P10" s="394" t="str">
        <f ca="1">IF(AND('Mapa Riesgos'!$I$49="Muy Alta",'Mapa Riesgos'!$M$49="Menor"),CONCATENATE("R",'Mapa Riesgos'!$A$49),"")</f>
        <v/>
      </c>
      <c r="Q10" s="395"/>
      <c r="R10" s="396" t="str">
        <f ca="1">IF(AND('Mapa Riesgos'!$I$55="Muy Alta",'Mapa Riesgos'!$M$55="Menor"),CONCATENATE("R",'Mapa Riesgos'!$A$55),"")</f>
        <v/>
      </c>
      <c r="S10" s="396"/>
      <c r="T10" s="396" t="str">
        <f ca="1">IF(AND('Mapa Riesgos'!$I$61="Muy Alta",'Mapa Riesgos'!$M$61="Menor"),CONCATENATE("R",'Mapa Riesgos'!$A$61),"")</f>
        <v/>
      </c>
      <c r="U10" s="397"/>
      <c r="V10" s="394" t="str">
        <f ca="1">IF(AND('Mapa Riesgos'!$I$49="Muy Alta",'Mapa Riesgos'!$M$49="Moderado"),CONCATENATE("R",'Mapa Riesgos'!$A$49),"")</f>
        <v/>
      </c>
      <c r="W10" s="395"/>
      <c r="X10" s="396" t="str">
        <f ca="1">IF(AND('Mapa Riesgos'!$I$55="Muy Alta",'Mapa Riesgos'!$M$55="Moderado"),CONCATENATE("R",'Mapa Riesgos'!$A$55),"")</f>
        <v/>
      </c>
      <c r="Y10" s="396"/>
      <c r="Z10" s="396" t="str">
        <f ca="1">IF(AND('Mapa Riesgos'!$I$61="Muy Alta",'Mapa Riesgos'!$M$61="Moderado"),CONCATENATE("R",'Mapa Riesgos'!$A$61),"")</f>
        <v/>
      </c>
      <c r="AA10" s="397"/>
      <c r="AB10" s="394" t="str">
        <f ca="1">IF(AND('Mapa Riesgos'!$I$49="Muy Alta",'Mapa Riesgos'!$M$49="Mayor"),CONCATENATE("R",'Mapa Riesgos'!$A$49),"")</f>
        <v/>
      </c>
      <c r="AC10" s="395"/>
      <c r="AD10" s="396" t="str">
        <f ca="1">IF(AND('Mapa Riesgos'!$I$55="Muy Alta",'Mapa Riesgos'!$M$55="Mayor"),CONCATENATE("R",'Mapa Riesgos'!$A$55),"")</f>
        <v/>
      </c>
      <c r="AE10" s="396"/>
      <c r="AF10" s="396" t="str">
        <f ca="1">IF(AND('Mapa Riesgos'!$I$61="Muy Alta",'Mapa Riesgos'!$M$61="Mayor"),CONCATENATE("R",'Mapa Riesgos'!$A$61),"")</f>
        <v/>
      </c>
      <c r="AG10" s="397"/>
      <c r="AH10" s="385" t="str">
        <f ca="1">IF(AND('Mapa Riesgos'!$I$49="Muy Alta",'Mapa Riesgos'!$M$49="Catastrófico"),CONCATENATE("R",'Mapa Riesgos'!$A$49),"")</f>
        <v/>
      </c>
      <c r="AI10" s="386"/>
      <c r="AJ10" s="386" t="str">
        <f ca="1">IF(AND('Mapa Riesgos'!$I$55="Muy Alta",'Mapa Riesgos'!$M$55="Catastrófico"),CONCATENATE("R",'Mapa Riesgos'!$A$55),"")</f>
        <v/>
      </c>
      <c r="AK10" s="386"/>
      <c r="AL10" s="386" t="str">
        <f ca="1">IF(AND('Mapa Riesgos'!$I$61="Muy Alta",'Mapa Riesgos'!$M$61="Catastrófico"),CONCATENATE("R",'Mapa Riesgos'!$A$61),"")</f>
        <v/>
      </c>
      <c r="AM10" s="387"/>
      <c r="AN10" s="87"/>
      <c r="AO10" s="421"/>
      <c r="AP10" s="422"/>
      <c r="AQ10" s="422"/>
      <c r="AR10" s="422"/>
      <c r="AS10" s="422"/>
      <c r="AT10" s="423"/>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row>
    <row r="11" spans="1:99" ht="15" customHeight="1">
      <c r="A11" s="87"/>
      <c r="B11" s="416"/>
      <c r="C11" s="416"/>
      <c r="D11" s="417"/>
      <c r="E11" s="408"/>
      <c r="F11" s="409"/>
      <c r="G11" s="409"/>
      <c r="H11" s="409"/>
      <c r="I11" s="410"/>
      <c r="J11" s="394"/>
      <c r="K11" s="395"/>
      <c r="L11" s="396"/>
      <c r="M11" s="396"/>
      <c r="N11" s="396"/>
      <c r="O11" s="397"/>
      <c r="P11" s="394"/>
      <c r="Q11" s="395"/>
      <c r="R11" s="396"/>
      <c r="S11" s="396"/>
      <c r="T11" s="396"/>
      <c r="U11" s="397"/>
      <c r="V11" s="394"/>
      <c r="W11" s="395"/>
      <c r="X11" s="396"/>
      <c r="Y11" s="396"/>
      <c r="Z11" s="396"/>
      <c r="AA11" s="397"/>
      <c r="AB11" s="394"/>
      <c r="AC11" s="395"/>
      <c r="AD11" s="396"/>
      <c r="AE11" s="396"/>
      <c r="AF11" s="396"/>
      <c r="AG11" s="397"/>
      <c r="AH11" s="385"/>
      <c r="AI11" s="386"/>
      <c r="AJ11" s="386"/>
      <c r="AK11" s="386"/>
      <c r="AL11" s="386"/>
      <c r="AM11" s="387"/>
      <c r="AN11" s="87"/>
      <c r="AO11" s="421"/>
      <c r="AP11" s="422"/>
      <c r="AQ11" s="422"/>
      <c r="AR11" s="422"/>
      <c r="AS11" s="422"/>
      <c r="AT11" s="423"/>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row>
    <row r="12" spans="1:99" ht="15" customHeight="1">
      <c r="A12" s="87"/>
      <c r="B12" s="416"/>
      <c r="C12" s="416"/>
      <c r="D12" s="417"/>
      <c r="E12" s="408"/>
      <c r="F12" s="409"/>
      <c r="G12" s="409"/>
      <c r="H12" s="409"/>
      <c r="I12" s="410"/>
      <c r="J12" s="394" t="str">
        <f ca="1">IF(AND('Mapa Riesgos'!$I$67="Muy Alta",'Mapa Riesgos'!$M$67="Leve"),CONCATENATE("R",'Mapa Riesgos'!$A$67),"")</f>
        <v/>
      </c>
      <c r="K12" s="395"/>
      <c r="L12" s="396" t="str">
        <f>IF(AND('Mapa Riesgos'!$I$73="Muy Alta",'Mapa Riesgos'!$M$73="Leve"),CONCATENATE("R",'Mapa Riesgos'!$A$73),"")</f>
        <v/>
      </c>
      <c r="M12" s="396"/>
      <c r="N12" s="396" t="str">
        <f>IF(AND('Mapa Riesgos'!$I$79="Muy Alta",'Mapa Riesgos'!$M$79="Leve"),CONCATENATE("R",'Mapa Riesgos'!$A$79),"")</f>
        <v/>
      </c>
      <c r="O12" s="397"/>
      <c r="P12" s="394" t="str">
        <f ca="1">IF(AND('Mapa Riesgos'!$I$67="Muy Alta",'Mapa Riesgos'!$M$67="Menor"),CONCATENATE("R",'Mapa Riesgos'!$A$67),"")</f>
        <v/>
      </c>
      <c r="Q12" s="395"/>
      <c r="R12" s="396" t="str">
        <f>IF(AND('Mapa Riesgos'!$I$73="Muy Alta",'Mapa Riesgos'!$M$73="Menor"),CONCATENATE("R",'Mapa Riesgos'!$A$73),"")</f>
        <v/>
      </c>
      <c r="S12" s="396"/>
      <c r="T12" s="396" t="str">
        <f>IF(AND('Mapa Riesgos'!$I$79="Muy Alta",'Mapa Riesgos'!$M$79="Menor"),CONCATENATE("R",'Mapa Riesgos'!$A$79),"")</f>
        <v/>
      </c>
      <c r="U12" s="397"/>
      <c r="V12" s="394" t="str">
        <f ca="1">IF(AND('Mapa Riesgos'!$I$67="Muy Alta",'Mapa Riesgos'!$M$67="Moderado"),CONCATENATE("R",'Mapa Riesgos'!$A$67),"")</f>
        <v/>
      </c>
      <c r="W12" s="395"/>
      <c r="X12" s="396" t="str">
        <f>IF(AND('Mapa Riesgos'!$I$73="Muy Alta",'Mapa Riesgos'!$M$73="Moderado"),CONCATENATE("R",'Mapa Riesgos'!$A$73),"")</f>
        <v/>
      </c>
      <c r="Y12" s="396"/>
      <c r="Z12" s="396" t="str">
        <f>IF(AND('Mapa Riesgos'!$I$79="Muy Alta",'Mapa Riesgos'!$M$79="Moderado"),CONCATENATE("R",'Mapa Riesgos'!$A$79),"")</f>
        <v/>
      </c>
      <c r="AA12" s="397"/>
      <c r="AB12" s="394" t="str">
        <f ca="1">IF(AND('Mapa Riesgos'!$I$67="Muy Alta",'Mapa Riesgos'!$M$67="Mayor"),CONCATENATE("R",'Mapa Riesgos'!$A$67),"")</f>
        <v/>
      </c>
      <c r="AC12" s="395"/>
      <c r="AD12" s="396" t="str">
        <f>IF(AND('Mapa Riesgos'!$I$73="Muy Alta",'Mapa Riesgos'!$M$73="Mayor"),CONCATENATE("R",'Mapa Riesgos'!$A$73),"")</f>
        <v/>
      </c>
      <c r="AE12" s="396"/>
      <c r="AF12" s="396" t="str">
        <f>IF(AND('Mapa Riesgos'!$I$79="Muy Alta",'Mapa Riesgos'!$M$79="Mayor"),CONCATENATE("R",'Mapa Riesgos'!$A$79),"")</f>
        <v/>
      </c>
      <c r="AG12" s="397"/>
      <c r="AH12" s="385" t="str">
        <f ca="1">IF(AND('Mapa Riesgos'!$I$67="Muy Alta",'Mapa Riesgos'!$M$67="Catastrófico"),CONCATENATE("R",'Mapa Riesgos'!$A$67),"")</f>
        <v/>
      </c>
      <c r="AI12" s="386"/>
      <c r="AJ12" s="386" t="str">
        <f>IF(AND('Mapa Riesgos'!$I$73="Muy Alta",'Mapa Riesgos'!$M$73="Catastrófico"),CONCATENATE("R",'Mapa Riesgos'!$A$73),"")</f>
        <v/>
      </c>
      <c r="AK12" s="386"/>
      <c r="AL12" s="386" t="str">
        <f>IF(AND('Mapa Riesgos'!$I$79="Muy Alta",'Mapa Riesgos'!$M$79="Catastrófico"),CONCATENATE("R",'Mapa Riesgos'!$A$79),"")</f>
        <v/>
      </c>
      <c r="AM12" s="387"/>
      <c r="AN12" s="87"/>
      <c r="AO12" s="421"/>
      <c r="AP12" s="422"/>
      <c r="AQ12" s="422"/>
      <c r="AR12" s="422"/>
      <c r="AS12" s="422"/>
      <c r="AT12" s="423"/>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row>
    <row r="13" spans="1:99" ht="15.75" customHeight="1" thickBot="1">
      <c r="A13" s="87"/>
      <c r="B13" s="416"/>
      <c r="C13" s="416"/>
      <c r="D13" s="417"/>
      <c r="E13" s="411"/>
      <c r="F13" s="412"/>
      <c r="G13" s="412"/>
      <c r="H13" s="412"/>
      <c r="I13" s="413"/>
      <c r="J13" s="394"/>
      <c r="K13" s="395"/>
      <c r="L13" s="395"/>
      <c r="M13" s="395"/>
      <c r="N13" s="395"/>
      <c r="O13" s="397"/>
      <c r="P13" s="394"/>
      <c r="Q13" s="395"/>
      <c r="R13" s="395"/>
      <c r="S13" s="395"/>
      <c r="T13" s="395"/>
      <c r="U13" s="397"/>
      <c r="V13" s="394"/>
      <c r="W13" s="395"/>
      <c r="X13" s="395"/>
      <c r="Y13" s="395"/>
      <c r="Z13" s="395"/>
      <c r="AA13" s="397"/>
      <c r="AB13" s="394"/>
      <c r="AC13" s="395"/>
      <c r="AD13" s="395"/>
      <c r="AE13" s="395"/>
      <c r="AF13" s="395"/>
      <c r="AG13" s="397"/>
      <c r="AH13" s="388"/>
      <c r="AI13" s="389"/>
      <c r="AJ13" s="389"/>
      <c r="AK13" s="389"/>
      <c r="AL13" s="389"/>
      <c r="AM13" s="390"/>
      <c r="AN13" s="87"/>
      <c r="AO13" s="424"/>
      <c r="AP13" s="425"/>
      <c r="AQ13" s="425"/>
      <c r="AR13" s="425"/>
      <c r="AS13" s="425"/>
      <c r="AT13" s="426"/>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row>
    <row r="14" spans="1:99" ht="15" customHeight="1">
      <c r="A14" s="87"/>
      <c r="B14" s="416"/>
      <c r="C14" s="416"/>
      <c r="D14" s="417"/>
      <c r="E14" s="405" t="s">
        <v>108</v>
      </c>
      <c r="F14" s="406"/>
      <c r="G14" s="406"/>
      <c r="H14" s="406"/>
      <c r="I14" s="406"/>
      <c r="J14" s="382" t="str">
        <f ca="1">IF(AND('Mapa Riesgos'!$I$13="Alta",'Mapa Riesgos'!$M$13="Leve"),CONCATENATE("R",'Mapa Riesgos'!$A$13),"")</f>
        <v/>
      </c>
      <c r="K14" s="383"/>
      <c r="L14" s="383" t="str">
        <f ca="1">IF(AND('Mapa Riesgos'!$I$19="Alta",'Mapa Riesgos'!$M$19="Leve"),CONCATENATE("R",'Mapa Riesgos'!$A$19),"")</f>
        <v/>
      </c>
      <c r="M14" s="383"/>
      <c r="N14" s="383" t="str">
        <f ca="1">IF(AND('Mapa Riesgos'!$I$25="Alta",'Mapa Riesgos'!$M$25="Leve"),CONCATENATE("R",'Mapa Riesgos'!$A$25),"")</f>
        <v/>
      </c>
      <c r="O14" s="384"/>
      <c r="P14" s="382" t="str">
        <f ca="1">IF(AND('Mapa Riesgos'!$I$13="Alta",'Mapa Riesgos'!$M$13="Menor"),CONCATENATE("R",'Mapa Riesgos'!$A$13),"")</f>
        <v/>
      </c>
      <c r="Q14" s="383"/>
      <c r="R14" s="383" t="str">
        <f ca="1">IF(AND('Mapa Riesgos'!$I$19="Alta",'Mapa Riesgos'!$M$19="Menor"),CONCATENATE("R",'Mapa Riesgos'!$A$19),"")</f>
        <v/>
      </c>
      <c r="S14" s="383"/>
      <c r="T14" s="383" t="str">
        <f ca="1">IF(AND('Mapa Riesgos'!$I$25="Alta",'Mapa Riesgos'!$M$25="Menor"),CONCATENATE("R",'Mapa Riesgos'!$A$25),"")</f>
        <v/>
      </c>
      <c r="U14" s="384"/>
      <c r="V14" s="401" t="str">
        <f ca="1">IF(AND('Mapa Riesgos'!$I$13="Alta",'Mapa Riesgos'!$M$13="Moderado"),CONCATENATE("R",'Mapa Riesgos'!$A$13),"")</f>
        <v/>
      </c>
      <c r="W14" s="402"/>
      <c r="X14" s="402" t="str">
        <f ca="1">IF(AND('Mapa Riesgos'!$I$19="Alta",'Mapa Riesgos'!$M$19="Moderado"),CONCATENATE("R",'Mapa Riesgos'!$A$19),"")</f>
        <v/>
      </c>
      <c r="Y14" s="402"/>
      <c r="Z14" s="402" t="str">
        <f ca="1">IF(AND('Mapa Riesgos'!$I$25="Alta",'Mapa Riesgos'!$M$25="Moderado"),CONCATENATE("R",'Mapa Riesgos'!$A$25),"")</f>
        <v/>
      </c>
      <c r="AA14" s="403"/>
      <c r="AB14" s="401" t="str">
        <f ca="1">IF(AND('Mapa Riesgos'!$I$13="Alta",'Mapa Riesgos'!$M$13="Mayor"),CONCATENATE("R",'Mapa Riesgos'!$A$13),"")</f>
        <v/>
      </c>
      <c r="AC14" s="402"/>
      <c r="AD14" s="402" t="str">
        <f ca="1">IF(AND('Mapa Riesgos'!$I$19="Alta",'Mapa Riesgos'!$M$19="Mayor"),CONCATENATE("R",'Mapa Riesgos'!$A$19),"")</f>
        <v/>
      </c>
      <c r="AE14" s="402"/>
      <c r="AF14" s="402" t="str">
        <f ca="1">IF(AND('Mapa Riesgos'!$I$25="Alta",'Mapa Riesgos'!$M$25="Mayor"),CONCATENATE("R",'Mapa Riesgos'!$A$25),"")</f>
        <v/>
      </c>
      <c r="AG14" s="403"/>
      <c r="AH14" s="391" t="str">
        <f ca="1">IF(AND('Mapa Riesgos'!$I$13="Alta",'Mapa Riesgos'!$M$13="Catastrófico"),CONCATENATE("R",'Mapa Riesgos'!$A$13),"")</f>
        <v/>
      </c>
      <c r="AI14" s="392"/>
      <c r="AJ14" s="392" t="str">
        <f ca="1">IF(AND('Mapa Riesgos'!$I$19="Alta",'Mapa Riesgos'!$M$19="Catastrófico"),CONCATENATE("R",'Mapa Riesgos'!$A$19),"")</f>
        <v/>
      </c>
      <c r="AK14" s="392"/>
      <c r="AL14" s="392" t="str">
        <f ca="1">IF(AND('Mapa Riesgos'!$I$25="Alta",'Mapa Riesgos'!$M$25="Catastrófico"),CONCATENATE("R",'Mapa Riesgos'!$A$25),"")</f>
        <v/>
      </c>
      <c r="AM14" s="393"/>
      <c r="AN14" s="87"/>
      <c r="AO14" s="427" t="s">
        <v>77</v>
      </c>
      <c r="AP14" s="428"/>
      <c r="AQ14" s="428"/>
      <c r="AR14" s="428"/>
      <c r="AS14" s="428"/>
      <c r="AT14" s="429"/>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row>
    <row r="15" spans="1:99" ht="15" customHeight="1">
      <c r="A15" s="87"/>
      <c r="B15" s="416"/>
      <c r="C15" s="416"/>
      <c r="D15" s="417"/>
      <c r="E15" s="408"/>
      <c r="F15" s="409"/>
      <c r="G15" s="409"/>
      <c r="H15" s="409"/>
      <c r="I15" s="414"/>
      <c r="J15" s="376"/>
      <c r="K15" s="377"/>
      <c r="L15" s="377"/>
      <c r="M15" s="377"/>
      <c r="N15" s="377"/>
      <c r="O15" s="378"/>
      <c r="P15" s="376"/>
      <c r="Q15" s="377"/>
      <c r="R15" s="377"/>
      <c r="S15" s="377"/>
      <c r="T15" s="377"/>
      <c r="U15" s="378"/>
      <c r="V15" s="394"/>
      <c r="W15" s="395"/>
      <c r="X15" s="395"/>
      <c r="Y15" s="395"/>
      <c r="Z15" s="395"/>
      <c r="AA15" s="397"/>
      <c r="AB15" s="394"/>
      <c r="AC15" s="395"/>
      <c r="AD15" s="395"/>
      <c r="AE15" s="395"/>
      <c r="AF15" s="395"/>
      <c r="AG15" s="397"/>
      <c r="AH15" s="385"/>
      <c r="AI15" s="386"/>
      <c r="AJ15" s="386"/>
      <c r="AK15" s="386"/>
      <c r="AL15" s="386"/>
      <c r="AM15" s="387"/>
      <c r="AN15" s="87"/>
      <c r="AO15" s="430"/>
      <c r="AP15" s="431"/>
      <c r="AQ15" s="431"/>
      <c r="AR15" s="431"/>
      <c r="AS15" s="431"/>
      <c r="AT15" s="432"/>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row>
    <row r="16" spans="1:99" ht="15" customHeight="1">
      <c r="A16" s="87"/>
      <c r="B16" s="416"/>
      <c r="C16" s="416"/>
      <c r="D16" s="417"/>
      <c r="E16" s="408"/>
      <c r="F16" s="409"/>
      <c r="G16" s="409"/>
      <c r="H16" s="409"/>
      <c r="I16" s="414"/>
      <c r="J16" s="376" t="str">
        <f ca="1">IF(AND('Mapa Riesgos'!$I$31="Alta",'Mapa Riesgos'!$M$31="Leve"),CONCATENATE("R",'Mapa Riesgos'!$A$31),"")</f>
        <v/>
      </c>
      <c r="K16" s="377"/>
      <c r="L16" s="377" t="str">
        <f ca="1">IF(AND('Mapa Riesgos'!$I$37="Alta",'Mapa Riesgos'!$M$37="Leve"),CONCATENATE("R",'Mapa Riesgos'!$A$37),"")</f>
        <v/>
      </c>
      <c r="M16" s="377"/>
      <c r="N16" s="377" t="str">
        <f ca="1">IF(AND('Mapa Riesgos'!$I$43="Alta",'Mapa Riesgos'!$M$43="Leve"),CONCATENATE("R",'Mapa Riesgos'!$A$43),"")</f>
        <v/>
      </c>
      <c r="O16" s="378"/>
      <c r="P16" s="376" t="str">
        <f ca="1">IF(AND('Mapa Riesgos'!$I$31="Alta",'Mapa Riesgos'!$M$31="Menor"),CONCATENATE("R",'Mapa Riesgos'!$A$31),"")</f>
        <v/>
      </c>
      <c r="Q16" s="377"/>
      <c r="R16" s="377" t="str">
        <f ca="1">IF(AND('Mapa Riesgos'!$I$37="Alta",'Mapa Riesgos'!$M$37="Menor"),CONCATENATE("R",'Mapa Riesgos'!$A$37),"")</f>
        <v/>
      </c>
      <c r="S16" s="377"/>
      <c r="T16" s="377" t="str">
        <f ca="1">IF(AND('Mapa Riesgos'!$I$43="Alta",'Mapa Riesgos'!$M$43="Menor"),CONCATENATE("R",'Mapa Riesgos'!$A$43),"")</f>
        <v/>
      </c>
      <c r="U16" s="378"/>
      <c r="V16" s="394" t="str">
        <f ca="1">IF(AND('Mapa Riesgos'!$I$31="Alta",'Mapa Riesgos'!$M$31="Moderado"),CONCATENATE("R",'Mapa Riesgos'!$A$31),"")</f>
        <v/>
      </c>
      <c r="W16" s="395"/>
      <c r="X16" s="396" t="str">
        <f ca="1">IF(AND('Mapa Riesgos'!$I$37="Alta",'Mapa Riesgos'!$M$37="Moderado"),CONCATENATE("R",'Mapa Riesgos'!$A$37),"")</f>
        <v/>
      </c>
      <c r="Y16" s="396"/>
      <c r="Z16" s="396" t="str">
        <f ca="1">IF(AND('Mapa Riesgos'!$I$43="Alta",'Mapa Riesgos'!$M$43="Moderado"),CONCATENATE("R",'Mapa Riesgos'!$A$43),"")</f>
        <v/>
      </c>
      <c r="AA16" s="397"/>
      <c r="AB16" s="394" t="str">
        <f ca="1">IF(AND('Mapa Riesgos'!$I$31="Alta",'Mapa Riesgos'!$M$31="Mayor"),CONCATENATE("R",'Mapa Riesgos'!$A$31),"")</f>
        <v/>
      </c>
      <c r="AC16" s="395"/>
      <c r="AD16" s="396" t="str">
        <f ca="1">IF(AND('Mapa Riesgos'!$I$37="Alta",'Mapa Riesgos'!$M$37="Mayor"),CONCATENATE("R",'Mapa Riesgos'!$A$37),"")</f>
        <v/>
      </c>
      <c r="AE16" s="396"/>
      <c r="AF16" s="396" t="str">
        <f ca="1">IF(AND('Mapa Riesgos'!$I$43="Alta",'Mapa Riesgos'!$M$43="Mayor"),CONCATENATE("R",'Mapa Riesgos'!$A$43),"")</f>
        <v/>
      </c>
      <c r="AG16" s="397"/>
      <c r="AH16" s="385" t="str">
        <f ca="1">IF(AND('Mapa Riesgos'!$I$31="Alta",'Mapa Riesgos'!$M$31="Catastrófico"),CONCATENATE("R",'Mapa Riesgos'!$A$31),"")</f>
        <v/>
      </c>
      <c r="AI16" s="386"/>
      <c r="AJ16" s="386" t="str">
        <f ca="1">IF(AND('Mapa Riesgos'!$I$37="Alta",'Mapa Riesgos'!$M$37="Catastrófico"),CONCATENATE("R",'Mapa Riesgos'!$A$37),"")</f>
        <v/>
      </c>
      <c r="AK16" s="386"/>
      <c r="AL16" s="386" t="str">
        <f ca="1">IF(AND('Mapa Riesgos'!$I$43="Alta",'Mapa Riesgos'!$M$43="Catastrófico"),CONCATENATE("R",'Mapa Riesgos'!$A$43),"")</f>
        <v/>
      </c>
      <c r="AM16" s="387"/>
      <c r="AN16" s="87"/>
      <c r="AO16" s="430"/>
      <c r="AP16" s="431"/>
      <c r="AQ16" s="431"/>
      <c r="AR16" s="431"/>
      <c r="AS16" s="431"/>
      <c r="AT16" s="432"/>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row>
    <row r="17" spans="1:80" ht="15" customHeight="1">
      <c r="A17" s="87"/>
      <c r="B17" s="416"/>
      <c r="C17" s="416"/>
      <c r="D17" s="417"/>
      <c r="E17" s="408"/>
      <c r="F17" s="409"/>
      <c r="G17" s="409"/>
      <c r="H17" s="409"/>
      <c r="I17" s="414"/>
      <c r="J17" s="376"/>
      <c r="K17" s="377"/>
      <c r="L17" s="377"/>
      <c r="M17" s="377"/>
      <c r="N17" s="377"/>
      <c r="O17" s="378"/>
      <c r="P17" s="376"/>
      <c r="Q17" s="377"/>
      <c r="R17" s="377"/>
      <c r="S17" s="377"/>
      <c r="T17" s="377"/>
      <c r="U17" s="378"/>
      <c r="V17" s="394"/>
      <c r="W17" s="395"/>
      <c r="X17" s="396"/>
      <c r="Y17" s="396"/>
      <c r="Z17" s="396"/>
      <c r="AA17" s="397"/>
      <c r="AB17" s="394"/>
      <c r="AC17" s="395"/>
      <c r="AD17" s="396"/>
      <c r="AE17" s="396"/>
      <c r="AF17" s="396"/>
      <c r="AG17" s="397"/>
      <c r="AH17" s="385"/>
      <c r="AI17" s="386"/>
      <c r="AJ17" s="386"/>
      <c r="AK17" s="386"/>
      <c r="AL17" s="386"/>
      <c r="AM17" s="387"/>
      <c r="AN17" s="87"/>
      <c r="AO17" s="430"/>
      <c r="AP17" s="431"/>
      <c r="AQ17" s="431"/>
      <c r="AR17" s="431"/>
      <c r="AS17" s="431"/>
      <c r="AT17" s="432"/>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row>
    <row r="18" spans="1:80" ht="15" customHeight="1">
      <c r="A18" s="87"/>
      <c r="B18" s="416"/>
      <c r="C18" s="416"/>
      <c r="D18" s="417"/>
      <c r="E18" s="408"/>
      <c r="F18" s="409"/>
      <c r="G18" s="409"/>
      <c r="H18" s="409"/>
      <c r="I18" s="414"/>
      <c r="J18" s="376" t="str">
        <f ca="1">IF(AND('Mapa Riesgos'!$I$49="Alta",'Mapa Riesgos'!$M$49="Leve"),CONCATENATE("R",'Mapa Riesgos'!$A$49),"")</f>
        <v/>
      </c>
      <c r="K18" s="377"/>
      <c r="L18" s="377" t="str">
        <f ca="1">IF(AND('Mapa Riesgos'!$I$55="Alta",'Mapa Riesgos'!$M$55="Leve"),CONCATENATE("R",'Mapa Riesgos'!$A$55),"")</f>
        <v/>
      </c>
      <c r="M18" s="377"/>
      <c r="N18" s="377" t="str">
        <f ca="1">IF(AND('Mapa Riesgos'!$I$61="Alta",'Mapa Riesgos'!$M$61="Leve"),CONCATENATE("R",'Mapa Riesgos'!$A$61),"")</f>
        <v/>
      </c>
      <c r="O18" s="378"/>
      <c r="P18" s="376" t="str">
        <f ca="1">IF(AND('Mapa Riesgos'!$I$49="Alta",'Mapa Riesgos'!$M$49="Menor"),CONCATENATE("R",'Mapa Riesgos'!$A$49),"")</f>
        <v/>
      </c>
      <c r="Q18" s="377"/>
      <c r="R18" s="377" t="str">
        <f ca="1">IF(AND('Mapa Riesgos'!$I$55="Alta",'Mapa Riesgos'!$M$55="Menor"),CONCATENATE("R",'Mapa Riesgos'!$A$55),"")</f>
        <v/>
      </c>
      <c r="S18" s="377"/>
      <c r="T18" s="377" t="str">
        <f ca="1">IF(AND('Mapa Riesgos'!$I$61="Alta",'Mapa Riesgos'!$M$61="Menor"),CONCATENATE("R",'Mapa Riesgos'!$A$61),"")</f>
        <v/>
      </c>
      <c r="U18" s="378"/>
      <c r="V18" s="394" t="str">
        <f ca="1">IF(AND('Mapa Riesgos'!$I$49="Alta",'Mapa Riesgos'!$M$49="Moderado"),CONCATENATE("R",'Mapa Riesgos'!$A$49),"")</f>
        <v/>
      </c>
      <c r="W18" s="395"/>
      <c r="X18" s="396" t="str">
        <f ca="1">IF(AND('Mapa Riesgos'!$I$55="Alta",'Mapa Riesgos'!$M$55="Moderado"),CONCATENATE("R",'Mapa Riesgos'!$A$55),"")</f>
        <v/>
      </c>
      <c r="Y18" s="396"/>
      <c r="Z18" s="396" t="str">
        <f ca="1">IF(AND('Mapa Riesgos'!$I$61="Alta",'Mapa Riesgos'!$M$61="Moderado"),CONCATENATE("R",'Mapa Riesgos'!$A$61),"")</f>
        <v/>
      </c>
      <c r="AA18" s="397"/>
      <c r="AB18" s="394" t="str">
        <f ca="1">IF(AND('Mapa Riesgos'!$I$49="Alta",'Mapa Riesgos'!$M$49="Mayor"),CONCATENATE("R",'Mapa Riesgos'!$A$49),"")</f>
        <v/>
      </c>
      <c r="AC18" s="395"/>
      <c r="AD18" s="396" t="str">
        <f ca="1">IF(AND('Mapa Riesgos'!$I$55="Alta",'Mapa Riesgos'!$M$55="Mayor"),CONCATENATE("R",'Mapa Riesgos'!$A$55),"")</f>
        <v/>
      </c>
      <c r="AE18" s="396"/>
      <c r="AF18" s="396" t="str">
        <f ca="1">IF(AND('Mapa Riesgos'!$I$61="Alta",'Mapa Riesgos'!$M$61="Mayor"),CONCATENATE("R",'Mapa Riesgos'!$A$61),"")</f>
        <v/>
      </c>
      <c r="AG18" s="397"/>
      <c r="AH18" s="385" t="str">
        <f ca="1">IF(AND('Mapa Riesgos'!$I$49="Alta",'Mapa Riesgos'!$M$49="Catastrófico"),CONCATENATE("R",'Mapa Riesgos'!$A$49),"")</f>
        <v/>
      </c>
      <c r="AI18" s="386"/>
      <c r="AJ18" s="386" t="str">
        <f ca="1">IF(AND('Mapa Riesgos'!$I$55="Alta",'Mapa Riesgos'!$M$55="Catastrófico"),CONCATENATE("R",'Mapa Riesgos'!$A$55),"")</f>
        <v/>
      </c>
      <c r="AK18" s="386"/>
      <c r="AL18" s="386" t="str">
        <f ca="1">IF(AND('Mapa Riesgos'!$I$61="Alta",'Mapa Riesgos'!$M$61="Catastrófico"),CONCATENATE("R",'Mapa Riesgos'!$A$61),"")</f>
        <v/>
      </c>
      <c r="AM18" s="387"/>
      <c r="AN18" s="87"/>
      <c r="AO18" s="430"/>
      <c r="AP18" s="431"/>
      <c r="AQ18" s="431"/>
      <c r="AR18" s="431"/>
      <c r="AS18" s="431"/>
      <c r="AT18" s="432"/>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row>
    <row r="19" spans="1:80" ht="15" customHeight="1">
      <c r="A19" s="87"/>
      <c r="B19" s="416"/>
      <c r="C19" s="416"/>
      <c r="D19" s="417"/>
      <c r="E19" s="408"/>
      <c r="F19" s="409"/>
      <c r="G19" s="409"/>
      <c r="H19" s="409"/>
      <c r="I19" s="414"/>
      <c r="J19" s="376"/>
      <c r="K19" s="377"/>
      <c r="L19" s="377"/>
      <c r="M19" s="377"/>
      <c r="N19" s="377"/>
      <c r="O19" s="378"/>
      <c r="P19" s="376"/>
      <c r="Q19" s="377"/>
      <c r="R19" s="377"/>
      <c r="S19" s="377"/>
      <c r="T19" s="377"/>
      <c r="U19" s="378"/>
      <c r="V19" s="394"/>
      <c r="W19" s="395"/>
      <c r="X19" s="396"/>
      <c r="Y19" s="396"/>
      <c r="Z19" s="396"/>
      <c r="AA19" s="397"/>
      <c r="AB19" s="394"/>
      <c r="AC19" s="395"/>
      <c r="AD19" s="396"/>
      <c r="AE19" s="396"/>
      <c r="AF19" s="396"/>
      <c r="AG19" s="397"/>
      <c r="AH19" s="385"/>
      <c r="AI19" s="386"/>
      <c r="AJ19" s="386"/>
      <c r="AK19" s="386"/>
      <c r="AL19" s="386"/>
      <c r="AM19" s="387"/>
      <c r="AN19" s="87"/>
      <c r="AO19" s="430"/>
      <c r="AP19" s="431"/>
      <c r="AQ19" s="431"/>
      <c r="AR19" s="431"/>
      <c r="AS19" s="431"/>
      <c r="AT19" s="432"/>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row>
    <row r="20" spans="1:80" ht="15" customHeight="1">
      <c r="A20" s="87"/>
      <c r="B20" s="416"/>
      <c r="C20" s="416"/>
      <c r="D20" s="417"/>
      <c r="E20" s="408"/>
      <c r="F20" s="409"/>
      <c r="G20" s="409"/>
      <c r="H20" s="409"/>
      <c r="I20" s="414"/>
      <c r="J20" s="376" t="str">
        <f ca="1">IF(AND('Mapa Riesgos'!$I$67="Alta",'Mapa Riesgos'!$M$67="Leve"),CONCATENATE("R",'Mapa Riesgos'!$A$67),"")</f>
        <v/>
      </c>
      <c r="K20" s="377"/>
      <c r="L20" s="377" t="str">
        <f>IF(AND('Mapa Riesgos'!$I$73="Alta",'Mapa Riesgos'!$M$73="Leve"),CONCATENATE("R",'Mapa Riesgos'!$A$73),"")</f>
        <v/>
      </c>
      <c r="M20" s="377"/>
      <c r="N20" s="377" t="str">
        <f>IF(AND('Mapa Riesgos'!$I$79="Alta",'Mapa Riesgos'!$M$79="Leve"),CONCATENATE("R",'Mapa Riesgos'!$A$79),"")</f>
        <v/>
      </c>
      <c r="O20" s="378"/>
      <c r="P20" s="376" t="str">
        <f ca="1">IF(AND('Mapa Riesgos'!$I$67="Alta",'Mapa Riesgos'!$M$67="Menor"),CONCATENATE("R",'Mapa Riesgos'!$A$67),"")</f>
        <v/>
      </c>
      <c r="Q20" s="377"/>
      <c r="R20" s="377" t="str">
        <f>IF(AND('Mapa Riesgos'!$I$73="Alta",'Mapa Riesgos'!$M$73="Menor"),CONCATENATE("R",'Mapa Riesgos'!$A$73),"")</f>
        <v/>
      </c>
      <c r="S20" s="377"/>
      <c r="T20" s="377" t="str">
        <f>IF(AND('Mapa Riesgos'!$I$79="Alta",'Mapa Riesgos'!$M$79="Menor"),CONCATENATE("R",'Mapa Riesgos'!$A$79),"")</f>
        <v/>
      </c>
      <c r="U20" s="378"/>
      <c r="V20" s="394" t="str">
        <f ca="1">IF(AND('Mapa Riesgos'!$I$67="Alta",'Mapa Riesgos'!$M$67="Moderado"),CONCATENATE("R",'Mapa Riesgos'!$A$67),"")</f>
        <v/>
      </c>
      <c r="W20" s="395"/>
      <c r="X20" s="396" t="str">
        <f>IF(AND('Mapa Riesgos'!$I$73="Alta",'Mapa Riesgos'!$M$73="Moderado"),CONCATENATE("R",'Mapa Riesgos'!$A$73),"")</f>
        <v/>
      </c>
      <c r="Y20" s="396"/>
      <c r="Z20" s="396" t="str">
        <f>IF(AND('Mapa Riesgos'!$I$79="Alta",'Mapa Riesgos'!$M$79="Moderado"),CONCATENATE("R",'Mapa Riesgos'!$A$79),"")</f>
        <v/>
      </c>
      <c r="AA20" s="397"/>
      <c r="AB20" s="394" t="str">
        <f ca="1">IF(AND('Mapa Riesgos'!$I$67="Alta",'Mapa Riesgos'!$M$67="Mayor"),CONCATENATE("R",'Mapa Riesgos'!$A$67),"")</f>
        <v/>
      </c>
      <c r="AC20" s="395"/>
      <c r="AD20" s="396" t="str">
        <f>IF(AND('Mapa Riesgos'!$I$73="Alta",'Mapa Riesgos'!$M$73="Mayor"),CONCATENATE("R",'Mapa Riesgos'!$A$73),"")</f>
        <v/>
      </c>
      <c r="AE20" s="396"/>
      <c r="AF20" s="396" t="str">
        <f>IF(AND('Mapa Riesgos'!$I$79="Alta",'Mapa Riesgos'!$M$79="Mayor"),CONCATENATE("R",'Mapa Riesgos'!$A$79),"")</f>
        <v/>
      </c>
      <c r="AG20" s="397"/>
      <c r="AH20" s="385" t="str">
        <f ca="1">IF(AND('Mapa Riesgos'!$I$67="Alta",'Mapa Riesgos'!$M$67="Catastrófico"),CONCATENATE("R",'Mapa Riesgos'!$A$67),"")</f>
        <v/>
      </c>
      <c r="AI20" s="386"/>
      <c r="AJ20" s="386" t="str">
        <f>IF(AND('Mapa Riesgos'!$I$73="Alta",'Mapa Riesgos'!$M$73="Catastrófico"),CONCATENATE("R",'Mapa Riesgos'!$A$73),"")</f>
        <v/>
      </c>
      <c r="AK20" s="386"/>
      <c r="AL20" s="386" t="str">
        <f>IF(AND('Mapa Riesgos'!$I$79="Alta",'Mapa Riesgos'!$M$79="Catastrófico"),CONCATENATE("R",'Mapa Riesgos'!$A$79),"")</f>
        <v/>
      </c>
      <c r="AM20" s="387"/>
      <c r="AN20" s="87"/>
      <c r="AO20" s="430"/>
      <c r="AP20" s="431"/>
      <c r="AQ20" s="431"/>
      <c r="AR20" s="431"/>
      <c r="AS20" s="431"/>
      <c r="AT20" s="432"/>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row>
    <row r="21" spans="1:80" ht="15.75" customHeight="1" thickBot="1">
      <c r="A21" s="87"/>
      <c r="B21" s="416"/>
      <c r="C21" s="416"/>
      <c r="D21" s="417"/>
      <c r="E21" s="411"/>
      <c r="F21" s="412"/>
      <c r="G21" s="412"/>
      <c r="H21" s="412"/>
      <c r="I21" s="412"/>
      <c r="J21" s="379"/>
      <c r="K21" s="380"/>
      <c r="L21" s="380"/>
      <c r="M21" s="380"/>
      <c r="N21" s="380"/>
      <c r="O21" s="381"/>
      <c r="P21" s="379"/>
      <c r="Q21" s="380"/>
      <c r="R21" s="380"/>
      <c r="S21" s="380"/>
      <c r="T21" s="380"/>
      <c r="U21" s="381"/>
      <c r="V21" s="398"/>
      <c r="W21" s="399"/>
      <c r="X21" s="399"/>
      <c r="Y21" s="399"/>
      <c r="Z21" s="399"/>
      <c r="AA21" s="400"/>
      <c r="AB21" s="398"/>
      <c r="AC21" s="399"/>
      <c r="AD21" s="399"/>
      <c r="AE21" s="399"/>
      <c r="AF21" s="399"/>
      <c r="AG21" s="400"/>
      <c r="AH21" s="388"/>
      <c r="AI21" s="389"/>
      <c r="AJ21" s="389"/>
      <c r="AK21" s="389"/>
      <c r="AL21" s="389"/>
      <c r="AM21" s="390"/>
      <c r="AN21" s="87"/>
      <c r="AO21" s="433"/>
      <c r="AP21" s="434"/>
      <c r="AQ21" s="434"/>
      <c r="AR21" s="434"/>
      <c r="AS21" s="434"/>
      <c r="AT21" s="435"/>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row>
    <row r="22" spans="1:80">
      <c r="A22" s="87"/>
      <c r="B22" s="416"/>
      <c r="C22" s="416"/>
      <c r="D22" s="417"/>
      <c r="E22" s="405" t="s">
        <v>110</v>
      </c>
      <c r="F22" s="406"/>
      <c r="G22" s="406"/>
      <c r="H22" s="406"/>
      <c r="I22" s="407"/>
      <c r="J22" s="382" t="str">
        <f ca="1">IF(AND('Mapa Riesgos'!$I$13="Media",'Mapa Riesgos'!$M$13="Leve"),CONCATENATE("R",'Mapa Riesgos'!$A$13),"")</f>
        <v/>
      </c>
      <c r="K22" s="383"/>
      <c r="L22" s="383" t="str">
        <f ca="1">IF(AND('Mapa Riesgos'!$I$19="Media",'Mapa Riesgos'!$M$19="Leve"),CONCATENATE("R",'Mapa Riesgos'!$A$19),"")</f>
        <v/>
      </c>
      <c r="M22" s="383"/>
      <c r="N22" s="383" t="str">
        <f ca="1">IF(AND('Mapa Riesgos'!$I$25="Media",'Mapa Riesgos'!$M$25="Leve"),CONCATENATE("R",'Mapa Riesgos'!$A$25),"")</f>
        <v/>
      </c>
      <c r="O22" s="384"/>
      <c r="P22" s="382" t="str">
        <f ca="1">IF(AND('Mapa Riesgos'!$I$13="Media",'Mapa Riesgos'!$M$13="Menor"),CONCATENATE("R",'Mapa Riesgos'!$A$13),"")</f>
        <v/>
      </c>
      <c r="Q22" s="383"/>
      <c r="R22" s="383" t="str">
        <f ca="1">IF(AND('Mapa Riesgos'!$I$19="Media",'Mapa Riesgos'!$M$19="Menor"),CONCATENATE("R",'Mapa Riesgos'!$A$19),"")</f>
        <v/>
      </c>
      <c r="S22" s="383"/>
      <c r="T22" s="383" t="str">
        <f ca="1">IF(AND('Mapa Riesgos'!$I$25="Media",'Mapa Riesgos'!$M$25="Menor"),CONCATENATE("R",'Mapa Riesgos'!$A$25),"")</f>
        <v/>
      </c>
      <c r="U22" s="384"/>
      <c r="V22" s="382" t="str">
        <f ca="1">IF(AND('Mapa Riesgos'!$I$13="Media",'Mapa Riesgos'!$M$13="Moderado"),CONCATENATE("R",'Mapa Riesgos'!$A$13),"")</f>
        <v/>
      </c>
      <c r="W22" s="383"/>
      <c r="X22" s="383" t="str">
        <f ca="1">IF(AND('Mapa Riesgos'!$I$19="Media",'Mapa Riesgos'!$M$19="Moderado"),CONCATENATE("R",'Mapa Riesgos'!$A$19),"")</f>
        <v/>
      </c>
      <c r="Y22" s="383"/>
      <c r="Z22" s="383" t="str">
        <f ca="1">IF(AND('Mapa Riesgos'!$I$25="Media",'Mapa Riesgos'!$M$25="Moderado"),CONCATENATE("R",'Mapa Riesgos'!$A$25),"")</f>
        <v/>
      </c>
      <c r="AA22" s="384"/>
      <c r="AB22" s="401" t="str">
        <f ca="1">IF(AND('Mapa Riesgos'!$I$13="Media",'Mapa Riesgos'!$M$13="Mayor"),CONCATENATE("R",'Mapa Riesgos'!$A$13),"")</f>
        <v/>
      </c>
      <c r="AC22" s="402"/>
      <c r="AD22" s="402" t="str">
        <f ca="1">IF(AND('Mapa Riesgos'!$I$19="Media",'Mapa Riesgos'!$M$19="Mayor"),CONCATENATE("R",'Mapa Riesgos'!$A$19),"")</f>
        <v/>
      </c>
      <c r="AE22" s="402"/>
      <c r="AF22" s="402" t="str">
        <f ca="1">IF(AND('Mapa Riesgos'!$I$25="Media",'Mapa Riesgos'!$M$25="Mayor"),CONCATENATE("R",'Mapa Riesgos'!$A$25),"")</f>
        <v/>
      </c>
      <c r="AG22" s="403"/>
      <c r="AH22" s="391" t="str">
        <f ca="1">IF(AND('Mapa Riesgos'!$I$13="Media",'Mapa Riesgos'!$M$13="Catastrófico"),CONCATENATE("R",'Mapa Riesgos'!$A$13),"")</f>
        <v/>
      </c>
      <c r="AI22" s="392"/>
      <c r="AJ22" s="392" t="str">
        <f ca="1">IF(AND('Mapa Riesgos'!$I$19="Media",'Mapa Riesgos'!$M$19="Catastrófico"),CONCATENATE("R",'Mapa Riesgos'!$A$19),"")</f>
        <v/>
      </c>
      <c r="AK22" s="392"/>
      <c r="AL22" s="392" t="str">
        <f ca="1">IF(AND('Mapa Riesgos'!$I$25="Media",'Mapa Riesgos'!$M$25="Catastrófico"),CONCATENATE("R",'Mapa Riesgos'!$A$25),"")</f>
        <v/>
      </c>
      <c r="AM22" s="393"/>
      <c r="AN22" s="87"/>
      <c r="AO22" s="436" t="s">
        <v>78</v>
      </c>
      <c r="AP22" s="437"/>
      <c r="AQ22" s="437"/>
      <c r="AR22" s="437"/>
      <c r="AS22" s="437"/>
      <c r="AT22" s="438"/>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row>
    <row r="23" spans="1:80">
      <c r="A23" s="87"/>
      <c r="B23" s="416"/>
      <c r="C23" s="416"/>
      <c r="D23" s="417"/>
      <c r="E23" s="408"/>
      <c r="F23" s="409"/>
      <c r="G23" s="409"/>
      <c r="H23" s="409"/>
      <c r="I23" s="410"/>
      <c r="J23" s="376"/>
      <c r="K23" s="377"/>
      <c r="L23" s="377"/>
      <c r="M23" s="377"/>
      <c r="N23" s="377"/>
      <c r="O23" s="378"/>
      <c r="P23" s="376"/>
      <c r="Q23" s="377"/>
      <c r="R23" s="377"/>
      <c r="S23" s="377"/>
      <c r="T23" s="377"/>
      <c r="U23" s="378"/>
      <c r="V23" s="376"/>
      <c r="W23" s="377"/>
      <c r="X23" s="377"/>
      <c r="Y23" s="377"/>
      <c r="Z23" s="377"/>
      <c r="AA23" s="378"/>
      <c r="AB23" s="394"/>
      <c r="AC23" s="395"/>
      <c r="AD23" s="395"/>
      <c r="AE23" s="395"/>
      <c r="AF23" s="395"/>
      <c r="AG23" s="397"/>
      <c r="AH23" s="385"/>
      <c r="AI23" s="386"/>
      <c r="AJ23" s="386"/>
      <c r="AK23" s="386"/>
      <c r="AL23" s="386"/>
      <c r="AM23" s="387"/>
      <c r="AN23" s="87"/>
      <c r="AO23" s="439"/>
      <c r="AP23" s="440"/>
      <c r="AQ23" s="440"/>
      <c r="AR23" s="440"/>
      <c r="AS23" s="440"/>
      <c r="AT23" s="441"/>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row>
    <row r="24" spans="1:80">
      <c r="A24" s="87"/>
      <c r="B24" s="416"/>
      <c r="C24" s="416"/>
      <c r="D24" s="417"/>
      <c r="E24" s="408"/>
      <c r="F24" s="409"/>
      <c r="G24" s="409"/>
      <c r="H24" s="409"/>
      <c r="I24" s="410"/>
      <c r="J24" s="376" t="str">
        <f ca="1">IF(AND('Mapa Riesgos'!$I$31="Media",'Mapa Riesgos'!$M$31="Leve"),CONCATENATE("R",'Mapa Riesgos'!$A$31),"")</f>
        <v/>
      </c>
      <c r="K24" s="377"/>
      <c r="L24" s="377" t="str">
        <f ca="1">IF(AND('Mapa Riesgos'!$I$37="Media",'Mapa Riesgos'!$M$37="Leve"),CONCATENATE("R",'Mapa Riesgos'!$A$37),"")</f>
        <v/>
      </c>
      <c r="M24" s="377"/>
      <c r="N24" s="377" t="str">
        <f ca="1">IF(AND('Mapa Riesgos'!$I$43="Media",'Mapa Riesgos'!$M$43="Leve"),CONCATENATE("R",'Mapa Riesgos'!$A$43),"")</f>
        <v/>
      </c>
      <c r="O24" s="378"/>
      <c r="P24" s="376" t="str">
        <f ca="1">IF(AND('Mapa Riesgos'!$I$31="Media",'Mapa Riesgos'!$M$31="Menor"),CONCATENATE("R",'Mapa Riesgos'!$A$31),"")</f>
        <v/>
      </c>
      <c r="Q24" s="377"/>
      <c r="R24" s="377" t="str">
        <f ca="1">IF(AND('Mapa Riesgos'!$I$37="Media",'Mapa Riesgos'!$M$37="Menor"),CONCATENATE("R",'Mapa Riesgos'!$A$37),"")</f>
        <v/>
      </c>
      <c r="S24" s="377"/>
      <c r="T24" s="377" t="str">
        <f ca="1">IF(AND('Mapa Riesgos'!$I$43="Media",'Mapa Riesgos'!$M$43="Menor"),CONCATENATE("R",'Mapa Riesgos'!$A$43),"")</f>
        <v/>
      </c>
      <c r="U24" s="378"/>
      <c r="V24" s="376" t="str">
        <f ca="1">IF(AND('Mapa Riesgos'!$I$31="Media",'Mapa Riesgos'!$M$31="Moderado"),CONCATENATE("R",'Mapa Riesgos'!$A$31),"")</f>
        <v/>
      </c>
      <c r="W24" s="377"/>
      <c r="X24" s="377" t="str">
        <f ca="1">IF(AND('Mapa Riesgos'!$I$37="Media",'Mapa Riesgos'!$M$37="Moderado"),CONCATENATE("R",'Mapa Riesgos'!$A$37),"")</f>
        <v/>
      </c>
      <c r="Y24" s="377"/>
      <c r="Z24" s="377" t="str">
        <f ca="1">IF(AND('Mapa Riesgos'!$I$43="Media",'Mapa Riesgos'!$M$43="Moderado"),CONCATENATE("R",'Mapa Riesgos'!$A$43),"")</f>
        <v/>
      </c>
      <c r="AA24" s="378"/>
      <c r="AB24" s="394" t="str">
        <f ca="1">IF(AND('Mapa Riesgos'!$I$31="Media",'Mapa Riesgos'!$M$31="Mayor"),CONCATENATE("R",'Mapa Riesgos'!$A$31),"")</f>
        <v/>
      </c>
      <c r="AC24" s="395"/>
      <c r="AD24" s="396" t="str">
        <f ca="1">IF(AND('Mapa Riesgos'!$I$37="Media",'Mapa Riesgos'!$M$37="Mayor"),CONCATENATE("R",'Mapa Riesgos'!$A$37),"")</f>
        <v/>
      </c>
      <c r="AE24" s="396"/>
      <c r="AF24" s="396" t="str">
        <f ca="1">IF(AND('Mapa Riesgos'!$I$43="Media",'Mapa Riesgos'!$M$43="Mayor"),CONCATENATE("R",'Mapa Riesgos'!$A$43),"")</f>
        <v/>
      </c>
      <c r="AG24" s="397"/>
      <c r="AH24" s="385" t="str">
        <f ca="1">IF(AND('Mapa Riesgos'!$I$31="Media",'Mapa Riesgos'!$M$31="Catastrófico"),CONCATENATE("R",'Mapa Riesgos'!$A$31),"")</f>
        <v/>
      </c>
      <c r="AI24" s="386"/>
      <c r="AJ24" s="386" t="str">
        <f ca="1">IF(AND('Mapa Riesgos'!$I$37="Media",'Mapa Riesgos'!$M$37="Catastrófico"),CONCATENATE("R",'Mapa Riesgos'!$A$37),"")</f>
        <v/>
      </c>
      <c r="AK24" s="386"/>
      <c r="AL24" s="386" t="str">
        <f ca="1">IF(AND('Mapa Riesgos'!$I$43="Media",'Mapa Riesgos'!$M$43="Catastrófico"),CONCATENATE("R",'Mapa Riesgos'!$A$43),"")</f>
        <v/>
      </c>
      <c r="AM24" s="387"/>
      <c r="AN24" s="87"/>
      <c r="AO24" s="439"/>
      <c r="AP24" s="440"/>
      <c r="AQ24" s="440"/>
      <c r="AR24" s="440"/>
      <c r="AS24" s="440"/>
      <c r="AT24" s="441"/>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row>
    <row r="25" spans="1:80">
      <c r="A25" s="87"/>
      <c r="B25" s="416"/>
      <c r="C25" s="416"/>
      <c r="D25" s="417"/>
      <c r="E25" s="408"/>
      <c r="F25" s="409"/>
      <c r="G25" s="409"/>
      <c r="H25" s="409"/>
      <c r="I25" s="410"/>
      <c r="J25" s="376"/>
      <c r="K25" s="377"/>
      <c r="L25" s="377"/>
      <c r="M25" s="377"/>
      <c r="N25" s="377"/>
      <c r="O25" s="378"/>
      <c r="P25" s="376"/>
      <c r="Q25" s="377"/>
      <c r="R25" s="377"/>
      <c r="S25" s="377"/>
      <c r="T25" s="377"/>
      <c r="U25" s="378"/>
      <c r="V25" s="376"/>
      <c r="W25" s="377"/>
      <c r="X25" s="377"/>
      <c r="Y25" s="377"/>
      <c r="Z25" s="377"/>
      <c r="AA25" s="378"/>
      <c r="AB25" s="394"/>
      <c r="AC25" s="395"/>
      <c r="AD25" s="396"/>
      <c r="AE25" s="396"/>
      <c r="AF25" s="396"/>
      <c r="AG25" s="397"/>
      <c r="AH25" s="385"/>
      <c r="AI25" s="386"/>
      <c r="AJ25" s="386"/>
      <c r="AK25" s="386"/>
      <c r="AL25" s="386"/>
      <c r="AM25" s="387"/>
      <c r="AN25" s="87"/>
      <c r="AO25" s="439"/>
      <c r="AP25" s="440"/>
      <c r="AQ25" s="440"/>
      <c r="AR25" s="440"/>
      <c r="AS25" s="440"/>
      <c r="AT25" s="441"/>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row>
    <row r="26" spans="1:80">
      <c r="A26" s="87"/>
      <c r="B26" s="416"/>
      <c r="C26" s="416"/>
      <c r="D26" s="417"/>
      <c r="E26" s="408"/>
      <c r="F26" s="409"/>
      <c r="G26" s="409"/>
      <c r="H26" s="409"/>
      <c r="I26" s="410"/>
      <c r="J26" s="376" t="str">
        <f ca="1">IF(AND('Mapa Riesgos'!$I$49="Media",'Mapa Riesgos'!$M$49="Leve"),CONCATENATE("R",'Mapa Riesgos'!$A$49),"")</f>
        <v/>
      </c>
      <c r="K26" s="377"/>
      <c r="L26" s="377" t="str">
        <f ca="1">IF(AND('Mapa Riesgos'!$I$55="Media",'Mapa Riesgos'!$M$55="Leve"),CONCATENATE("R",'Mapa Riesgos'!$A$55),"")</f>
        <v/>
      </c>
      <c r="M26" s="377"/>
      <c r="N26" s="377" t="str">
        <f ca="1">IF(AND('Mapa Riesgos'!$I$61="Media",'Mapa Riesgos'!$M$61="Leve"),CONCATENATE("R",'Mapa Riesgos'!$A$61),"")</f>
        <v/>
      </c>
      <c r="O26" s="378"/>
      <c r="P26" s="376" t="str">
        <f ca="1">IF(AND('Mapa Riesgos'!$I$49="Media",'Mapa Riesgos'!$M$49="Menor"),CONCATENATE("R",'Mapa Riesgos'!$A$49),"")</f>
        <v/>
      </c>
      <c r="Q26" s="377"/>
      <c r="R26" s="377" t="str">
        <f ca="1">IF(AND('Mapa Riesgos'!$I$55="Media",'Mapa Riesgos'!$M$55="Menor"),CONCATENATE("R",'Mapa Riesgos'!$A$55),"")</f>
        <v/>
      </c>
      <c r="S26" s="377"/>
      <c r="T26" s="377" t="str">
        <f ca="1">IF(AND('Mapa Riesgos'!$I$61="Media",'Mapa Riesgos'!$M$61="Menor"),CONCATENATE("R",'Mapa Riesgos'!$A$61),"")</f>
        <v/>
      </c>
      <c r="U26" s="378"/>
      <c r="V26" s="376" t="str">
        <f ca="1">IF(AND('Mapa Riesgos'!$I$49="Media",'Mapa Riesgos'!$M$49="Moderado"),CONCATENATE("R",'Mapa Riesgos'!$A$49),"")</f>
        <v/>
      </c>
      <c r="W26" s="377"/>
      <c r="X26" s="377" t="str">
        <f ca="1">IF(AND('Mapa Riesgos'!$I$55="Media",'Mapa Riesgos'!$M$55="Moderado"),CONCATENATE("R",'Mapa Riesgos'!$A$55),"")</f>
        <v/>
      </c>
      <c r="Y26" s="377"/>
      <c r="Z26" s="377" t="str">
        <f ca="1">IF(AND('Mapa Riesgos'!$I$61="Media",'Mapa Riesgos'!$M$61="Moderado"),CONCATENATE("R",'Mapa Riesgos'!$A$61),"")</f>
        <v/>
      </c>
      <c r="AA26" s="378"/>
      <c r="AB26" s="394" t="str">
        <f ca="1">IF(AND('Mapa Riesgos'!$I$49="Media",'Mapa Riesgos'!$M$49="Mayor"),CONCATENATE("R",'Mapa Riesgos'!$A$49),"")</f>
        <v/>
      </c>
      <c r="AC26" s="395"/>
      <c r="AD26" s="396" t="str">
        <f ca="1">IF(AND('Mapa Riesgos'!$I$55="Media",'Mapa Riesgos'!$M$55="Mayor"),CONCATENATE("R",'Mapa Riesgos'!$A$55),"")</f>
        <v/>
      </c>
      <c r="AE26" s="396"/>
      <c r="AF26" s="396" t="str">
        <f ca="1">IF(AND('Mapa Riesgos'!$I$61="Media",'Mapa Riesgos'!$M$61="Mayor"),CONCATENATE("R",'Mapa Riesgos'!$A$61),"")</f>
        <v/>
      </c>
      <c r="AG26" s="397"/>
      <c r="AH26" s="385" t="str">
        <f ca="1">IF(AND('Mapa Riesgos'!$I$49="Media",'Mapa Riesgos'!$M$49="Catastrófico"),CONCATENATE("R",'Mapa Riesgos'!$A$49),"")</f>
        <v/>
      </c>
      <c r="AI26" s="386"/>
      <c r="AJ26" s="386" t="str">
        <f ca="1">IF(AND('Mapa Riesgos'!$I$55="Media",'Mapa Riesgos'!$M$55="Catastrófico"),CONCATENATE("R",'Mapa Riesgos'!$A$55),"")</f>
        <v/>
      </c>
      <c r="AK26" s="386"/>
      <c r="AL26" s="386" t="str">
        <f ca="1">IF(AND('Mapa Riesgos'!$I$61="Media",'Mapa Riesgos'!$M$61="Catastrófico"),CONCATENATE("R",'Mapa Riesgos'!$A$61),"")</f>
        <v/>
      </c>
      <c r="AM26" s="387"/>
      <c r="AN26" s="87"/>
      <c r="AO26" s="439"/>
      <c r="AP26" s="440"/>
      <c r="AQ26" s="440"/>
      <c r="AR26" s="440"/>
      <c r="AS26" s="440"/>
      <c r="AT26" s="441"/>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row>
    <row r="27" spans="1:80">
      <c r="A27" s="87"/>
      <c r="B27" s="416"/>
      <c r="C27" s="416"/>
      <c r="D27" s="417"/>
      <c r="E27" s="408"/>
      <c r="F27" s="409"/>
      <c r="G27" s="409"/>
      <c r="H27" s="409"/>
      <c r="I27" s="410"/>
      <c r="J27" s="376"/>
      <c r="K27" s="377"/>
      <c r="L27" s="377"/>
      <c r="M27" s="377"/>
      <c r="N27" s="377"/>
      <c r="O27" s="378"/>
      <c r="P27" s="376"/>
      <c r="Q27" s="377"/>
      <c r="R27" s="377"/>
      <c r="S27" s="377"/>
      <c r="T27" s="377"/>
      <c r="U27" s="378"/>
      <c r="V27" s="376"/>
      <c r="W27" s="377"/>
      <c r="X27" s="377"/>
      <c r="Y27" s="377"/>
      <c r="Z27" s="377"/>
      <c r="AA27" s="378"/>
      <c r="AB27" s="394"/>
      <c r="AC27" s="395"/>
      <c r="AD27" s="396"/>
      <c r="AE27" s="396"/>
      <c r="AF27" s="396"/>
      <c r="AG27" s="397"/>
      <c r="AH27" s="385"/>
      <c r="AI27" s="386"/>
      <c r="AJ27" s="386"/>
      <c r="AK27" s="386"/>
      <c r="AL27" s="386"/>
      <c r="AM27" s="387"/>
      <c r="AN27" s="87"/>
      <c r="AO27" s="439"/>
      <c r="AP27" s="440"/>
      <c r="AQ27" s="440"/>
      <c r="AR27" s="440"/>
      <c r="AS27" s="440"/>
      <c r="AT27" s="441"/>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row>
    <row r="28" spans="1:80">
      <c r="A28" s="87"/>
      <c r="B28" s="416"/>
      <c r="C28" s="416"/>
      <c r="D28" s="417"/>
      <c r="E28" s="408"/>
      <c r="F28" s="409"/>
      <c r="G28" s="409"/>
      <c r="H28" s="409"/>
      <c r="I28" s="410"/>
      <c r="J28" s="376" t="str">
        <f ca="1">IF(AND('Mapa Riesgos'!$I$67="Media",'Mapa Riesgos'!$M$67="Leve"),CONCATENATE("R",'Mapa Riesgos'!$A$67),"")</f>
        <v/>
      </c>
      <c r="K28" s="377"/>
      <c r="L28" s="377" t="str">
        <f>IF(AND('Mapa Riesgos'!$I$73="Media",'Mapa Riesgos'!$M$73="Leve"),CONCATENATE("R",'Mapa Riesgos'!$A$73),"")</f>
        <v/>
      </c>
      <c r="M28" s="377"/>
      <c r="N28" s="377" t="str">
        <f>IF(AND('Mapa Riesgos'!$I$79="Media",'Mapa Riesgos'!$M$79="Leve"),CONCATENATE("R",'Mapa Riesgos'!$A$79),"")</f>
        <v/>
      </c>
      <c r="O28" s="378"/>
      <c r="P28" s="376" t="str">
        <f ca="1">IF(AND('Mapa Riesgos'!$I$67="Media",'Mapa Riesgos'!$M$67="Menor"),CONCATENATE("R",'Mapa Riesgos'!$A$67),"")</f>
        <v/>
      </c>
      <c r="Q28" s="377"/>
      <c r="R28" s="377" t="str">
        <f>IF(AND('Mapa Riesgos'!$I$73="Media",'Mapa Riesgos'!$M$73="Menor"),CONCATENATE("R",'Mapa Riesgos'!$A$73),"")</f>
        <v/>
      </c>
      <c r="S28" s="377"/>
      <c r="T28" s="377" t="str">
        <f>IF(AND('Mapa Riesgos'!$I$79="Media",'Mapa Riesgos'!$M$79="Menor"),CONCATENATE("R",'Mapa Riesgos'!$A$79),"")</f>
        <v/>
      </c>
      <c r="U28" s="378"/>
      <c r="V28" s="376" t="str">
        <f ca="1">IF(AND('Mapa Riesgos'!$I$67="Media",'Mapa Riesgos'!$M$67="Moderado"),CONCATENATE("R",'Mapa Riesgos'!$A$67),"")</f>
        <v/>
      </c>
      <c r="W28" s="377"/>
      <c r="X28" s="377" t="str">
        <f>IF(AND('Mapa Riesgos'!$I$73="Media",'Mapa Riesgos'!$M$73="Moderado"),CONCATENATE("R",'Mapa Riesgos'!$A$73),"")</f>
        <v/>
      </c>
      <c r="Y28" s="377"/>
      <c r="Z28" s="377" t="str">
        <f>IF(AND('Mapa Riesgos'!$I$79="Media",'Mapa Riesgos'!$M$79="Moderado"),CONCATENATE("R",'Mapa Riesgos'!$A$79),"")</f>
        <v/>
      </c>
      <c r="AA28" s="378"/>
      <c r="AB28" s="394" t="str">
        <f ca="1">IF(AND('Mapa Riesgos'!$I$67="Media",'Mapa Riesgos'!$M$67="Mayor"),CONCATENATE("R",'Mapa Riesgos'!$A$67),"")</f>
        <v/>
      </c>
      <c r="AC28" s="395"/>
      <c r="AD28" s="396" t="str">
        <f>IF(AND('Mapa Riesgos'!$I$73="Media",'Mapa Riesgos'!$M$73="Mayor"),CONCATENATE("R",'Mapa Riesgos'!$A$73),"")</f>
        <v/>
      </c>
      <c r="AE28" s="396"/>
      <c r="AF28" s="396" t="str">
        <f>IF(AND('Mapa Riesgos'!$I$79="Media",'Mapa Riesgos'!$M$79="Mayor"),CONCATENATE("R",'Mapa Riesgos'!$A$79),"")</f>
        <v/>
      </c>
      <c r="AG28" s="397"/>
      <c r="AH28" s="385" t="str">
        <f ca="1">IF(AND('Mapa Riesgos'!$I$67="Media",'Mapa Riesgos'!$M$67="Catastrófico"),CONCATENATE("R",'Mapa Riesgos'!$A$67),"")</f>
        <v/>
      </c>
      <c r="AI28" s="386"/>
      <c r="AJ28" s="386" t="str">
        <f>IF(AND('Mapa Riesgos'!$I$73="Media",'Mapa Riesgos'!$M$73="Catastrófico"),CONCATENATE("R",'Mapa Riesgos'!$A$73),"")</f>
        <v/>
      </c>
      <c r="AK28" s="386"/>
      <c r="AL28" s="386" t="str">
        <f>IF(AND('Mapa Riesgos'!$I$79="Media",'Mapa Riesgos'!$M$79="Catastrófico"),CONCATENATE("R",'Mapa Riesgos'!$A$79),"")</f>
        <v/>
      </c>
      <c r="AM28" s="387"/>
      <c r="AN28" s="87"/>
      <c r="AO28" s="439"/>
      <c r="AP28" s="440"/>
      <c r="AQ28" s="440"/>
      <c r="AR28" s="440"/>
      <c r="AS28" s="440"/>
      <c r="AT28" s="441"/>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row>
    <row r="29" spans="1:80" ht="15.75" thickBot="1">
      <c r="A29" s="87"/>
      <c r="B29" s="416"/>
      <c r="C29" s="416"/>
      <c r="D29" s="417"/>
      <c r="E29" s="411"/>
      <c r="F29" s="412"/>
      <c r="G29" s="412"/>
      <c r="H29" s="412"/>
      <c r="I29" s="413"/>
      <c r="J29" s="376"/>
      <c r="K29" s="377"/>
      <c r="L29" s="377"/>
      <c r="M29" s="377"/>
      <c r="N29" s="377"/>
      <c r="O29" s="378"/>
      <c r="P29" s="379"/>
      <c r="Q29" s="380"/>
      <c r="R29" s="380"/>
      <c r="S29" s="380"/>
      <c r="T29" s="380"/>
      <c r="U29" s="381"/>
      <c r="V29" s="379"/>
      <c r="W29" s="380"/>
      <c r="X29" s="380"/>
      <c r="Y29" s="380"/>
      <c r="Z29" s="380"/>
      <c r="AA29" s="381"/>
      <c r="AB29" s="398"/>
      <c r="AC29" s="399"/>
      <c r="AD29" s="399"/>
      <c r="AE29" s="399"/>
      <c r="AF29" s="399"/>
      <c r="AG29" s="400"/>
      <c r="AH29" s="388"/>
      <c r="AI29" s="389"/>
      <c r="AJ29" s="389"/>
      <c r="AK29" s="389"/>
      <c r="AL29" s="389"/>
      <c r="AM29" s="390"/>
      <c r="AN29" s="87"/>
      <c r="AO29" s="442"/>
      <c r="AP29" s="443"/>
      <c r="AQ29" s="443"/>
      <c r="AR29" s="443"/>
      <c r="AS29" s="443"/>
      <c r="AT29" s="444"/>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row>
    <row r="30" spans="1:80">
      <c r="A30" s="87"/>
      <c r="B30" s="416"/>
      <c r="C30" s="416"/>
      <c r="D30" s="417"/>
      <c r="E30" s="405" t="s">
        <v>107</v>
      </c>
      <c r="F30" s="406"/>
      <c r="G30" s="406"/>
      <c r="H30" s="406"/>
      <c r="I30" s="406"/>
      <c r="J30" s="373" t="str">
        <f ca="1">IF(AND('Mapa Riesgos'!$I$13="Baja",'Mapa Riesgos'!$M$13="Leve"),CONCATENATE("R",'Mapa Riesgos'!$A$13),"")</f>
        <v/>
      </c>
      <c r="K30" s="374"/>
      <c r="L30" s="374" t="str">
        <f ca="1">IF(AND('Mapa Riesgos'!$I$19="Baja",'Mapa Riesgos'!$M$19="Leve"),CONCATENATE("R",'Mapa Riesgos'!$A$19),"")</f>
        <v/>
      </c>
      <c r="M30" s="374"/>
      <c r="N30" s="374" t="str">
        <f ca="1">IF(AND('Mapa Riesgos'!$I$25="Baja",'Mapa Riesgos'!$M$25="Leve"),CONCATENATE("R",'Mapa Riesgos'!$A$25),"")</f>
        <v/>
      </c>
      <c r="O30" s="375"/>
      <c r="P30" s="383" t="str">
        <f ca="1">IF(AND('Mapa Riesgos'!$I$13="Baja",'Mapa Riesgos'!$M$13="Menor"),CONCATENATE("R",'Mapa Riesgos'!$A$13),"")</f>
        <v/>
      </c>
      <c r="Q30" s="383"/>
      <c r="R30" s="383" t="str">
        <f ca="1">IF(AND('Mapa Riesgos'!$I$19="Baja",'Mapa Riesgos'!$M$19="Menor"),CONCATENATE("R",'Mapa Riesgos'!$A$19),"")</f>
        <v/>
      </c>
      <c r="S30" s="383"/>
      <c r="T30" s="383" t="str">
        <f ca="1">IF(AND('Mapa Riesgos'!$I$25="Baja",'Mapa Riesgos'!$M$25="Menor"),CONCATENATE("R",'Mapa Riesgos'!$A$25),"")</f>
        <v/>
      </c>
      <c r="U30" s="384"/>
      <c r="V30" s="382" t="str">
        <f ca="1">IF(AND('Mapa Riesgos'!$I$13="Baja",'Mapa Riesgos'!$M$13="Moderado"),CONCATENATE("R",'Mapa Riesgos'!$A$13),"")</f>
        <v/>
      </c>
      <c r="W30" s="383"/>
      <c r="X30" s="383" t="str">
        <f ca="1">IF(AND('Mapa Riesgos'!$I$19="Baja",'Mapa Riesgos'!$M$19="Moderado"),CONCATENATE("R",'Mapa Riesgos'!$A$19),"")</f>
        <v/>
      </c>
      <c r="Y30" s="383"/>
      <c r="Z30" s="383" t="str">
        <f ca="1">IF(AND('Mapa Riesgos'!$I$25="Baja",'Mapa Riesgos'!$M$25="Moderado"),CONCATENATE("R",'Mapa Riesgos'!$A$25),"")</f>
        <v/>
      </c>
      <c r="AA30" s="384"/>
      <c r="AB30" s="401" t="str">
        <f ca="1">IF(AND('Mapa Riesgos'!$I$13="Baja",'Mapa Riesgos'!$M$13="Mayor"),CONCATENATE("R",'Mapa Riesgos'!$A$13),"")</f>
        <v/>
      </c>
      <c r="AC30" s="402"/>
      <c r="AD30" s="402" t="str">
        <f ca="1">IF(AND('Mapa Riesgos'!$I$19="Baja",'Mapa Riesgos'!$M$19="Mayor"),CONCATENATE("R",'Mapa Riesgos'!$A$19),"")</f>
        <v/>
      </c>
      <c r="AE30" s="402"/>
      <c r="AF30" s="402" t="str">
        <f ca="1">IF(AND('Mapa Riesgos'!$I$25="Baja",'Mapa Riesgos'!$M$25="Mayor"),CONCATENATE("R",'Mapa Riesgos'!$A$25),"")</f>
        <v/>
      </c>
      <c r="AG30" s="403"/>
      <c r="AH30" s="391" t="str">
        <f ca="1">IF(AND('Mapa Riesgos'!$I$13="Baja",'Mapa Riesgos'!$M$13="Catastrófico"),CONCATENATE("R",'Mapa Riesgos'!$A$13),"")</f>
        <v/>
      </c>
      <c r="AI30" s="392"/>
      <c r="AJ30" s="392" t="str">
        <f ca="1">IF(AND('Mapa Riesgos'!$I$19="Baja",'Mapa Riesgos'!$M$19="Catastrófico"),CONCATENATE("R",'Mapa Riesgos'!$A$19),"")</f>
        <v/>
      </c>
      <c r="AK30" s="392"/>
      <c r="AL30" s="392" t="str">
        <f ca="1">IF(AND('Mapa Riesgos'!$I$25="Baja",'Mapa Riesgos'!$M$25="Catastrófico"),CONCATENATE("R",'Mapa Riesgos'!$A$25),"")</f>
        <v/>
      </c>
      <c r="AM30" s="393"/>
      <c r="AN30" s="87"/>
      <c r="AO30" s="445" t="s">
        <v>79</v>
      </c>
      <c r="AP30" s="446"/>
      <c r="AQ30" s="446"/>
      <c r="AR30" s="446"/>
      <c r="AS30" s="446"/>
      <c r="AT30" s="44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row>
    <row r="31" spans="1:80">
      <c r="A31" s="87"/>
      <c r="B31" s="416"/>
      <c r="C31" s="416"/>
      <c r="D31" s="417"/>
      <c r="E31" s="408"/>
      <c r="F31" s="409"/>
      <c r="G31" s="409"/>
      <c r="H31" s="409"/>
      <c r="I31" s="414"/>
      <c r="J31" s="367"/>
      <c r="K31" s="368"/>
      <c r="L31" s="368"/>
      <c r="M31" s="368"/>
      <c r="N31" s="368"/>
      <c r="O31" s="369"/>
      <c r="P31" s="377"/>
      <c r="Q31" s="377"/>
      <c r="R31" s="377"/>
      <c r="S31" s="377"/>
      <c r="T31" s="377"/>
      <c r="U31" s="378"/>
      <c r="V31" s="376"/>
      <c r="W31" s="377"/>
      <c r="X31" s="377"/>
      <c r="Y31" s="377"/>
      <c r="Z31" s="377"/>
      <c r="AA31" s="378"/>
      <c r="AB31" s="394"/>
      <c r="AC31" s="395"/>
      <c r="AD31" s="395"/>
      <c r="AE31" s="395"/>
      <c r="AF31" s="395"/>
      <c r="AG31" s="397"/>
      <c r="AH31" s="385"/>
      <c r="AI31" s="386"/>
      <c r="AJ31" s="386"/>
      <c r="AK31" s="386"/>
      <c r="AL31" s="386"/>
      <c r="AM31" s="387"/>
      <c r="AN31" s="87"/>
      <c r="AO31" s="448"/>
      <c r="AP31" s="449"/>
      <c r="AQ31" s="449"/>
      <c r="AR31" s="449"/>
      <c r="AS31" s="449"/>
      <c r="AT31" s="450"/>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row>
    <row r="32" spans="1:80">
      <c r="A32" s="87"/>
      <c r="B32" s="416"/>
      <c r="C32" s="416"/>
      <c r="D32" s="417"/>
      <c r="E32" s="408"/>
      <c r="F32" s="409"/>
      <c r="G32" s="409"/>
      <c r="H32" s="409"/>
      <c r="I32" s="414"/>
      <c r="J32" s="367" t="str">
        <f ca="1">IF(AND('Mapa Riesgos'!$I$31="Baja",'Mapa Riesgos'!$M$31="Leve"),CONCATENATE("R",'Mapa Riesgos'!$A$31),"")</f>
        <v/>
      </c>
      <c r="K32" s="368"/>
      <c r="L32" s="368" t="str">
        <f ca="1">IF(AND('Mapa Riesgos'!$I$37="Baja",'Mapa Riesgos'!$M$37="Leve"),CONCATENATE("R",'Mapa Riesgos'!$A$37),"")</f>
        <v/>
      </c>
      <c r="M32" s="368"/>
      <c r="N32" s="368" t="str">
        <f ca="1">IF(AND('Mapa Riesgos'!$I$43="Baja",'Mapa Riesgos'!$M$43="Leve"),CONCATENATE("R",'Mapa Riesgos'!$A$43),"")</f>
        <v/>
      </c>
      <c r="O32" s="369"/>
      <c r="P32" s="377" t="str">
        <f ca="1">IF(AND('Mapa Riesgos'!$I$31="Baja",'Mapa Riesgos'!$M$31="Menor"),CONCATENATE("R",'Mapa Riesgos'!$A$31),"")</f>
        <v/>
      </c>
      <c r="Q32" s="377"/>
      <c r="R32" s="377" t="str">
        <f ca="1">IF(AND('Mapa Riesgos'!$I$37="Baja",'Mapa Riesgos'!$M$37="Menor"),CONCATENATE("R",'Mapa Riesgos'!$A$37),"")</f>
        <v/>
      </c>
      <c r="S32" s="377"/>
      <c r="T32" s="377" t="str">
        <f ca="1">IF(AND('Mapa Riesgos'!$I$43="Baja",'Mapa Riesgos'!$M$43="Menor"),CONCATENATE("R",'Mapa Riesgos'!$A$43),"")</f>
        <v/>
      </c>
      <c r="U32" s="378"/>
      <c r="V32" s="376" t="str">
        <f ca="1">IF(AND('Mapa Riesgos'!$I$31="Baja",'Mapa Riesgos'!$M$31="Moderado"),CONCATENATE("R",'Mapa Riesgos'!$A$31),"")</f>
        <v/>
      </c>
      <c r="W32" s="377"/>
      <c r="X32" s="377" t="str">
        <f ca="1">IF(AND('Mapa Riesgos'!$I$37="Baja",'Mapa Riesgos'!$M$37="Moderado"),CONCATENATE("R",'Mapa Riesgos'!$A$37),"")</f>
        <v/>
      </c>
      <c r="Y32" s="377"/>
      <c r="Z32" s="377" t="str">
        <f ca="1">IF(AND('Mapa Riesgos'!$I$43="Baja",'Mapa Riesgos'!$M$43="Moderado"),CONCATENATE("R",'Mapa Riesgos'!$A$43),"")</f>
        <v/>
      </c>
      <c r="AA32" s="378"/>
      <c r="AB32" s="394" t="str">
        <f ca="1">IF(AND('Mapa Riesgos'!$I$31="Baja",'Mapa Riesgos'!$M$31="Mayor"),CONCATENATE("R",'Mapa Riesgos'!$A$31),"")</f>
        <v/>
      </c>
      <c r="AC32" s="395"/>
      <c r="AD32" s="396" t="str">
        <f ca="1">IF(AND('Mapa Riesgos'!$I$37="Baja",'Mapa Riesgos'!$M$37="Mayor"),CONCATENATE("R",'Mapa Riesgos'!$A$37),"")</f>
        <v/>
      </c>
      <c r="AE32" s="396"/>
      <c r="AF32" s="396" t="str">
        <f ca="1">IF(AND('Mapa Riesgos'!$I$43="Baja",'Mapa Riesgos'!$M$43="Mayor"),CONCATENATE("R",'Mapa Riesgos'!$A$43),"")</f>
        <v/>
      </c>
      <c r="AG32" s="397"/>
      <c r="AH32" s="385" t="str">
        <f ca="1">IF(AND('Mapa Riesgos'!$I$31="Baja",'Mapa Riesgos'!$M$31="Catastrófico"),CONCATENATE("R",'Mapa Riesgos'!$A$31),"")</f>
        <v/>
      </c>
      <c r="AI32" s="386"/>
      <c r="AJ32" s="386" t="str">
        <f ca="1">IF(AND('Mapa Riesgos'!$I$37="Baja",'Mapa Riesgos'!$M$37="Catastrófico"),CONCATENATE("R",'Mapa Riesgos'!$A$37),"")</f>
        <v/>
      </c>
      <c r="AK32" s="386"/>
      <c r="AL32" s="386" t="str">
        <f ca="1">IF(AND('Mapa Riesgos'!$I$43="Baja",'Mapa Riesgos'!$M$43="Catastrófico"),CONCATENATE("R",'Mapa Riesgos'!$A$43),"")</f>
        <v/>
      </c>
      <c r="AM32" s="387"/>
      <c r="AN32" s="87"/>
      <c r="AO32" s="448"/>
      <c r="AP32" s="449"/>
      <c r="AQ32" s="449"/>
      <c r="AR32" s="449"/>
      <c r="AS32" s="449"/>
      <c r="AT32" s="450"/>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row>
    <row r="33" spans="1:80">
      <c r="A33" s="87"/>
      <c r="B33" s="416"/>
      <c r="C33" s="416"/>
      <c r="D33" s="417"/>
      <c r="E33" s="408"/>
      <c r="F33" s="409"/>
      <c r="G33" s="409"/>
      <c r="H33" s="409"/>
      <c r="I33" s="414"/>
      <c r="J33" s="367"/>
      <c r="K33" s="368"/>
      <c r="L33" s="368"/>
      <c r="M33" s="368"/>
      <c r="N33" s="368"/>
      <c r="O33" s="369"/>
      <c r="P33" s="377"/>
      <c r="Q33" s="377"/>
      <c r="R33" s="377"/>
      <c r="S33" s="377"/>
      <c r="T33" s="377"/>
      <c r="U33" s="378"/>
      <c r="V33" s="376"/>
      <c r="W33" s="377"/>
      <c r="X33" s="377"/>
      <c r="Y33" s="377"/>
      <c r="Z33" s="377"/>
      <c r="AA33" s="378"/>
      <c r="AB33" s="394"/>
      <c r="AC33" s="395"/>
      <c r="AD33" s="396"/>
      <c r="AE33" s="396"/>
      <c r="AF33" s="396"/>
      <c r="AG33" s="397"/>
      <c r="AH33" s="385"/>
      <c r="AI33" s="386"/>
      <c r="AJ33" s="386"/>
      <c r="AK33" s="386"/>
      <c r="AL33" s="386"/>
      <c r="AM33" s="387"/>
      <c r="AN33" s="87"/>
      <c r="AO33" s="448"/>
      <c r="AP33" s="449"/>
      <c r="AQ33" s="449"/>
      <c r="AR33" s="449"/>
      <c r="AS33" s="449"/>
      <c r="AT33" s="450"/>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row>
    <row r="34" spans="1:80">
      <c r="A34" s="87"/>
      <c r="B34" s="416"/>
      <c r="C34" s="416"/>
      <c r="D34" s="417"/>
      <c r="E34" s="408"/>
      <c r="F34" s="409"/>
      <c r="G34" s="409"/>
      <c r="H34" s="409"/>
      <c r="I34" s="414"/>
      <c r="J34" s="367" t="str">
        <f ca="1">IF(AND('Mapa Riesgos'!$I$49="Baja",'Mapa Riesgos'!$M$49="Leve"),CONCATENATE("R",'Mapa Riesgos'!$A$49),"")</f>
        <v/>
      </c>
      <c r="K34" s="368"/>
      <c r="L34" s="368" t="str">
        <f ca="1">IF(AND('Mapa Riesgos'!$I$55="Baja",'Mapa Riesgos'!$M$55="Leve"),CONCATENATE("R",'Mapa Riesgos'!$A$55),"")</f>
        <v/>
      </c>
      <c r="M34" s="368"/>
      <c r="N34" s="368" t="str">
        <f ca="1">IF(AND('Mapa Riesgos'!$I$61="Baja",'Mapa Riesgos'!$M$61="Leve"),CONCATENATE("R",'Mapa Riesgos'!$A$61),"")</f>
        <v/>
      </c>
      <c r="O34" s="369"/>
      <c r="P34" s="377" t="str">
        <f ca="1">IF(AND('Mapa Riesgos'!$I$49="Baja",'Mapa Riesgos'!$M$49="Menor"),CONCATENATE("R",'Mapa Riesgos'!$A$49),"")</f>
        <v/>
      </c>
      <c r="Q34" s="377"/>
      <c r="R34" s="377" t="str">
        <f ca="1">IF(AND('Mapa Riesgos'!$I$55="Baja",'Mapa Riesgos'!$M$55="Menor"),CONCATENATE("R",'Mapa Riesgos'!$A$55),"")</f>
        <v/>
      </c>
      <c r="S34" s="377"/>
      <c r="T34" s="377" t="str">
        <f ca="1">IF(AND('Mapa Riesgos'!$I$61="Baja",'Mapa Riesgos'!$M$61="Menor"),CONCATENATE("R",'Mapa Riesgos'!$A$61),"")</f>
        <v/>
      </c>
      <c r="U34" s="378"/>
      <c r="V34" s="376" t="str">
        <f ca="1">IF(AND('Mapa Riesgos'!$I$49="Baja",'Mapa Riesgos'!$M$49="Moderado"),CONCATENATE("R",'Mapa Riesgos'!$A$49),"")</f>
        <v/>
      </c>
      <c r="W34" s="377"/>
      <c r="X34" s="377" t="str">
        <f ca="1">IF(AND('Mapa Riesgos'!$I$55="Baja",'Mapa Riesgos'!$M$55="Moderado"),CONCATENATE("R",'Mapa Riesgos'!$A$55),"")</f>
        <v/>
      </c>
      <c r="Y34" s="377"/>
      <c r="Z34" s="377" t="str">
        <f ca="1">IF(AND('Mapa Riesgos'!$I$61="Baja",'Mapa Riesgos'!$M$61="Moderado"),CONCATENATE("R",'Mapa Riesgos'!$A$61),"")</f>
        <v/>
      </c>
      <c r="AA34" s="378"/>
      <c r="AB34" s="394" t="str">
        <f ca="1">IF(AND('Mapa Riesgos'!$I$49="Baja",'Mapa Riesgos'!$M$49="Mayor"),CONCATENATE("R",'Mapa Riesgos'!$A$49),"")</f>
        <v/>
      </c>
      <c r="AC34" s="395"/>
      <c r="AD34" s="396" t="str">
        <f ca="1">IF(AND('Mapa Riesgos'!$I$55="Baja",'Mapa Riesgos'!$M$55="Mayor"),CONCATENATE("R",'Mapa Riesgos'!$A$55),"")</f>
        <v/>
      </c>
      <c r="AE34" s="396"/>
      <c r="AF34" s="396" t="str">
        <f ca="1">IF(AND('Mapa Riesgos'!$I$61="Baja",'Mapa Riesgos'!$M$61="Mayor"),CONCATENATE("R",'Mapa Riesgos'!$A$61),"")</f>
        <v/>
      </c>
      <c r="AG34" s="397"/>
      <c r="AH34" s="385" t="str">
        <f ca="1">IF(AND('Mapa Riesgos'!$I$49="Baja",'Mapa Riesgos'!$M$49="Catastrófico"),CONCATENATE("R",'Mapa Riesgos'!$A$49),"")</f>
        <v/>
      </c>
      <c r="AI34" s="386"/>
      <c r="AJ34" s="386" t="str">
        <f ca="1">IF(AND('Mapa Riesgos'!$I$55="Baja",'Mapa Riesgos'!$M$55="Catastrófico"),CONCATENATE("R",'Mapa Riesgos'!$A$55),"")</f>
        <v/>
      </c>
      <c r="AK34" s="386"/>
      <c r="AL34" s="386" t="str">
        <f ca="1">IF(AND('Mapa Riesgos'!$I$61="Baja",'Mapa Riesgos'!$M$61="Catastrófico"),CONCATENATE("R",'Mapa Riesgos'!$A$61),"")</f>
        <v/>
      </c>
      <c r="AM34" s="387"/>
      <c r="AN34" s="87"/>
      <c r="AO34" s="448"/>
      <c r="AP34" s="449"/>
      <c r="AQ34" s="449"/>
      <c r="AR34" s="449"/>
      <c r="AS34" s="449"/>
      <c r="AT34" s="450"/>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row>
    <row r="35" spans="1:80">
      <c r="A35" s="87"/>
      <c r="B35" s="416"/>
      <c r="C35" s="416"/>
      <c r="D35" s="417"/>
      <c r="E35" s="408"/>
      <c r="F35" s="409"/>
      <c r="G35" s="409"/>
      <c r="H35" s="409"/>
      <c r="I35" s="414"/>
      <c r="J35" s="367"/>
      <c r="K35" s="368"/>
      <c r="L35" s="368"/>
      <c r="M35" s="368"/>
      <c r="N35" s="368"/>
      <c r="O35" s="369"/>
      <c r="P35" s="377"/>
      <c r="Q35" s="377"/>
      <c r="R35" s="377"/>
      <c r="S35" s="377"/>
      <c r="T35" s="377"/>
      <c r="U35" s="378"/>
      <c r="V35" s="376"/>
      <c r="W35" s="377"/>
      <c r="X35" s="377"/>
      <c r="Y35" s="377"/>
      <c r="Z35" s="377"/>
      <c r="AA35" s="378"/>
      <c r="AB35" s="394"/>
      <c r="AC35" s="395"/>
      <c r="AD35" s="396"/>
      <c r="AE35" s="396"/>
      <c r="AF35" s="396"/>
      <c r="AG35" s="397"/>
      <c r="AH35" s="385"/>
      <c r="AI35" s="386"/>
      <c r="AJ35" s="386"/>
      <c r="AK35" s="386"/>
      <c r="AL35" s="386"/>
      <c r="AM35" s="387"/>
      <c r="AN35" s="87"/>
      <c r="AO35" s="448"/>
      <c r="AP35" s="449"/>
      <c r="AQ35" s="449"/>
      <c r="AR35" s="449"/>
      <c r="AS35" s="449"/>
      <c r="AT35" s="450"/>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row>
    <row r="36" spans="1:80">
      <c r="A36" s="87"/>
      <c r="B36" s="416"/>
      <c r="C36" s="416"/>
      <c r="D36" s="417"/>
      <c r="E36" s="408"/>
      <c r="F36" s="409"/>
      <c r="G36" s="409"/>
      <c r="H36" s="409"/>
      <c r="I36" s="414"/>
      <c r="J36" s="367" t="str">
        <f ca="1">IF(AND('Mapa Riesgos'!$I$67="Baja",'Mapa Riesgos'!$M$67="Leve"),CONCATENATE("R",'Mapa Riesgos'!$A$67),"")</f>
        <v/>
      </c>
      <c r="K36" s="368"/>
      <c r="L36" s="368" t="str">
        <f>IF(AND('Mapa Riesgos'!$I$73="Baja",'Mapa Riesgos'!$M$73="Leve"),CONCATENATE("R",'Mapa Riesgos'!$A$73),"")</f>
        <v/>
      </c>
      <c r="M36" s="368"/>
      <c r="N36" s="368" t="str">
        <f>IF(AND('Mapa Riesgos'!$I$79="Baja",'Mapa Riesgos'!$M$79="Leve"),CONCATENATE("R",'Mapa Riesgos'!$A$79),"")</f>
        <v/>
      </c>
      <c r="O36" s="369"/>
      <c r="P36" s="377" t="str">
        <f ca="1">IF(AND('Mapa Riesgos'!$I$67="Baja",'Mapa Riesgos'!$M$67="Menor"),CONCATENATE("R",'Mapa Riesgos'!$A$67),"")</f>
        <v/>
      </c>
      <c r="Q36" s="377"/>
      <c r="R36" s="377" t="str">
        <f>IF(AND('Mapa Riesgos'!$I$73="Baja",'Mapa Riesgos'!$M$73="Menor"),CONCATENATE("R",'Mapa Riesgos'!$A$73),"")</f>
        <v/>
      </c>
      <c r="S36" s="377"/>
      <c r="T36" s="377" t="str">
        <f>IF(AND('Mapa Riesgos'!$I$79="Baja",'Mapa Riesgos'!$M$79="Menor"),CONCATENATE("R",'Mapa Riesgos'!$A$79),"")</f>
        <v/>
      </c>
      <c r="U36" s="378"/>
      <c r="V36" s="376" t="str">
        <f ca="1">IF(AND('Mapa Riesgos'!$I$67="Baja",'Mapa Riesgos'!$M$67="Moderado"),CONCATENATE("R",'Mapa Riesgos'!$A$67),"")</f>
        <v/>
      </c>
      <c r="W36" s="377"/>
      <c r="X36" s="377" t="str">
        <f>IF(AND('Mapa Riesgos'!$I$73="Baja",'Mapa Riesgos'!$M$73="Moderado"),CONCATENATE("R",'Mapa Riesgos'!$A$73),"")</f>
        <v/>
      </c>
      <c r="Y36" s="377"/>
      <c r="Z36" s="377" t="str">
        <f>IF(AND('Mapa Riesgos'!$I$79="Baja",'Mapa Riesgos'!$M$79="Moderado"),CONCATENATE("R",'Mapa Riesgos'!$A$79),"")</f>
        <v/>
      </c>
      <c r="AA36" s="378"/>
      <c r="AB36" s="394" t="str">
        <f ca="1">IF(AND('Mapa Riesgos'!$I$67="Baja",'Mapa Riesgos'!$M$67="Mayor"),CONCATENATE("R",'Mapa Riesgos'!$A$67),"")</f>
        <v/>
      </c>
      <c r="AC36" s="395"/>
      <c r="AD36" s="396" t="str">
        <f>IF(AND('Mapa Riesgos'!$I$73="Baja",'Mapa Riesgos'!$M$73="Mayor"),CONCATENATE("R",'Mapa Riesgos'!$A$73),"")</f>
        <v/>
      </c>
      <c r="AE36" s="396"/>
      <c r="AF36" s="396" t="str">
        <f>IF(AND('Mapa Riesgos'!$I$79="Baja",'Mapa Riesgos'!$M$79="Mayor"),CONCATENATE("R",'Mapa Riesgos'!$A$79),"")</f>
        <v/>
      </c>
      <c r="AG36" s="397"/>
      <c r="AH36" s="385" t="str">
        <f ca="1">IF(AND('Mapa Riesgos'!$I$67="Baja",'Mapa Riesgos'!$M$67="Catastrófico"),CONCATENATE("R",'Mapa Riesgos'!$A$67),"")</f>
        <v/>
      </c>
      <c r="AI36" s="386"/>
      <c r="AJ36" s="386" t="str">
        <f>IF(AND('Mapa Riesgos'!$I$73="Baja",'Mapa Riesgos'!$M$73="Catastrófico"),CONCATENATE("R",'Mapa Riesgos'!$A$73),"")</f>
        <v/>
      </c>
      <c r="AK36" s="386"/>
      <c r="AL36" s="386" t="str">
        <f>IF(AND('Mapa Riesgos'!$I$79="Baja",'Mapa Riesgos'!$M$79="Catastrófico"),CONCATENATE("R",'Mapa Riesgos'!$A$79),"")</f>
        <v/>
      </c>
      <c r="AM36" s="387"/>
      <c r="AN36" s="87"/>
      <c r="AO36" s="448"/>
      <c r="AP36" s="449"/>
      <c r="AQ36" s="449"/>
      <c r="AR36" s="449"/>
      <c r="AS36" s="449"/>
      <c r="AT36" s="450"/>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c r="BY36" s="87"/>
      <c r="BZ36" s="87"/>
      <c r="CA36" s="87"/>
      <c r="CB36" s="87"/>
    </row>
    <row r="37" spans="1:80" ht="15.75" thickBot="1">
      <c r="A37" s="87"/>
      <c r="B37" s="416"/>
      <c r="C37" s="416"/>
      <c r="D37" s="417"/>
      <c r="E37" s="411"/>
      <c r="F37" s="412"/>
      <c r="G37" s="412"/>
      <c r="H37" s="412"/>
      <c r="I37" s="412"/>
      <c r="J37" s="370"/>
      <c r="K37" s="371"/>
      <c r="L37" s="371"/>
      <c r="M37" s="371"/>
      <c r="N37" s="371"/>
      <c r="O37" s="372"/>
      <c r="P37" s="380"/>
      <c r="Q37" s="380"/>
      <c r="R37" s="380"/>
      <c r="S37" s="380"/>
      <c r="T37" s="380"/>
      <c r="U37" s="381"/>
      <c r="V37" s="379"/>
      <c r="W37" s="380"/>
      <c r="X37" s="380"/>
      <c r="Y37" s="380"/>
      <c r="Z37" s="380"/>
      <c r="AA37" s="381"/>
      <c r="AB37" s="398"/>
      <c r="AC37" s="399"/>
      <c r="AD37" s="399"/>
      <c r="AE37" s="399"/>
      <c r="AF37" s="399"/>
      <c r="AG37" s="400"/>
      <c r="AH37" s="388"/>
      <c r="AI37" s="389"/>
      <c r="AJ37" s="389"/>
      <c r="AK37" s="389"/>
      <c r="AL37" s="389"/>
      <c r="AM37" s="390"/>
      <c r="AN37" s="87"/>
      <c r="AO37" s="451"/>
      <c r="AP37" s="452"/>
      <c r="AQ37" s="452"/>
      <c r="AR37" s="452"/>
      <c r="AS37" s="452"/>
      <c r="AT37" s="453"/>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c r="BY37" s="87"/>
      <c r="BZ37" s="87"/>
      <c r="CA37" s="87"/>
      <c r="CB37" s="87"/>
    </row>
    <row r="38" spans="1:80">
      <c r="A38" s="87"/>
      <c r="B38" s="416"/>
      <c r="C38" s="416"/>
      <c r="D38" s="417"/>
      <c r="E38" s="405" t="s">
        <v>106</v>
      </c>
      <c r="F38" s="406"/>
      <c r="G38" s="406"/>
      <c r="H38" s="406"/>
      <c r="I38" s="407"/>
      <c r="J38" s="373" t="str">
        <f ca="1">IF(AND('Mapa Riesgos'!$I$13="Muy Baja",'Mapa Riesgos'!$M$13="Leve"),CONCATENATE("R",'Mapa Riesgos'!$A$13),"")</f>
        <v/>
      </c>
      <c r="K38" s="374"/>
      <c r="L38" s="374" t="str">
        <f ca="1">IF(AND('Mapa Riesgos'!$I$19="Muy Baja",'Mapa Riesgos'!$M$19="Leve"),CONCATENATE("R",'Mapa Riesgos'!$A$19),"")</f>
        <v/>
      </c>
      <c r="M38" s="374"/>
      <c r="N38" s="374" t="str">
        <f ca="1">IF(AND('Mapa Riesgos'!$I$25="Muy Baja",'Mapa Riesgos'!$M$25="Leve"),CONCATENATE("R",'Mapa Riesgos'!$A$25),"")</f>
        <v/>
      </c>
      <c r="O38" s="375"/>
      <c r="P38" s="373" t="str">
        <f ca="1">IF(AND('Mapa Riesgos'!$I$13="Muy Baja",'Mapa Riesgos'!$M$13="Menor"),CONCATENATE("R",'Mapa Riesgos'!$A$13),"")</f>
        <v/>
      </c>
      <c r="Q38" s="374"/>
      <c r="R38" s="374" t="str">
        <f ca="1">IF(AND('Mapa Riesgos'!$I$19="Muy Baja",'Mapa Riesgos'!$M$19="Menor"),CONCATENATE("R",'Mapa Riesgos'!$A$19),"")</f>
        <v/>
      </c>
      <c r="S38" s="374"/>
      <c r="T38" s="374" t="str">
        <f ca="1">IF(AND('Mapa Riesgos'!$I$25="Muy Baja",'Mapa Riesgos'!$M$25="Menor"),CONCATENATE("R",'Mapa Riesgos'!$A$25),"")</f>
        <v/>
      </c>
      <c r="U38" s="375"/>
      <c r="V38" s="382" t="str">
        <f ca="1">IF(AND('Mapa Riesgos'!$I$13="Muy Baja",'Mapa Riesgos'!$M$13="Moderado"),CONCATENATE("R",'Mapa Riesgos'!$A$13),"")</f>
        <v/>
      </c>
      <c r="W38" s="383"/>
      <c r="X38" s="383" t="str">
        <f ca="1">IF(AND('Mapa Riesgos'!$I$19="Muy Baja",'Mapa Riesgos'!$M$19="Moderado"),CONCATENATE("R",'Mapa Riesgos'!$A$19),"")</f>
        <v/>
      </c>
      <c r="Y38" s="383"/>
      <c r="Z38" s="383" t="str">
        <f ca="1">IF(AND('Mapa Riesgos'!$I$25="Muy Baja",'Mapa Riesgos'!$M$25="Moderado"),CONCATENATE("R",'Mapa Riesgos'!$A$25),"")</f>
        <v/>
      </c>
      <c r="AA38" s="384"/>
      <c r="AB38" s="401" t="str">
        <f ca="1">IF(AND('Mapa Riesgos'!$I$13="Muy Baja",'Mapa Riesgos'!$M$13="Mayor"),CONCATENATE("R",'Mapa Riesgos'!$A$13),"")</f>
        <v/>
      </c>
      <c r="AC38" s="402"/>
      <c r="AD38" s="402" t="str">
        <f ca="1">IF(AND('Mapa Riesgos'!$I$19="Muy Baja",'Mapa Riesgos'!$M$19="Mayor"),CONCATENATE("R",'Mapa Riesgos'!$A$19),"")</f>
        <v/>
      </c>
      <c r="AE38" s="402"/>
      <c r="AF38" s="402" t="str">
        <f ca="1">IF(AND('Mapa Riesgos'!$I$25="Muy Baja",'Mapa Riesgos'!$M$25="Mayor"),CONCATENATE("R",'Mapa Riesgos'!$A$25),"")</f>
        <v/>
      </c>
      <c r="AG38" s="403"/>
      <c r="AH38" s="391" t="str">
        <f ca="1">IF(AND('Mapa Riesgos'!$I$13="Muy Baja",'Mapa Riesgos'!$M$13="Catastrófico"),CONCATENATE("R",'Mapa Riesgos'!$A$13),"")</f>
        <v/>
      </c>
      <c r="AI38" s="392"/>
      <c r="AJ38" s="392" t="str">
        <f ca="1">IF(AND('Mapa Riesgos'!$I$19="Muy Baja",'Mapa Riesgos'!$M$19="Catastrófico"),CONCATENATE("R",'Mapa Riesgos'!$A$19),"")</f>
        <v/>
      </c>
      <c r="AK38" s="392"/>
      <c r="AL38" s="392" t="str">
        <f ca="1">IF(AND('Mapa Riesgos'!$I$25="Muy Baja",'Mapa Riesgos'!$M$25="Catastrófico"),CONCATENATE("R",'Mapa Riesgos'!$A$25),"")</f>
        <v/>
      </c>
      <c r="AM38" s="393"/>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c r="BY38" s="87"/>
      <c r="BZ38" s="87"/>
      <c r="CA38" s="87"/>
      <c r="CB38" s="87"/>
    </row>
    <row r="39" spans="1:80">
      <c r="A39" s="87"/>
      <c r="B39" s="416"/>
      <c r="C39" s="416"/>
      <c r="D39" s="417"/>
      <c r="E39" s="408"/>
      <c r="F39" s="409"/>
      <c r="G39" s="409"/>
      <c r="H39" s="409"/>
      <c r="I39" s="410"/>
      <c r="J39" s="367"/>
      <c r="K39" s="368"/>
      <c r="L39" s="368"/>
      <c r="M39" s="368"/>
      <c r="N39" s="368"/>
      <c r="O39" s="369"/>
      <c r="P39" s="367"/>
      <c r="Q39" s="368"/>
      <c r="R39" s="368"/>
      <c r="S39" s="368"/>
      <c r="T39" s="368"/>
      <c r="U39" s="369"/>
      <c r="V39" s="376"/>
      <c r="W39" s="377"/>
      <c r="X39" s="377"/>
      <c r="Y39" s="377"/>
      <c r="Z39" s="377"/>
      <c r="AA39" s="378"/>
      <c r="AB39" s="394"/>
      <c r="AC39" s="395"/>
      <c r="AD39" s="395"/>
      <c r="AE39" s="395"/>
      <c r="AF39" s="395"/>
      <c r="AG39" s="397"/>
      <c r="AH39" s="385"/>
      <c r="AI39" s="386"/>
      <c r="AJ39" s="386"/>
      <c r="AK39" s="386"/>
      <c r="AL39" s="386"/>
      <c r="AM39" s="3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row>
    <row r="40" spans="1:80">
      <c r="A40" s="87"/>
      <c r="B40" s="416"/>
      <c r="C40" s="416"/>
      <c r="D40" s="417"/>
      <c r="E40" s="408"/>
      <c r="F40" s="409"/>
      <c r="G40" s="409"/>
      <c r="H40" s="409"/>
      <c r="I40" s="410"/>
      <c r="J40" s="367" t="str">
        <f ca="1">IF(AND('Mapa Riesgos'!$I$31="Muy Baja",'Mapa Riesgos'!$M$31="Leve"),CONCATENATE("R",'Mapa Riesgos'!$A$31),"")</f>
        <v/>
      </c>
      <c r="K40" s="368"/>
      <c r="L40" s="368" t="str">
        <f ca="1">IF(AND('Mapa Riesgos'!$I$37="Muy Baja",'Mapa Riesgos'!$M$37="Leve"),CONCATENATE("R",'Mapa Riesgos'!$A$37),"")</f>
        <v/>
      </c>
      <c r="M40" s="368"/>
      <c r="N40" s="368" t="str">
        <f ca="1">IF(AND('Mapa Riesgos'!$I$43="Muy Baja",'Mapa Riesgos'!$M$43="Leve"),CONCATENATE("R",'Mapa Riesgos'!$A$43),"")</f>
        <v/>
      </c>
      <c r="O40" s="369"/>
      <c r="P40" s="367" t="str">
        <f ca="1">IF(AND('Mapa Riesgos'!$I$31="Muy Baja",'Mapa Riesgos'!$M$31="Menor"),CONCATENATE("R",'Mapa Riesgos'!$A$31),"")</f>
        <v/>
      </c>
      <c r="Q40" s="368"/>
      <c r="R40" s="368" t="str">
        <f ca="1">IF(AND('Mapa Riesgos'!$I$37="Muy Baja",'Mapa Riesgos'!$M$37="Menor"),CONCATENATE("R",'Mapa Riesgos'!$A$37),"")</f>
        <v/>
      </c>
      <c r="S40" s="368"/>
      <c r="T40" s="368" t="str">
        <f ca="1">IF(AND('Mapa Riesgos'!$I$43="Muy Baja",'Mapa Riesgos'!$M$43="Menor"),CONCATENATE("R",'Mapa Riesgos'!$A$43),"")</f>
        <v/>
      </c>
      <c r="U40" s="369"/>
      <c r="V40" s="376" t="str">
        <f ca="1">IF(AND('Mapa Riesgos'!$I$31="Muy Baja",'Mapa Riesgos'!$M$31="Moderado"),CONCATENATE("R",'Mapa Riesgos'!$A$31),"")</f>
        <v/>
      </c>
      <c r="W40" s="377"/>
      <c r="X40" s="377" t="str">
        <f ca="1">IF(AND('Mapa Riesgos'!$I$37="Muy Baja",'Mapa Riesgos'!$M$37="Moderado"),CONCATENATE("R",'Mapa Riesgos'!$A$37),"")</f>
        <v/>
      </c>
      <c r="Y40" s="377"/>
      <c r="Z40" s="377" t="str">
        <f ca="1">IF(AND('Mapa Riesgos'!$I$43="Muy Baja",'Mapa Riesgos'!$M$43="Moderado"),CONCATENATE("R",'Mapa Riesgos'!$A$43),"")</f>
        <v/>
      </c>
      <c r="AA40" s="378"/>
      <c r="AB40" s="394" t="str">
        <f ca="1">IF(AND('Mapa Riesgos'!$I$31="Muy Baja",'Mapa Riesgos'!$M$31="Mayor"),CONCATENATE("R",'Mapa Riesgos'!$A$31),"")</f>
        <v/>
      </c>
      <c r="AC40" s="395"/>
      <c r="AD40" s="396" t="str">
        <f ca="1">IF(AND('Mapa Riesgos'!$I$37="Muy Baja",'Mapa Riesgos'!$M$37="Mayor"),CONCATENATE("R",'Mapa Riesgos'!$A$37),"")</f>
        <v/>
      </c>
      <c r="AE40" s="396"/>
      <c r="AF40" s="396" t="str">
        <f ca="1">IF(AND('Mapa Riesgos'!$I$43="Muy Baja",'Mapa Riesgos'!$M$43="Mayor"),CONCATENATE("R",'Mapa Riesgos'!$A$43),"")</f>
        <v/>
      </c>
      <c r="AG40" s="397"/>
      <c r="AH40" s="385" t="str">
        <f ca="1">IF(AND('Mapa Riesgos'!$I$31="Muy Baja",'Mapa Riesgos'!$M$31="Catastrófico"),CONCATENATE("R",'Mapa Riesgos'!$A$31),"")</f>
        <v/>
      </c>
      <c r="AI40" s="386"/>
      <c r="AJ40" s="386" t="str">
        <f ca="1">IF(AND('Mapa Riesgos'!$I$37="Muy Baja",'Mapa Riesgos'!$M$37="Catastrófico"),CONCATENATE("R",'Mapa Riesgos'!$A$37),"")</f>
        <v/>
      </c>
      <c r="AK40" s="386"/>
      <c r="AL40" s="386" t="str">
        <f ca="1">IF(AND('Mapa Riesgos'!$I$43="Muy Baja",'Mapa Riesgos'!$M$43="Catastrófico"),CONCATENATE("R",'Mapa Riesgos'!$A$43),"")</f>
        <v/>
      </c>
      <c r="AM40" s="3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7"/>
      <c r="BU40" s="87"/>
      <c r="BV40" s="87"/>
      <c r="BW40" s="87"/>
      <c r="BX40" s="87"/>
      <c r="BY40" s="87"/>
      <c r="BZ40" s="87"/>
      <c r="CA40" s="87"/>
      <c r="CB40" s="87"/>
    </row>
    <row r="41" spans="1:80">
      <c r="A41" s="87"/>
      <c r="B41" s="416"/>
      <c r="C41" s="416"/>
      <c r="D41" s="417"/>
      <c r="E41" s="408"/>
      <c r="F41" s="409"/>
      <c r="G41" s="409"/>
      <c r="H41" s="409"/>
      <c r="I41" s="410"/>
      <c r="J41" s="367"/>
      <c r="K41" s="368"/>
      <c r="L41" s="368"/>
      <c r="M41" s="368"/>
      <c r="N41" s="368"/>
      <c r="O41" s="369"/>
      <c r="P41" s="367"/>
      <c r="Q41" s="368"/>
      <c r="R41" s="368"/>
      <c r="S41" s="368"/>
      <c r="T41" s="368"/>
      <c r="U41" s="369"/>
      <c r="V41" s="376"/>
      <c r="W41" s="377"/>
      <c r="X41" s="377"/>
      <c r="Y41" s="377"/>
      <c r="Z41" s="377"/>
      <c r="AA41" s="378"/>
      <c r="AB41" s="394"/>
      <c r="AC41" s="395"/>
      <c r="AD41" s="396"/>
      <c r="AE41" s="396"/>
      <c r="AF41" s="396"/>
      <c r="AG41" s="397"/>
      <c r="AH41" s="385"/>
      <c r="AI41" s="386"/>
      <c r="AJ41" s="386"/>
      <c r="AK41" s="386"/>
      <c r="AL41" s="386"/>
      <c r="AM41" s="3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c r="BY41" s="87"/>
      <c r="BZ41" s="87"/>
      <c r="CA41" s="87"/>
      <c r="CB41" s="87"/>
    </row>
    <row r="42" spans="1:80">
      <c r="A42" s="87"/>
      <c r="B42" s="416"/>
      <c r="C42" s="416"/>
      <c r="D42" s="417"/>
      <c r="E42" s="408"/>
      <c r="F42" s="409"/>
      <c r="G42" s="409"/>
      <c r="H42" s="409"/>
      <c r="I42" s="410"/>
      <c r="J42" s="367" t="str">
        <f ca="1">IF(AND('Mapa Riesgos'!$I$49="Muy Baja",'Mapa Riesgos'!$M$49="Leve"),CONCATENATE("R",'Mapa Riesgos'!$A$49),"")</f>
        <v/>
      </c>
      <c r="K42" s="368"/>
      <c r="L42" s="368" t="str">
        <f ca="1">IF(AND('Mapa Riesgos'!$I$55="Muy Baja",'Mapa Riesgos'!$M$55="Leve"),CONCATENATE("R",'Mapa Riesgos'!$A$55),"")</f>
        <v/>
      </c>
      <c r="M42" s="368"/>
      <c r="N42" s="368" t="str">
        <f ca="1">IF(AND('Mapa Riesgos'!$I$61="Muy Baja",'Mapa Riesgos'!$M$61="Leve"),CONCATENATE("R",'Mapa Riesgos'!$A$61),"")</f>
        <v/>
      </c>
      <c r="O42" s="369"/>
      <c r="P42" s="367" t="str">
        <f ca="1">IF(AND('Mapa Riesgos'!$I$49="Muy Baja",'Mapa Riesgos'!$M$49="Menor"),CONCATENATE("R",'Mapa Riesgos'!$A$49),"")</f>
        <v/>
      </c>
      <c r="Q42" s="368"/>
      <c r="R42" s="368" t="str">
        <f ca="1">IF(AND('Mapa Riesgos'!$I$55="Muy Baja",'Mapa Riesgos'!$M$55="Menor"),CONCATENATE("R",'Mapa Riesgos'!$A$55),"")</f>
        <v/>
      </c>
      <c r="S42" s="368"/>
      <c r="T42" s="368" t="str">
        <f ca="1">IF(AND('Mapa Riesgos'!$I$61="Muy Baja",'Mapa Riesgos'!$M$61="Menor"),CONCATENATE("R",'Mapa Riesgos'!$A$61),"")</f>
        <v/>
      </c>
      <c r="U42" s="369"/>
      <c r="V42" s="376" t="str">
        <f ca="1">IF(AND('Mapa Riesgos'!$I$49="Muy Baja",'Mapa Riesgos'!$M$49="Moderado"),CONCATENATE("R",'Mapa Riesgos'!$A$49),"")</f>
        <v/>
      </c>
      <c r="W42" s="377"/>
      <c r="X42" s="377" t="str">
        <f ca="1">IF(AND('Mapa Riesgos'!$I$55="Muy Baja",'Mapa Riesgos'!$M$55="Moderado"),CONCATENATE("R",'Mapa Riesgos'!$A$55),"")</f>
        <v/>
      </c>
      <c r="Y42" s="377"/>
      <c r="Z42" s="377" t="str">
        <f ca="1">IF(AND('Mapa Riesgos'!$I$61="Muy Baja",'Mapa Riesgos'!$M$61="Moderado"),CONCATENATE("R",'Mapa Riesgos'!$A$61),"")</f>
        <v/>
      </c>
      <c r="AA42" s="378"/>
      <c r="AB42" s="394" t="str">
        <f ca="1">IF(AND('Mapa Riesgos'!$I$49="Muy Baja",'Mapa Riesgos'!$M$49="Mayor"),CONCATENATE("R",'Mapa Riesgos'!$A$49),"")</f>
        <v/>
      </c>
      <c r="AC42" s="395"/>
      <c r="AD42" s="396" t="str">
        <f ca="1">IF(AND('Mapa Riesgos'!$I$55="Muy Baja",'Mapa Riesgos'!$M$55="Mayor"),CONCATENATE("R",'Mapa Riesgos'!$A$55),"")</f>
        <v/>
      </c>
      <c r="AE42" s="396"/>
      <c r="AF42" s="396" t="str">
        <f ca="1">IF(AND('Mapa Riesgos'!$I$61="Muy Baja",'Mapa Riesgos'!$M$61="Mayor"),CONCATENATE("R",'Mapa Riesgos'!$A$61),"")</f>
        <v/>
      </c>
      <c r="AG42" s="397"/>
      <c r="AH42" s="385" t="str">
        <f ca="1">IF(AND('Mapa Riesgos'!$I$49="Muy Baja",'Mapa Riesgos'!$M$49="Catastrófico"),CONCATENATE("R",'Mapa Riesgos'!$A$49),"")</f>
        <v/>
      </c>
      <c r="AI42" s="386"/>
      <c r="AJ42" s="386" t="str">
        <f ca="1">IF(AND('Mapa Riesgos'!$I$55="Muy Baja",'Mapa Riesgos'!$M$55="Catastrófico"),CONCATENATE("R",'Mapa Riesgos'!$A$55),"")</f>
        <v/>
      </c>
      <c r="AK42" s="386"/>
      <c r="AL42" s="386" t="str">
        <f ca="1">IF(AND('Mapa Riesgos'!$I$61="Muy Baja",'Mapa Riesgos'!$M$61="Catastrófico"),CONCATENATE("R",'Mapa Riesgos'!$A$61),"")</f>
        <v/>
      </c>
      <c r="AM42" s="3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c r="BY42" s="87"/>
      <c r="BZ42" s="87"/>
      <c r="CA42" s="87"/>
      <c r="CB42" s="87"/>
    </row>
    <row r="43" spans="1:80">
      <c r="A43" s="87"/>
      <c r="B43" s="416"/>
      <c r="C43" s="416"/>
      <c r="D43" s="417"/>
      <c r="E43" s="408"/>
      <c r="F43" s="409"/>
      <c r="G43" s="409"/>
      <c r="H43" s="409"/>
      <c r="I43" s="410"/>
      <c r="J43" s="367"/>
      <c r="K43" s="368"/>
      <c r="L43" s="368"/>
      <c r="M43" s="368"/>
      <c r="N43" s="368"/>
      <c r="O43" s="369"/>
      <c r="P43" s="367"/>
      <c r="Q43" s="368"/>
      <c r="R43" s="368"/>
      <c r="S43" s="368"/>
      <c r="T43" s="368"/>
      <c r="U43" s="369"/>
      <c r="V43" s="376"/>
      <c r="W43" s="377"/>
      <c r="X43" s="377"/>
      <c r="Y43" s="377"/>
      <c r="Z43" s="377"/>
      <c r="AA43" s="378"/>
      <c r="AB43" s="394"/>
      <c r="AC43" s="395"/>
      <c r="AD43" s="396"/>
      <c r="AE43" s="396"/>
      <c r="AF43" s="396"/>
      <c r="AG43" s="397"/>
      <c r="AH43" s="385"/>
      <c r="AI43" s="386"/>
      <c r="AJ43" s="386"/>
      <c r="AK43" s="386"/>
      <c r="AL43" s="386"/>
      <c r="AM43" s="3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c r="BY43" s="87"/>
      <c r="BZ43" s="87"/>
      <c r="CA43" s="87"/>
      <c r="CB43" s="87"/>
    </row>
    <row r="44" spans="1:80">
      <c r="A44" s="87"/>
      <c r="B44" s="416"/>
      <c r="C44" s="416"/>
      <c r="D44" s="417"/>
      <c r="E44" s="408"/>
      <c r="F44" s="409"/>
      <c r="G44" s="409"/>
      <c r="H44" s="409"/>
      <c r="I44" s="410"/>
      <c r="J44" s="367" t="str">
        <f ca="1">IF(AND('Mapa Riesgos'!$I$67="Muy Baja",'Mapa Riesgos'!$M$67="Leve"),CONCATENATE("R",'Mapa Riesgos'!$A$67),"")</f>
        <v/>
      </c>
      <c r="K44" s="368"/>
      <c r="L44" s="368" t="str">
        <f>IF(AND('Mapa Riesgos'!$I$73="Muy Baja",'Mapa Riesgos'!$M$73="Leve"),CONCATENATE("R",'Mapa Riesgos'!$A$73),"")</f>
        <v/>
      </c>
      <c r="M44" s="368"/>
      <c r="N44" s="368" t="str">
        <f>IF(AND('Mapa Riesgos'!$I$79="Muy Baja",'Mapa Riesgos'!$M$79="Leve"),CONCATENATE("R",'Mapa Riesgos'!$A$79),"")</f>
        <v/>
      </c>
      <c r="O44" s="369"/>
      <c r="P44" s="367" t="str">
        <f ca="1">IF(AND('Mapa Riesgos'!$I$67="Muy Baja",'Mapa Riesgos'!$M$67="Menor"),CONCATENATE("R",'Mapa Riesgos'!$A$67),"")</f>
        <v/>
      </c>
      <c r="Q44" s="368"/>
      <c r="R44" s="368" t="str">
        <f>IF(AND('Mapa Riesgos'!$I$73="Muy Baja",'Mapa Riesgos'!$M$73="Menor"),CONCATENATE("R",'Mapa Riesgos'!$A$73),"")</f>
        <v/>
      </c>
      <c r="S44" s="368"/>
      <c r="T44" s="368" t="str">
        <f>IF(AND('Mapa Riesgos'!$I$79="Muy Baja",'Mapa Riesgos'!$M$79="Menor"),CONCATENATE("R",'Mapa Riesgos'!$A$79),"")</f>
        <v/>
      </c>
      <c r="U44" s="369"/>
      <c r="V44" s="376" t="str">
        <f ca="1">IF(AND('Mapa Riesgos'!$I$67="Muy Baja",'Mapa Riesgos'!$M$67="Moderado"),CONCATENATE("R",'Mapa Riesgos'!$A$67),"")</f>
        <v/>
      </c>
      <c r="W44" s="377"/>
      <c r="X44" s="377" t="str">
        <f>IF(AND('Mapa Riesgos'!$I$73="Muy Baja",'Mapa Riesgos'!$M$73="Moderado"),CONCATENATE("R",'Mapa Riesgos'!$A$73),"")</f>
        <v/>
      </c>
      <c r="Y44" s="377"/>
      <c r="Z44" s="377" t="str">
        <f>IF(AND('Mapa Riesgos'!$I$79="Muy Baja",'Mapa Riesgos'!$M$79="Moderado"),CONCATENATE("R",'Mapa Riesgos'!$A$79),"")</f>
        <v/>
      </c>
      <c r="AA44" s="378"/>
      <c r="AB44" s="394" t="str">
        <f ca="1">IF(AND('Mapa Riesgos'!$I$67="Muy Baja",'Mapa Riesgos'!$M$67="Mayor"),CONCATENATE("R",'Mapa Riesgos'!$A$67),"")</f>
        <v/>
      </c>
      <c r="AC44" s="395"/>
      <c r="AD44" s="396" t="str">
        <f>IF(AND('Mapa Riesgos'!$I$73="Muy Baja",'Mapa Riesgos'!$M$73="Mayor"),CONCATENATE("R",'Mapa Riesgos'!$A$73),"")</f>
        <v/>
      </c>
      <c r="AE44" s="396"/>
      <c r="AF44" s="396" t="str">
        <f>IF(AND('Mapa Riesgos'!$I$79="Muy Baja",'Mapa Riesgos'!$M$79="Mayor"),CONCATENATE("R",'Mapa Riesgos'!$A$79),"")</f>
        <v/>
      </c>
      <c r="AG44" s="397"/>
      <c r="AH44" s="385" t="str">
        <f ca="1">IF(AND('Mapa Riesgos'!$I$67="Muy Baja",'Mapa Riesgos'!$M$67="Catastrófico"),CONCATENATE("R",'Mapa Riesgos'!$A$67),"")</f>
        <v/>
      </c>
      <c r="AI44" s="386"/>
      <c r="AJ44" s="386" t="str">
        <f>IF(AND('Mapa Riesgos'!$I$73="Muy Baja",'Mapa Riesgos'!$M$73="Catastrófico"),CONCATENATE("R",'Mapa Riesgos'!$A$73),"")</f>
        <v/>
      </c>
      <c r="AK44" s="386"/>
      <c r="AL44" s="386" t="str">
        <f>IF(AND('Mapa Riesgos'!$I$79="Muy Baja",'Mapa Riesgos'!$M$79="Catastrófico"),CONCATENATE("R",'Mapa Riesgos'!$A$79),"")</f>
        <v/>
      </c>
      <c r="AM44" s="3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row>
    <row r="45" spans="1:80" ht="15.75" thickBot="1">
      <c r="A45" s="87"/>
      <c r="B45" s="416"/>
      <c r="C45" s="416"/>
      <c r="D45" s="417"/>
      <c r="E45" s="411"/>
      <c r="F45" s="412"/>
      <c r="G45" s="412"/>
      <c r="H45" s="412"/>
      <c r="I45" s="413"/>
      <c r="J45" s="370"/>
      <c r="K45" s="371"/>
      <c r="L45" s="371"/>
      <c r="M45" s="371"/>
      <c r="N45" s="371"/>
      <c r="O45" s="372"/>
      <c r="P45" s="370"/>
      <c r="Q45" s="371"/>
      <c r="R45" s="371"/>
      <c r="S45" s="371"/>
      <c r="T45" s="371"/>
      <c r="U45" s="372"/>
      <c r="V45" s="379"/>
      <c r="W45" s="380"/>
      <c r="X45" s="380"/>
      <c r="Y45" s="380"/>
      <c r="Z45" s="380"/>
      <c r="AA45" s="381"/>
      <c r="AB45" s="398"/>
      <c r="AC45" s="399"/>
      <c r="AD45" s="399"/>
      <c r="AE45" s="399"/>
      <c r="AF45" s="399"/>
      <c r="AG45" s="400"/>
      <c r="AH45" s="388"/>
      <c r="AI45" s="389"/>
      <c r="AJ45" s="389"/>
      <c r="AK45" s="389"/>
      <c r="AL45" s="389"/>
      <c r="AM45" s="390"/>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87"/>
      <c r="BX45" s="87"/>
      <c r="BY45" s="87"/>
      <c r="BZ45" s="87"/>
      <c r="CA45" s="87"/>
      <c r="CB45" s="87"/>
    </row>
    <row r="46" spans="1:80">
      <c r="A46" s="87"/>
      <c r="B46" s="87"/>
      <c r="C46" s="87"/>
      <c r="D46" s="87"/>
      <c r="E46" s="87"/>
      <c r="F46" s="87"/>
      <c r="G46" s="87"/>
      <c r="H46" s="87"/>
      <c r="I46" s="87"/>
      <c r="J46" s="405" t="s">
        <v>105</v>
      </c>
      <c r="K46" s="406"/>
      <c r="L46" s="406"/>
      <c r="M46" s="406"/>
      <c r="N46" s="406"/>
      <c r="O46" s="407"/>
      <c r="P46" s="405" t="s">
        <v>104</v>
      </c>
      <c r="Q46" s="406"/>
      <c r="R46" s="406"/>
      <c r="S46" s="406"/>
      <c r="T46" s="406"/>
      <c r="U46" s="407"/>
      <c r="V46" s="405" t="s">
        <v>103</v>
      </c>
      <c r="W46" s="406"/>
      <c r="X46" s="406"/>
      <c r="Y46" s="406"/>
      <c r="Z46" s="406"/>
      <c r="AA46" s="407"/>
      <c r="AB46" s="405" t="s">
        <v>102</v>
      </c>
      <c r="AC46" s="415"/>
      <c r="AD46" s="406"/>
      <c r="AE46" s="406"/>
      <c r="AF46" s="406"/>
      <c r="AG46" s="407"/>
      <c r="AH46" s="405" t="s">
        <v>101</v>
      </c>
      <c r="AI46" s="406"/>
      <c r="AJ46" s="406"/>
      <c r="AK46" s="406"/>
      <c r="AL46" s="406"/>
      <c r="AM46" s="40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87"/>
      <c r="CA46" s="87"/>
      <c r="CB46" s="87"/>
    </row>
    <row r="47" spans="1:80">
      <c r="A47" s="87"/>
      <c r="B47" s="87"/>
      <c r="C47" s="87"/>
      <c r="D47" s="87"/>
      <c r="E47" s="87"/>
      <c r="F47" s="87"/>
      <c r="G47" s="87"/>
      <c r="H47" s="87"/>
      <c r="I47" s="87"/>
      <c r="J47" s="408"/>
      <c r="K47" s="409"/>
      <c r="L47" s="409"/>
      <c r="M47" s="409"/>
      <c r="N47" s="409"/>
      <c r="O47" s="410"/>
      <c r="P47" s="408"/>
      <c r="Q47" s="409"/>
      <c r="R47" s="409"/>
      <c r="S47" s="409"/>
      <c r="T47" s="409"/>
      <c r="U47" s="410"/>
      <c r="V47" s="408"/>
      <c r="W47" s="409"/>
      <c r="X47" s="409"/>
      <c r="Y47" s="409"/>
      <c r="Z47" s="409"/>
      <c r="AA47" s="410"/>
      <c r="AB47" s="408"/>
      <c r="AC47" s="409"/>
      <c r="AD47" s="409"/>
      <c r="AE47" s="409"/>
      <c r="AF47" s="409"/>
      <c r="AG47" s="410"/>
      <c r="AH47" s="408"/>
      <c r="AI47" s="409"/>
      <c r="AJ47" s="409"/>
      <c r="AK47" s="409"/>
      <c r="AL47" s="409"/>
      <c r="AM47" s="410"/>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c r="BY47" s="87"/>
      <c r="BZ47" s="87"/>
      <c r="CA47" s="87"/>
      <c r="CB47" s="87"/>
    </row>
    <row r="48" spans="1:80">
      <c r="A48" s="87"/>
      <c r="B48" s="87"/>
      <c r="C48" s="87"/>
      <c r="D48" s="87"/>
      <c r="E48" s="87"/>
      <c r="F48" s="87"/>
      <c r="G48" s="87"/>
      <c r="H48" s="87"/>
      <c r="I48" s="87"/>
      <c r="J48" s="408"/>
      <c r="K48" s="409"/>
      <c r="L48" s="409"/>
      <c r="M48" s="409"/>
      <c r="N48" s="409"/>
      <c r="O48" s="410"/>
      <c r="P48" s="408"/>
      <c r="Q48" s="409"/>
      <c r="R48" s="409"/>
      <c r="S48" s="409"/>
      <c r="T48" s="409"/>
      <c r="U48" s="410"/>
      <c r="V48" s="408"/>
      <c r="W48" s="409"/>
      <c r="X48" s="409"/>
      <c r="Y48" s="409"/>
      <c r="Z48" s="409"/>
      <c r="AA48" s="410"/>
      <c r="AB48" s="408"/>
      <c r="AC48" s="409"/>
      <c r="AD48" s="409"/>
      <c r="AE48" s="409"/>
      <c r="AF48" s="409"/>
      <c r="AG48" s="410"/>
      <c r="AH48" s="408"/>
      <c r="AI48" s="409"/>
      <c r="AJ48" s="409"/>
      <c r="AK48" s="409"/>
      <c r="AL48" s="409"/>
      <c r="AM48" s="410"/>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c r="CB48" s="87"/>
    </row>
    <row r="49" spans="1:80">
      <c r="A49" s="87"/>
      <c r="B49" s="87"/>
      <c r="C49" s="87"/>
      <c r="D49" s="87"/>
      <c r="E49" s="87"/>
      <c r="F49" s="87"/>
      <c r="G49" s="87"/>
      <c r="H49" s="87"/>
      <c r="I49" s="87"/>
      <c r="J49" s="408"/>
      <c r="K49" s="409"/>
      <c r="L49" s="409"/>
      <c r="M49" s="409"/>
      <c r="N49" s="409"/>
      <c r="O49" s="410"/>
      <c r="P49" s="408"/>
      <c r="Q49" s="409"/>
      <c r="R49" s="409"/>
      <c r="S49" s="409"/>
      <c r="T49" s="409"/>
      <c r="U49" s="410"/>
      <c r="V49" s="408"/>
      <c r="W49" s="409"/>
      <c r="X49" s="409"/>
      <c r="Y49" s="409"/>
      <c r="Z49" s="409"/>
      <c r="AA49" s="410"/>
      <c r="AB49" s="408"/>
      <c r="AC49" s="409"/>
      <c r="AD49" s="409"/>
      <c r="AE49" s="409"/>
      <c r="AF49" s="409"/>
      <c r="AG49" s="410"/>
      <c r="AH49" s="408"/>
      <c r="AI49" s="409"/>
      <c r="AJ49" s="409"/>
      <c r="AK49" s="409"/>
      <c r="AL49" s="409"/>
      <c r="AM49" s="410"/>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c r="BT49" s="87"/>
      <c r="BU49" s="87"/>
      <c r="BV49" s="87"/>
      <c r="BW49" s="87"/>
      <c r="BX49" s="87"/>
      <c r="BY49" s="87"/>
      <c r="BZ49" s="87"/>
      <c r="CA49" s="87"/>
      <c r="CB49" s="87"/>
    </row>
    <row r="50" spans="1:80">
      <c r="A50" s="87"/>
      <c r="B50" s="87"/>
      <c r="C50" s="87"/>
      <c r="D50" s="87"/>
      <c r="E50" s="87"/>
      <c r="F50" s="87"/>
      <c r="G50" s="87"/>
      <c r="H50" s="87"/>
      <c r="I50" s="87"/>
      <c r="J50" s="408"/>
      <c r="K50" s="409"/>
      <c r="L50" s="409"/>
      <c r="M50" s="409"/>
      <c r="N50" s="409"/>
      <c r="O50" s="410"/>
      <c r="P50" s="408"/>
      <c r="Q50" s="409"/>
      <c r="R50" s="409"/>
      <c r="S50" s="409"/>
      <c r="T50" s="409"/>
      <c r="U50" s="410"/>
      <c r="V50" s="408"/>
      <c r="W50" s="409"/>
      <c r="X50" s="409"/>
      <c r="Y50" s="409"/>
      <c r="Z50" s="409"/>
      <c r="AA50" s="410"/>
      <c r="AB50" s="408"/>
      <c r="AC50" s="409"/>
      <c r="AD50" s="409"/>
      <c r="AE50" s="409"/>
      <c r="AF50" s="409"/>
      <c r="AG50" s="410"/>
      <c r="AH50" s="408"/>
      <c r="AI50" s="409"/>
      <c r="AJ50" s="409"/>
      <c r="AK50" s="409"/>
      <c r="AL50" s="409"/>
      <c r="AM50" s="410"/>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c r="CB50" s="87"/>
    </row>
    <row r="51" spans="1:80" ht="15.75" thickBot="1">
      <c r="A51" s="87"/>
      <c r="B51" s="87"/>
      <c r="C51" s="87"/>
      <c r="D51" s="87"/>
      <c r="E51" s="87"/>
      <c r="F51" s="87"/>
      <c r="G51" s="87"/>
      <c r="H51" s="87"/>
      <c r="I51" s="87"/>
      <c r="J51" s="411"/>
      <c r="K51" s="412"/>
      <c r="L51" s="412"/>
      <c r="M51" s="412"/>
      <c r="N51" s="412"/>
      <c r="O51" s="413"/>
      <c r="P51" s="411"/>
      <c r="Q51" s="412"/>
      <c r="R51" s="412"/>
      <c r="S51" s="412"/>
      <c r="T51" s="412"/>
      <c r="U51" s="413"/>
      <c r="V51" s="411"/>
      <c r="W51" s="412"/>
      <c r="X51" s="412"/>
      <c r="Y51" s="412"/>
      <c r="Z51" s="412"/>
      <c r="AA51" s="413"/>
      <c r="AB51" s="411"/>
      <c r="AC51" s="412"/>
      <c r="AD51" s="412"/>
      <c r="AE51" s="412"/>
      <c r="AF51" s="412"/>
      <c r="AG51" s="413"/>
      <c r="AH51" s="411"/>
      <c r="AI51" s="412"/>
      <c r="AJ51" s="412"/>
      <c r="AK51" s="412"/>
      <c r="AL51" s="412"/>
      <c r="AM51" s="413"/>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c r="BY51" s="87"/>
      <c r="BZ51" s="87"/>
      <c r="CA51" s="87"/>
      <c r="CB51" s="87"/>
    </row>
    <row r="52" spans="1:80">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7"/>
    </row>
    <row r="53" spans="1:80" ht="15" customHeight="1">
      <c r="A53" s="87"/>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c r="BY53" s="87"/>
      <c r="BZ53" s="87"/>
      <c r="CA53" s="87"/>
      <c r="CB53" s="87"/>
    </row>
    <row r="54" spans="1:80" ht="15" customHeight="1">
      <c r="A54" s="87"/>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c r="BT54" s="87"/>
      <c r="BU54" s="87"/>
      <c r="BV54" s="87"/>
      <c r="BW54" s="87"/>
      <c r="BX54" s="87"/>
      <c r="BY54" s="87"/>
      <c r="BZ54" s="87"/>
      <c r="CA54" s="87"/>
      <c r="CB54" s="87"/>
    </row>
    <row r="55" spans="1:80">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c r="BT55" s="87"/>
      <c r="BU55" s="87"/>
      <c r="BV55" s="87"/>
      <c r="BW55" s="87"/>
      <c r="BX55" s="87"/>
      <c r="BY55" s="87"/>
      <c r="BZ55" s="87"/>
      <c r="CA55" s="87"/>
      <c r="CB55" s="87"/>
    </row>
    <row r="56" spans="1:80">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87"/>
      <c r="BS56" s="87"/>
      <c r="BT56" s="87"/>
      <c r="BU56" s="87"/>
      <c r="BV56" s="87"/>
      <c r="BW56" s="87"/>
      <c r="BX56" s="87"/>
      <c r="BY56" s="87"/>
      <c r="BZ56" s="87"/>
      <c r="CA56" s="87"/>
      <c r="CB56" s="87"/>
    </row>
    <row r="57" spans="1:80">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87"/>
      <c r="BS57" s="87"/>
      <c r="BT57" s="87"/>
      <c r="BU57" s="87"/>
      <c r="BV57" s="87"/>
      <c r="BW57" s="87"/>
      <c r="BX57" s="87"/>
      <c r="BY57" s="87"/>
      <c r="BZ57" s="87"/>
      <c r="CA57" s="87"/>
      <c r="CB57" s="87"/>
    </row>
    <row r="58" spans="1:80">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7"/>
      <c r="BU58" s="87"/>
      <c r="BV58" s="87"/>
      <c r="BW58" s="87"/>
      <c r="BX58" s="87"/>
      <c r="BY58" s="87"/>
      <c r="BZ58" s="87"/>
      <c r="CA58" s="87"/>
      <c r="CB58" s="87"/>
    </row>
    <row r="59" spans="1:80">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row>
    <row r="60" spans="1:80">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row>
    <row r="61" spans="1:80">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row>
    <row r="62" spans="1:80">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row>
    <row r="63" spans="1:80">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row>
    <row r="64" spans="1:80">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row>
    <row r="65" spans="1:80">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c r="BY65" s="87"/>
      <c r="BZ65" s="87"/>
      <c r="CA65" s="87"/>
      <c r="CB65" s="87"/>
    </row>
    <row r="66" spans="1:80">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c r="BY66" s="87"/>
      <c r="BZ66" s="87"/>
      <c r="CA66" s="87"/>
      <c r="CB66" s="87"/>
    </row>
    <row r="67" spans="1:80">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7"/>
    </row>
    <row r="68" spans="1:80">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row>
    <row r="69" spans="1:80">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7"/>
      <c r="BU69" s="87"/>
      <c r="BV69" s="87"/>
      <c r="BW69" s="87"/>
      <c r="BX69" s="87"/>
      <c r="BY69" s="87"/>
      <c r="BZ69" s="87"/>
      <c r="CA69" s="87"/>
      <c r="CB69" s="87"/>
    </row>
    <row r="70" spans="1:80">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87"/>
      <c r="BY70" s="87"/>
      <c r="BZ70" s="87"/>
      <c r="CA70" s="87"/>
      <c r="CB70" s="87"/>
    </row>
    <row r="71" spans="1:80">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7"/>
    </row>
    <row r="72" spans="1:80">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87"/>
      <c r="CB72" s="87"/>
    </row>
    <row r="73" spans="1:80">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87"/>
      <c r="CB73" s="87"/>
    </row>
    <row r="74" spans="1:80">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87"/>
      <c r="CB74" s="87"/>
    </row>
    <row r="75" spans="1:80">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c r="BY75" s="87"/>
      <c r="BZ75" s="87"/>
      <c r="CA75" s="87"/>
      <c r="CB75" s="87"/>
    </row>
    <row r="76" spans="1:80">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row>
    <row r="77" spans="1:80">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row>
    <row r="78" spans="1:80">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87"/>
      <c r="CB78" s="87"/>
    </row>
    <row r="79" spans="1:80">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row>
    <row r="80" spans="1:80">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row>
    <row r="81" spans="1:63">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row>
    <row r="82" spans="1:63">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row>
    <row r="83" spans="1:63">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row>
    <row r="84" spans="1:63">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row>
    <row r="85" spans="1:63">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row>
    <row r="86" spans="1:63">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row>
    <row r="87" spans="1:63">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row>
    <row r="88" spans="1:63">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row>
    <row r="89" spans="1:63">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row>
    <row r="90" spans="1:63">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row>
    <row r="91" spans="1:63">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row>
    <row r="92" spans="1:63">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row>
    <row r="93" spans="1:63">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row>
    <row r="94" spans="1:63">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row>
    <row r="95" spans="1:63">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row>
    <row r="96" spans="1:63">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row>
    <row r="97" spans="1:63">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row>
    <row r="98" spans="1:63">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row>
    <row r="99" spans="1:63">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row>
    <row r="100" spans="1:63">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row>
    <row r="101" spans="1:63">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row>
    <row r="102" spans="1:63">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row>
    <row r="103" spans="1:63">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row>
    <row r="104" spans="1:63">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row>
    <row r="105" spans="1:63">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row>
    <row r="106" spans="1:63">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row>
    <row r="107" spans="1:63">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row>
    <row r="108" spans="1:63">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row>
    <row r="109" spans="1:63">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row>
    <row r="110" spans="1:63">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row>
    <row r="111" spans="1:63">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row>
    <row r="112" spans="1:63">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row>
    <row r="113" spans="1:63">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row>
    <row r="114" spans="1:63">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row>
    <row r="115" spans="1:63">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row>
    <row r="116" spans="1:63">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row>
    <row r="117" spans="1:63">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row>
    <row r="118" spans="1:63">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row>
    <row r="119" spans="1:63">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row>
    <row r="120" spans="1:63">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row>
    <row r="121" spans="1:63">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row>
    <row r="122" spans="1:63">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row>
    <row r="123" spans="1:63">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row>
    <row r="124" spans="1:63">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row>
    <row r="125" spans="1:63">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row>
    <row r="126" spans="1:63">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row>
    <row r="127" spans="1:63">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row>
    <row r="128" spans="1:63">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row>
    <row r="129" spans="2:63">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row>
    <row r="130" spans="2:63">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row>
    <row r="131" spans="2:63">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row>
    <row r="132" spans="2:63">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c r="AU132" s="87"/>
      <c r="AV132" s="87"/>
      <c r="AW132" s="87"/>
      <c r="AX132" s="87"/>
      <c r="AY132" s="87"/>
      <c r="AZ132" s="87"/>
      <c r="BA132" s="87"/>
      <c r="BB132" s="87"/>
      <c r="BC132" s="87"/>
      <c r="BD132" s="87"/>
      <c r="BE132" s="87"/>
      <c r="BF132" s="87"/>
      <c r="BG132" s="87"/>
      <c r="BH132" s="87"/>
      <c r="BI132" s="87"/>
      <c r="BJ132" s="87"/>
      <c r="BK132" s="87"/>
    </row>
    <row r="133" spans="2:63">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c r="AU133" s="87"/>
      <c r="AV133" s="87"/>
      <c r="AW133" s="87"/>
      <c r="AX133" s="87"/>
      <c r="AY133" s="87"/>
      <c r="AZ133" s="87"/>
      <c r="BA133" s="87"/>
      <c r="BB133" s="87"/>
      <c r="BC133" s="87"/>
      <c r="BD133" s="87"/>
      <c r="BE133" s="87"/>
      <c r="BF133" s="87"/>
      <c r="BG133" s="87"/>
      <c r="BH133" s="87"/>
      <c r="BI133" s="87"/>
      <c r="BJ133" s="87"/>
      <c r="BK133" s="87"/>
    </row>
    <row r="134" spans="2:63">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7"/>
      <c r="AV134" s="87"/>
      <c r="AW134" s="87"/>
      <c r="AX134" s="87"/>
      <c r="AY134" s="87"/>
      <c r="AZ134" s="87"/>
      <c r="BA134" s="87"/>
      <c r="BB134" s="87"/>
      <c r="BC134" s="87"/>
      <c r="BD134" s="87"/>
      <c r="BE134" s="87"/>
      <c r="BF134" s="87"/>
      <c r="BG134" s="87"/>
      <c r="BH134" s="87"/>
      <c r="BI134" s="87"/>
      <c r="BJ134" s="87"/>
      <c r="BK134" s="87"/>
    </row>
    <row r="135" spans="2:63">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row>
    <row r="136" spans="2:63">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row>
    <row r="137" spans="2:63">
      <c r="B137" s="87"/>
      <c r="C137" s="87"/>
      <c r="D137" s="87"/>
      <c r="E137" s="87"/>
      <c r="F137" s="87"/>
      <c r="G137" s="87"/>
      <c r="H137" s="87"/>
      <c r="I137" s="87"/>
    </row>
    <row r="138" spans="2:63">
      <c r="B138" s="87"/>
      <c r="C138" s="87"/>
      <c r="D138" s="87"/>
      <c r="E138" s="87"/>
      <c r="F138" s="87"/>
      <c r="G138" s="87"/>
      <c r="H138" s="87"/>
      <c r="I138" s="87"/>
    </row>
    <row r="139" spans="2:63">
      <c r="B139" s="87"/>
      <c r="C139" s="87"/>
      <c r="D139" s="87"/>
      <c r="E139" s="87"/>
      <c r="F139" s="87"/>
      <c r="G139" s="87"/>
      <c r="H139" s="87"/>
      <c r="I139" s="87"/>
    </row>
    <row r="140" spans="2:63">
      <c r="B140" s="87"/>
      <c r="C140" s="87"/>
      <c r="D140" s="87"/>
      <c r="E140" s="87"/>
      <c r="F140" s="87"/>
      <c r="G140" s="87"/>
      <c r="H140" s="87"/>
      <c r="I140" s="87"/>
    </row>
  </sheetData>
  <sheetProtection algorithmName="SHA-512" hashValue="6pD5pDh7iV6U+Upc6pYrMu0zBEFRgFokE0aP0vdTqMec2AU0QS0hJgWvZmDuQ+mL1/Q+187Mxh2grIQk97wONg==" saltValue="B7e0PGX6/VsVGHq/RSV4+A=="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CM248"/>
  <sheetViews>
    <sheetView topLeftCell="B15" zoomScale="50" zoomScaleNormal="50" workbookViewId="0">
      <selection activeCell="B6" sqref="B6:D55"/>
    </sheetView>
  </sheetViews>
  <sheetFormatPr baseColWidth="10"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row>
    <row r="2" spans="1:91" ht="18" customHeight="1">
      <c r="A2" s="87"/>
      <c r="B2" s="484" t="s">
        <v>151</v>
      </c>
      <c r="C2" s="485"/>
      <c r="D2" s="485"/>
      <c r="E2" s="485"/>
      <c r="F2" s="485"/>
      <c r="G2" s="485"/>
      <c r="H2" s="485"/>
      <c r="I2" s="485"/>
      <c r="J2" s="404" t="s">
        <v>2</v>
      </c>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M2" s="404"/>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row>
    <row r="3" spans="1:91" ht="18.75" customHeight="1">
      <c r="A3" s="87"/>
      <c r="B3" s="485"/>
      <c r="C3" s="485"/>
      <c r="D3" s="485"/>
      <c r="E3" s="485"/>
      <c r="F3" s="485"/>
      <c r="G3" s="485"/>
      <c r="H3" s="485"/>
      <c r="I3" s="485"/>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row>
    <row r="4" spans="1:91" ht="15" customHeight="1">
      <c r="A4" s="87"/>
      <c r="B4" s="485"/>
      <c r="C4" s="485"/>
      <c r="D4" s="485"/>
      <c r="E4" s="485"/>
      <c r="F4" s="485"/>
      <c r="G4" s="485"/>
      <c r="H4" s="485"/>
      <c r="I4" s="485"/>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row>
    <row r="5" spans="1:91" ht="15.75" thickBo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row>
    <row r="6" spans="1:91" ht="15" customHeight="1">
      <c r="A6" s="87"/>
      <c r="B6" s="416" t="s">
        <v>4</v>
      </c>
      <c r="C6" s="416"/>
      <c r="D6" s="417"/>
      <c r="E6" s="454" t="s">
        <v>109</v>
      </c>
      <c r="F6" s="455"/>
      <c r="G6" s="455"/>
      <c r="H6" s="455"/>
      <c r="I6" s="456"/>
      <c r="J6" s="49" t="str">
        <f>IF(AND('Mapa Riesgos'!$Z$13="Muy Alta",'Mapa Riesgos'!$AB$13="Leve"),CONCATENATE("R1C",'Mapa Riesgos'!$P$13),"")</f>
        <v/>
      </c>
      <c r="K6" s="50" t="str">
        <f>IF(AND('Mapa Riesgos'!$Z$14="Muy Alta",'Mapa Riesgos'!$AB$14="Leve"),CONCATENATE("R1C",'Mapa Riesgos'!$P$14),"")</f>
        <v/>
      </c>
      <c r="L6" s="50" t="str">
        <f>IF(AND('Mapa Riesgos'!$Z$15="Muy Alta",'Mapa Riesgos'!$AB$15="Leve"),CONCATENATE("R1C",'Mapa Riesgos'!$P$15),"")</f>
        <v/>
      </c>
      <c r="M6" s="50" t="str">
        <f>IF(AND('Mapa Riesgos'!$Z$16="Muy Alta",'Mapa Riesgos'!$AB$16="Leve"),CONCATENATE("R1C",'Mapa Riesgos'!$P$16),"")</f>
        <v/>
      </c>
      <c r="N6" s="50" t="str">
        <f>IF(AND('Mapa Riesgos'!$Z$17="Muy Alta",'Mapa Riesgos'!$AB$17="Leve"),CONCATENATE("R1C",'Mapa Riesgos'!$P$17),"")</f>
        <v/>
      </c>
      <c r="O6" s="51" t="str">
        <f>IF(AND('Mapa Riesgos'!$Z$18="Muy Alta",'Mapa Riesgos'!$AB$18="Leve"),CONCATENATE("R1C",'Mapa Riesgos'!$P$18),"")</f>
        <v/>
      </c>
      <c r="P6" s="49" t="str">
        <f>IF(AND('Mapa Riesgos'!$Z$13="Muy Alta",'Mapa Riesgos'!$AB$13="Menor"),CONCATENATE("R1C",'Mapa Riesgos'!$P$13),"")</f>
        <v/>
      </c>
      <c r="Q6" s="50" t="str">
        <f>IF(AND('Mapa Riesgos'!$Z$14="Muy Alta",'Mapa Riesgos'!$AB$14="Menor"),CONCATENATE("R1C",'Mapa Riesgos'!$P$14),"")</f>
        <v/>
      </c>
      <c r="R6" s="50" t="str">
        <f>IF(AND('Mapa Riesgos'!$Z$15="Muy Alta",'Mapa Riesgos'!$AB$15="Menor"),CONCATENATE("R1C",'Mapa Riesgos'!$P$15),"")</f>
        <v/>
      </c>
      <c r="S6" s="50" t="str">
        <f>IF(AND('Mapa Riesgos'!$Z$16="Muy Alta",'Mapa Riesgos'!$AB$16="Menor"),CONCATENATE("R1C",'Mapa Riesgos'!$P$16),"")</f>
        <v/>
      </c>
      <c r="T6" s="50" t="str">
        <f>IF(AND('Mapa Riesgos'!$Z$17="Muy Alta",'Mapa Riesgos'!$AB$17="Menor"),CONCATENATE("R1C",'Mapa Riesgos'!$P$17),"")</f>
        <v/>
      </c>
      <c r="U6" s="51" t="str">
        <f>IF(AND('Mapa Riesgos'!$Z$18="Muy Alta",'Mapa Riesgos'!$AB$18="Menor"),CONCATENATE("R1C",'Mapa Riesgos'!$P$18),"")</f>
        <v/>
      </c>
      <c r="V6" s="49" t="str">
        <f>IF(AND('Mapa Riesgos'!$Z$13="Muy Alta",'Mapa Riesgos'!$AB$13="Moderado"),CONCATENATE("R1C",'Mapa Riesgos'!$P$13),"")</f>
        <v/>
      </c>
      <c r="W6" s="50" t="str">
        <f>IF(AND('Mapa Riesgos'!$Z$14="Muy Alta",'Mapa Riesgos'!$AB$14="Moderado"),CONCATENATE("R1C",'Mapa Riesgos'!$P$14),"")</f>
        <v/>
      </c>
      <c r="X6" s="50" t="str">
        <f>IF(AND('Mapa Riesgos'!$Z$15="Muy Alta",'Mapa Riesgos'!$AB$15="Moderado"),CONCATENATE("R1C",'Mapa Riesgos'!$P$15),"")</f>
        <v/>
      </c>
      <c r="Y6" s="50" t="str">
        <f>IF(AND('Mapa Riesgos'!$Z$16="Muy Alta",'Mapa Riesgos'!$AB$16="Moderado"),CONCATENATE("R1C",'Mapa Riesgos'!$P$16),"")</f>
        <v/>
      </c>
      <c r="Z6" s="50" t="str">
        <f>IF(AND('Mapa Riesgos'!$Z$17="Muy Alta",'Mapa Riesgos'!$AB$17="Moderado"),CONCATENATE("R1C",'Mapa Riesgos'!$P$17),"")</f>
        <v/>
      </c>
      <c r="AA6" s="51" t="str">
        <f>IF(AND('Mapa Riesgos'!$Z$18="Muy Alta",'Mapa Riesgos'!$AB$18="Moderado"),CONCATENATE("R1C",'Mapa Riesgos'!$P$18),"")</f>
        <v/>
      </c>
      <c r="AB6" s="49" t="str">
        <f>IF(AND('Mapa Riesgos'!$Z$13="Muy Alta",'Mapa Riesgos'!$AB$13="Mayor"),CONCATENATE("R1C",'Mapa Riesgos'!$P$13),"")</f>
        <v/>
      </c>
      <c r="AC6" s="50" t="str">
        <f>IF(AND('Mapa Riesgos'!$Z$14="Muy Alta",'Mapa Riesgos'!$AB$14="Mayor"),CONCATENATE("R1C",'Mapa Riesgos'!$P$14),"")</f>
        <v/>
      </c>
      <c r="AD6" s="50" t="str">
        <f>IF(AND('Mapa Riesgos'!$Z$15="Muy Alta",'Mapa Riesgos'!$AB$15="Mayor"),CONCATENATE("R1C",'Mapa Riesgos'!$P$15),"")</f>
        <v/>
      </c>
      <c r="AE6" s="50" t="str">
        <f>IF(AND('Mapa Riesgos'!$Z$16="Muy Alta",'Mapa Riesgos'!$AB$16="Mayor"),CONCATENATE("R1C",'Mapa Riesgos'!$P$16),"")</f>
        <v/>
      </c>
      <c r="AF6" s="50" t="str">
        <f>IF(AND('Mapa Riesgos'!$Z$17="Muy Alta",'Mapa Riesgos'!$AB$17="Mayor"),CONCATENATE("R1C",'Mapa Riesgos'!$P$17),"")</f>
        <v/>
      </c>
      <c r="AG6" s="51" t="str">
        <f>IF(AND('Mapa Riesgos'!$Z$18="Muy Alta",'Mapa Riesgos'!$AB$18="Mayor"),CONCATENATE("R1C",'Mapa Riesgos'!$P$18),"")</f>
        <v/>
      </c>
      <c r="AH6" s="52" t="str">
        <f>IF(AND('Mapa Riesgos'!$Z$13="Muy Alta",'Mapa Riesgos'!$AB$13="Catastrófico"),CONCATENATE("R1C",'Mapa Riesgos'!$P$13),"")</f>
        <v/>
      </c>
      <c r="AI6" s="53" t="str">
        <f>IF(AND('Mapa Riesgos'!$Z$14="Muy Alta",'Mapa Riesgos'!$AB$14="Catastrófico"),CONCATENATE("R1C",'Mapa Riesgos'!$P$14),"")</f>
        <v/>
      </c>
      <c r="AJ6" s="53" t="str">
        <f>IF(AND('Mapa Riesgos'!$Z$15="Muy Alta",'Mapa Riesgos'!$AB$15="Catastrófico"),CONCATENATE("R1C",'Mapa Riesgos'!$P$15),"")</f>
        <v/>
      </c>
      <c r="AK6" s="53" t="str">
        <f>IF(AND('Mapa Riesgos'!$Z$16="Muy Alta",'Mapa Riesgos'!$AB$16="Catastrófico"),CONCATENATE("R1C",'Mapa Riesgos'!$P$16),"")</f>
        <v/>
      </c>
      <c r="AL6" s="53" t="str">
        <f>IF(AND('Mapa Riesgos'!$Z$17="Muy Alta",'Mapa Riesgos'!$AB$17="Catastrófico"),CONCATENATE("R1C",'Mapa Riesgos'!$P$17),"")</f>
        <v/>
      </c>
      <c r="AM6" s="54" t="str">
        <f>IF(AND('Mapa Riesgos'!$Z$18="Muy Alta",'Mapa Riesgos'!$AB$18="Catastrófico"),CONCATENATE("R1C",'Mapa Riesgos'!$P$18),"")</f>
        <v/>
      </c>
      <c r="AN6" s="87"/>
      <c r="AO6" s="475" t="s">
        <v>76</v>
      </c>
      <c r="AP6" s="476"/>
      <c r="AQ6" s="476"/>
      <c r="AR6" s="476"/>
      <c r="AS6" s="476"/>
      <c r="AT6" s="47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row>
    <row r="7" spans="1:91" ht="15" customHeight="1">
      <c r="A7" s="87"/>
      <c r="B7" s="416"/>
      <c r="C7" s="416"/>
      <c r="D7" s="417"/>
      <c r="E7" s="457"/>
      <c r="F7" s="458"/>
      <c r="G7" s="458"/>
      <c r="H7" s="458"/>
      <c r="I7" s="459"/>
      <c r="J7" s="55" t="str">
        <f>IF(AND('Mapa Riesgos'!$Z$19="Muy Alta",'Mapa Riesgos'!$AB$19="Leve"),CONCATENATE("R2C",'Mapa Riesgos'!$P$19),"")</f>
        <v/>
      </c>
      <c r="K7" s="56" t="str">
        <f>IF(AND('Mapa Riesgos'!$Z$20="Muy Alta",'Mapa Riesgos'!$AB$20="Leve"),CONCATENATE("R2C",'Mapa Riesgos'!$P$20),"")</f>
        <v/>
      </c>
      <c r="L7" s="56" t="str">
        <f>IF(AND('Mapa Riesgos'!$Z$21="Muy Alta",'Mapa Riesgos'!$AB$21="Leve"),CONCATENATE("R2C",'Mapa Riesgos'!$P$21),"")</f>
        <v/>
      </c>
      <c r="M7" s="56" t="str">
        <f>IF(AND('Mapa Riesgos'!$Z$22="Muy Alta",'Mapa Riesgos'!$AB$22="Leve"),CONCATENATE("R2C",'Mapa Riesgos'!$P$22),"")</f>
        <v/>
      </c>
      <c r="N7" s="56" t="str">
        <f>IF(AND('Mapa Riesgos'!$Z$23="Muy Alta",'Mapa Riesgos'!$AB$23="Leve"),CONCATENATE("R2C",'Mapa Riesgos'!$P$23),"")</f>
        <v/>
      </c>
      <c r="O7" s="57" t="str">
        <f>IF(AND('Mapa Riesgos'!$Z$24="Muy Alta",'Mapa Riesgos'!$AB$24="Leve"),CONCATENATE("R2C",'Mapa Riesgos'!$P$24),"")</f>
        <v/>
      </c>
      <c r="P7" s="55" t="str">
        <f>IF(AND('Mapa Riesgos'!$Z$19="Muy Alta",'Mapa Riesgos'!$AB$19="Menor"),CONCATENATE("R2C",'Mapa Riesgos'!$P$19),"")</f>
        <v/>
      </c>
      <c r="Q7" s="56" t="str">
        <f>IF(AND('Mapa Riesgos'!$Z$20="Muy Alta",'Mapa Riesgos'!$AB$20="Menor"),CONCATENATE("R2C",'Mapa Riesgos'!$P$20),"")</f>
        <v/>
      </c>
      <c r="R7" s="56" t="str">
        <f>IF(AND('Mapa Riesgos'!$Z$21="Muy Alta",'Mapa Riesgos'!$AB$21="Menor"),CONCATENATE("R2C",'Mapa Riesgos'!$P$21),"")</f>
        <v/>
      </c>
      <c r="S7" s="56" t="str">
        <f>IF(AND('Mapa Riesgos'!$Z$22="Muy Alta",'Mapa Riesgos'!$AB$22="Menor"),CONCATENATE("R2C",'Mapa Riesgos'!$P$22),"")</f>
        <v/>
      </c>
      <c r="T7" s="56" t="str">
        <f>IF(AND('Mapa Riesgos'!$Z$23="Muy Alta",'Mapa Riesgos'!$AB$23="Menor"),CONCATENATE("R2C",'Mapa Riesgos'!$P$23),"")</f>
        <v/>
      </c>
      <c r="U7" s="57" t="str">
        <f>IF(AND('Mapa Riesgos'!$Z$24="Muy Alta",'Mapa Riesgos'!$AB$24="Menor"),CONCATENATE("R2C",'Mapa Riesgos'!$P$24),"")</f>
        <v/>
      </c>
      <c r="V7" s="55" t="str">
        <f>IF(AND('Mapa Riesgos'!$Z$19="Muy Alta",'Mapa Riesgos'!$AB$19="Moderado"),CONCATENATE("R2C",'Mapa Riesgos'!$P$19),"")</f>
        <v/>
      </c>
      <c r="W7" s="56" t="str">
        <f>IF(AND('Mapa Riesgos'!$Z$20="Muy Alta",'Mapa Riesgos'!$AB$20="Moderado"),CONCATENATE("R2C",'Mapa Riesgos'!$P$20),"")</f>
        <v/>
      </c>
      <c r="X7" s="56" t="str">
        <f>IF(AND('Mapa Riesgos'!$Z$21="Muy Alta",'Mapa Riesgos'!$AB$21="Moderado"),CONCATENATE("R2C",'Mapa Riesgos'!$P$21),"")</f>
        <v/>
      </c>
      <c r="Y7" s="56" t="str">
        <f>IF(AND('Mapa Riesgos'!$Z$22="Muy Alta",'Mapa Riesgos'!$AB$22="Moderado"),CONCATENATE("R2C",'Mapa Riesgos'!$P$22),"")</f>
        <v/>
      </c>
      <c r="Z7" s="56" t="str">
        <f>IF(AND('Mapa Riesgos'!$Z$23="Muy Alta",'Mapa Riesgos'!$AB$23="Moderado"),CONCATENATE("R2C",'Mapa Riesgos'!$P$23),"")</f>
        <v/>
      </c>
      <c r="AA7" s="57" t="str">
        <f>IF(AND('Mapa Riesgos'!$Z$24="Muy Alta",'Mapa Riesgos'!$AB$24="Moderado"),CONCATENATE("R2C",'Mapa Riesgos'!$P$24),"")</f>
        <v/>
      </c>
      <c r="AB7" s="55" t="str">
        <f>IF(AND('Mapa Riesgos'!$Z$19="Muy Alta",'Mapa Riesgos'!$AB$19="Mayor"),CONCATENATE("R2C",'Mapa Riesgos'!$P$19),"")</f>
        <v/>
      </c>
      <c r="AC7" s="56" t="str">
        <f>IF(AND('Mapa Riesgos'!$Z$20="Muy Alta",'Mapa Riesgos'!$AB$20="Mayor"),CONCATENATE("R2C",'Mapa Riesgos'!$P$20),"")</f>
        <v/>
      </c>
      <c r="AD7" s="56" t="str">
        <f>IF(AND('Mapa Riesgos'!$Z$21="Muy Alta",'Mapa Riesgos'!$AB$21="Mayor"),CONCATENATE("R2C",'Mapa Riesgos'!$P$21),"")</f>
        <v/>
      </c>
      <c r="AE7" s="56" t="str">
        <f>IF(AND('Mapa Riesgos'!$Z$22="Muy Alta",'Mapa Riesgos'!$AB$22="Mayor"),CONCATENATE("R2C",'Mapa Riesgos'!$P$22),"")</f>
        <v/>
      </c>
      <c r="AF7" s="56" t="str">
        <f>IF(AND('Mapa Riesgos'!$Z$23="Muy Alta",'Mapa Riesgos'!$AB$23="Mayor"),CONCATENATE("R2C",'Mapa Riesgos'!$P$23),"")</f>
        <v/>
      </c>
      <c r="AG7" s="57" t="str">
        <f>IF(AND('Mapa Riesgos'!$Z$24="Muy Alta",'Mapa Riesgos'!$AB$24="Mayor"),CONCATENATE("R2C",'Mapa Riesgos'!$P$24),"")</f>
        <v/>
      </c>
      <c r="AH7" s="58" t="str">
        <f>IF(AND('Mapa Riesgos'!$Z$19="Muy Alta",'Mapa Riesgos'!$AB$19="Catastrófico"),CONCATENATE("R2C",'Mapa Riesgos'!$P$19),"")</f>
        <v/>
      </c>
      <c r="AI7" s="59" t="str">
        <f>IF(AND('Mapa Riesgos'!$Z$20="Muy Alta",'Mapa Riesgos'!$AB$20="Catastrófico"),CONCATENATE("R2C",'Mapa Riesgos'!$P$20),"")</f>
        <v/>
      </c>
      <c r="AJ7" s="59" t="str">
        <f>IF(AND('Mapa Riesgos'!$Z$21="Muy Alta",'Mapa Riesgos'!$AB$21="Catastrófico"),CONCATENATE("R2C",'Mapa Riesgos'!$P$21),"")</f>
        <v/>
      </c>
      <c r="AK7" s="59" t="str">
        <f>IF(AND('Mapa Riesgos'!$Z$22="Muy Alta",'Mapa Riesgos'!$AB$22="Catastrófico"),CONCATENATE("R2C",'Mapa Riesgos'!$P$22),"")</f>
        <v/>
      </c>
      <c r="AL7" s="59" t="str">
        <f>IF(AND('Mapa Riesgos'!$Z$23="Muy Alta",'Mapa Riesgos'!$AB$23="Catastrófico"),CONCATENATE("R2C",'Mapa Riesgos'!$P$23),"")</f>
        <v/>
      </c>
      <c r="AM7" s="60" t="str">
        <f>IF(AND('Mapa Riesgos'!$Z$24="Muy Alta",'Mapa Riesgos'!$AB$24="Catastrófico"),CONCATENATE("R2C",'Mapa Riesgos'!$P$24),"")</f>
        <v/>
      </c>
      <c r="AN7" s="87"/>
      <c r="AO7" s="478"/>
      <c r="AP7" s="479"/>
      <c r="AQ7" s="479"/>
      <c r="AR7" s="479"/>
      <c r="AS7" s="479"/>
      <c r="AT7" s="480"/>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row>
    <row r="8" spans="1:91" ht="15" customHeight="1">
      <c r="A8" s="87"/>
      <c r="B8" s="416"/>
      <c r="C8" s="416"/>
      <c r="D8" s="417"/>
      <c r="E8" s="457"/>
      <c r="F8" s="458"/>
      <c r="G8" s="458"/>
      <c r="H8" s="458"/>
      <c r="I8" s="459"/>
      <c r="J8" s="55" t="str">
        <f>IF(AND('Mapa Riesgos'!$Z$25="Muy Alta",'Mapa Riesgos'!$AB$25="Leve"),CONCATENATE("R3C",'Mapa Riesgos'!$P$25),"")</f>
        <v/>
      </c>
      <c r="K8" s="56" t="str">
        <f>IF(AND('Mapa Riesgos'!$Z$26="Muy Alta",'Mapa Riesgos'!$AB$26="Leve"),CONCATENATE("R3C",'Mapa Riesgos'!$P$26),"")</f>
        <v/>
      </c>
      <c r="L8" s="56" t="str">
        <f>IF(AND('Mapa Riesgos'!$Z$27="Muy Alta",'Mapa Riesgos'!$AB$27="Leve"),CONCATENATE("R3C",'Mapa Riesgos'!$P$27),"")</f>
        <v/>
      </c>
      <c r="M8" s="56" t="str">
        <f>IF(AND('Mapa Riesgos'!$Z$28="Muy Alta",'Mapa Riesgos'!$AB$28="Leve"),CONCATENATE("R3C",'Mapa Riesgos'!$P$28),"")</f>
        <v/>
      </c>
      <c r="N8" s="56" t="str">
        <f>IF(AND('Mapa Riesgos'!$Z$29="Muy Alta",'Mapa Riesgos'!$AB$29="Leve"),CONCATENATE("R3C",'Mapa Riesgos'!$P$29),"")</f>
        <v/>
      </c>
      <c r="O8" s="57" t="str">
        <f>IF(AND('Mapa Riesgos'!$Z$30="Muy Alta",'Mapa Riesgos'!$AB$30="Leve"),CONCATENATE("R3C",'Mapa Riesgos'!$P$30),"")</f>
        <v/>
      </c>
      <c r="P8" s="55" t="str">
        <f>IF(AND('Mapa Riesgos'!$Z$25="Muy Alta",'Mapa Riesgos'!$AB$25="Menor"),CONCATENATE("R3C",'Mapa Riesgos'!$P$25),"")</f>
        <v/>
      </c>
      <c r="Q8" s="56" t="str">
        <f>IF(AND('Mapa Riesgos'!$Z$26="Muy Alta",'Mapa Riesgos'!$AB$26="Menor"),CONCATENATE("R3C",'Mapa Riesgos'!$P$26),"")</f>
        <v/>
      </c>
      <c r="R8" s="56" t="str">
        <f>IF(AND('Mapa Riesgos'!$Z$27="Muy Alta",'Mapa Riesgos'!$AB$27="Menor"),CONCATENATE("R3C",'Mapa Riesgos'!$P$27),"")</f>
        <v/>
      </c>
      <c r="S8" s="56" t="str">
        <f>IF(AND('Mapa Riesgos'!$Z$28="Muy Alta",'Mapa Riesgos'!$AB$28="Menor"),CONCATENATE("R3C",'Mapa Riesgos'!$P$28),"")</f>
        <v/>
      </c>
      <c r="T8" s="56" t="str">
        <f>IF(AND('Mapa Riesgos'!$Z$29="Muy Alta",'Mapa Riesgos'!$AB$29="Menor"),CONCATENATE("R3C",'Mapa Riesgos'!$P$29),"")</f>
        <v/>
      </c>
      <c r="U8" s="57" t="str">
        <f>IF(AND('Mapa Riesgos'!$Z$30="Muy Alta",'Mapa Riesgos'!$AB$30="Menor"),CONCATENATE("R3C",'Mapa Riesgos'!$P$30),"")</f>
        <v/>
      </c>
      <c r="V8" s="55" t="str">
        <f>IF(AND('Mapa Riesgos'!$Z$25="Muy Alta",'Mapa Riesgos'!$AB$25="Moderado"),CONCATENATE("R3C",'Mapa Riesgos'!$P$25),"")</f>
        <v/>
      </c>
      <c r="W8" s="56" t="str">
        <f>IF(AND('Mapa Riesgos'!$Z$26="Muy Alta",'Mapa Riesgos'!$AB$26="Moderado"),CONCATENATE("R3C",'Mapa Riesgos'!$P$26),"")</f>
        <v/>
      </c>
      <c r="X8" s="56" t="str">
        <f>IF(AND('Mapa Riesgos'!$Z$27="Muy Alta",'Mapa Riesgos'!$AB$27="Moderado"),CONCATENATE("R3C",'Mapa Riesgos'!$P$27),"")</f>
        <v/>
      </c>
      <c r="Y8" s="56" t="str">
        <f>IF(AND('Mapa Riesgos'!$Z$28="Muy Alta",'Mapa Riesgos'!$AB$28="Moderado"),CONCATENATE("R3C",'Mapa Riesgos'!$P$28),"")</f>
        <v/>
      </c>
      <c r="Z8" s="56" t="str">
        <f>IF(AND('Mapa Riesgos'!$Z$29="Muy Alta",'Mapa Riesgos'!$AB$29="Moderado"),CONCATENATE("R3C",'Mapa Riesgos'!$P$29),"")</f>
        <v/>
      </c>
      <c r="AA8" s="57" t="str">
        <f>IF(AND('Mapa Riesgos'!$Z$30="Muy Alta",'Mapa Riesgos'!$AB$30="Moderado"),CONCATENATE("R3C",'Mapa Riesgos'!$P$30),"")</f>
        <v/>
      </c>
      <c r="AB8" s="55" t="str">
        <f>IF(AND('Mapa Riesgos'!$Z$25="Muy Alta",'Mapa Riesgos'!$AB$25="Mayor"),CONCATENATE("R3C",'Mapa Riesgos'!$P$25),"")</f>
        <v/>
      </c>
      <c r="AC8" s="56" t="str">
        <f>IF(AND('Mapa Riesgos'!$Z$26="Muy Alta",'Mapa Riesgos'!$AB$26="Mayor"),CONCATENATE("R3C",'Mapa Riesgos'!$P$26),"")</f>
        <v/>
      </c>
      <c r="AD8" s="56" t="str">
        <f>IF(AND('Mapa Riesgos'!$Z$27="Muy Alta",'Mapa Riesgos'!$AB$27="Mayor"),CONCATENATE("R3C",'Mapa Riesgos'!$P$27),"")</f>
        <v/>
      </c>
      <c r="AE8" s="56" t="str">
        <f>IF(AND('Mapa Riesgos'!$Z$28="Muy Alta",'Mapa Riesgos'!$AB$28="Mayor"),CONCATENATE("R3C",'Mapa Riesgos'!$P$28),"")</f>
        <v/>
      </c>
      <c r="AF8" s="56" t="str">
        <f>IF(AND('Mapa Riesgos'!$Z$29="Muy Alta",'Mapa Riesgos'!$AB$29="Mayor"),CONCATENATE("R3C",'Mapa Riesgos'!$P$29),"")</f>
        <v/>
      </c>
      <c r="AG8" s="57" t="str">
        <f>IF(AND('Mapa Riesgos'!$Z$30="Muy Alta",'Mapa Riesgos'!$AB$30="Mayor"),CONCATENATE("R3C",'Mapa Riesgos'!$P$30),"")</f>
        <v/>
      </c>
      <c r="AH8" s="58" t="str">
        <f>IF(AND('Mapa Riesgos'!$Z$25="Muy Alta",'Mapa Riesgos'!$AB$25="Catastrófico"),CONCATENATE("R3C",'Mapa Riesgos'!$P$25),"")</f>
        <v/>
      </c>
      <c r="AI8" s="59" t="str">
        <f>IF(AND('Mapa Riesgos'!$Z$26="Muy Alta",'Mapa Riesgos'!$AB$26="Catastrófico"),CONCATENATE("R3C",'Mapa Riesgos'!$P$26),"")</f>
        <v/>
      </c>
      <c r="AJ8" s="59" t="str">
        <f>IF(AND('Mapa Riesgos'!$Z$27="Muy Alta",'Mapa Riesgos'!$AB$27="Catastrófico"),CONCATENATE("R3C",'Mapa Riesgos'!$P$27),"")</f>
        <v/>
      </c>
      <c r="AK8" s="59" t="str">
        <f>IF(AND('Mapa Riesgos'!$Z$28="Muy Alta",'Mapa Riesgos'!$AB$28="Catastrófico"),CONCATENATE("R3C",'Mapa Riesgos'!$P$28),"")</f>
        <v/>
      </c>
      <c r="AL8" s="59" t="str">
        <f>IF(AND('Mapa Riesgos'!$Z$29="Muy Alta",'Mapa Riesgos'!$AB$29="Catastrófico"),CONCATENATE("R3C",'Mapa Riesgos'!$P$29),"")</f>
        <v/>
      </c>
      <c r="AM8" s="60" t="str">
        <f>IF(AND('Mapa Riesgos'!$Z$30="Muy Alta",'Mapa Riesgos'!$AB$30="Catastrófico"),CONCATENATE("R3C",'Mapa Riesgos'!$P$30),"")</f>
        <v/>
      </c>
      <c r="AN8" s="87"/>
      <c r="AO8" s="478"/>
      <c r="AP8" s="479"/>
      <c r="AQ8" s="479"/>
      <c r="AR8" s="479"/>
      <c r="AS8" s="479"/>
      <c r="AT8" s="480"/>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row>
    <row r="9" spans="1:91" ht="15" customHeight="1">
      <c r="A9" s="87"/>
      <c r="B9" s="416"/>
      <c r="C9" s="416"/>
      <c r="D9" s="417"/>
      <c r="E9" s="457"/>
      <c r="F9" s="458"/>
      <c r="G9" s="458"/>
      <c r="H9" s="458"/>
      <c r="I9" s="459"/>
      <c r="J9" s="55" t="str">
        <f>IF(AND('Mapa Riesgos'!$Z$31="Muy Alta",'Mapa Riesgos'!$AB$31="Leve"),CONCATENATE("R4C",'Mapa Riesgos'!$P$31),"")</f>
        <v/>
      </c>
      <c r="K9" s="56" t="str">
        <f>IF(AND('Mapa Riesgos'!$Z$32="Muy Alta",'Mapa Riesgos'!$AB$32="Leve"),CONCATENATE("R4C",'Mapa Riesgos'!$P$32),"")</f>
        <v/>
      </c>
      <c r="L9" s="61" t="str">
        <f>IF(AND('Mapa Riesgos'!$Z$33="Muy Alta",'Mapa Riesgos'!$AB$33="Leve"),CONCATENATE("R4C",'Mapa Riesgos'!$P$33),"")</f>
        <v/>
      </c>
      <c r="M9" s="61" t="str">
        <f>IF(AND('Mapa Riesgos'!$Z$34="Muy Alta",'Mapa Riesgos'!$AB$34="Leve"),CONCATENATE("R4C",'Mapa Riesgos'!$P$34),"")</f>
        <v/>
      </c>
      <c r="N9" s="61" t="str">
        <f>IF(AND('Mapa Riesgos'!$Z$35="Muy Alta",'Mapa Riesgos'!$AB$35="Leve"),CONCATENATE("R4C",'Mapa Riesgos'!$P$35),"")</f>
        <v/>
      </c>
      <c r="O9" s="57" t="str">
        <f>IF(AND('Mapa Riesgos'!$Z$36="Muy Alta",'Mapa Riesgos'!$AB$36="Leve"),CONCATENATE("R4C",'Mapa Riesgos'!$P$36),"")</f>
        <v/>
      </c>
      <c r="P9" s="55" t="str">
        <f>IF(AND('Mapa Riesgos'!$Z$31="Muy Alta",'Mapa Riesgos'!$AB$31="Menor"),CONCATENATE("R4C",'Mapa Riesgos'!$P$31),"")</f>
        <v/>
      </c>
      <c r="Q9" s="56" t="str">
        <f>IF(AND('Mapa Riesgos'!$Z$32="Muy Alta",'Mapa Riesgos'!$AB$32="Menor"),CONCATENATE("R4C",'Mapa Riesgos'!$P$32),"")</f>
        <v/>
      </c>
      <c r="R9" s="61" t="str">
        <f>IF(AND('Mapa Riesgos'!$Z$33="Muy Alta",'Mapa Riesgos'!$AB$33="Menor"),CONCATENATE("R4C",'Mapa Riesgos'!$P$33),"")</f>
        <v/>
      </c>
      <c r="S9" s="61" t="str">
        <f>IF(AND('Mapa Riesgos'!$Z$34="Muy Alta",'Mapa Riesgos'!$AB$34="Menor"),CONCATENATE("R4C",'Mapa Riesgos'!$P$34),"")</f>
        <v/>
      </c>
      <c r="T9" s="61" t="str">
        <f>IF(AND('Mapa Riesgos'!$Z$35="Muy Alta",'Mapa Riesgos'!$AB$35="Menor"),CONCATENATE("R4C",'Mapa Riesgos'!$P$35),"")</f>
        <v/>
      </c>
      <c r="U9" s="57" t="str">
        <f>IF(AND('Mapa Riesgos'!$Z$36="Muy Alta",'Mapa Riesgos'!$AB$36="Menor"),CONCATENATE("R4C",'Mapa Riesgos'!$P$36),"")</f>
        <v/>
      </c>
      <c r="V9" s="55" t="str">
        <f>IF(AND('Mapa Riesgos'!$Z$31="Muy Alta",'Mapa Riesgos'!$AB$31="Moderado"),CONCATENATE("R4C",'Mapa Riesgos'!$P$31),"")</f>
        <v/>
      </c>
      <c r="W9" s="56" t="str">
        <f>IF(AND('Mapa Riesgos'!$Z$32="Muy Alta",'Mapa Riesgos'!$AB$32="Moderado"),CONCATENATE("R4C",'Mapa Riesgos'!$P$32),"")</f>
        <v/>
      </c>
      <c r="X9" s="61" t="str">
        <f>IF(AND('Mapa Riesgos'!$Z$33="Muy Alta",'Mapa Riesgos'!$AB$33="Moderado"),CONCATENATE("R4C",'Mapa Riesgos'!$P$33),"")</f>
        <v/>
      </c>
      <c r="Y9" s="61" t="str">
        <f>IF(AND('Mapa Riesgos'!$Z$34="Muy Alta",'Mapa Riesgos'!$AB$34="Moderado"),CONCATENATE("R4C",'Mapa Riesgos'!$P$34),"")</f>
        <v/>
      </c>
      <c r="Z9" s="61" t="str">
        <f>IF(AND('Mapa Riesgos'!$Z$35="Muy Alta",'Mapa Riesgos'!$AB$35="Moderado"),CONCATENATE("R4C",'Mapa Riesgos'!$P$35),"")</f>
        <v/>
      </c>
      <c r="AA9" s="57" t="str">
        <f>IF(AND('Mapa Riesgos'!$Z$36="Muy Alta",'Mapa Riesgos'!$AB$36="Moderado"),CONCATENATE("R4C",'Mapa Riesgos'!$P$36),"")</f>
        <v/>
      </c>
      <c r="AB9" s="55" t="str">
        <f>IF(AND('Mapa Riesgos'!$Z$31="Muy Alta",'Mapa Riesgos'!$AB$31="Mayor"),CONCATENATE("R4C",'Mapa Riesgos'!$P$31),"")</f>
        <v/>
      </c>
      <c r="AC9" s="56" t="str">
        <f>IF(AND('Mapa Riesgos'!$Z$32="Muy Alta",'Mapa Riesgos'!$AB$32="Mayor"),CONCATENATE("R4C",'Mapa Riesgos'!$P$32),"")</f>
        <v/>
      </c>
      <c r="AD9" s="61" t="str">
        <f>IF(AND('Mapa Riesgos'!$Z$33="Muy Alta",'Mapa Riesgos'!$AB$33="Mayor"),CONCATENATE("R4C",'Mapa Riesgos'!$P$33),"")</f>
        <v/>
      </c>
      <c r="AE9" s="61" t="str">
        <f>IF(AND('Mapa Riesgos'!$Z$34="Muy Alta",'Mapa Riesgos'!$AB$34="Mayor"),CONCATENATE("R4C",'Mapa Riesgos'!$P$34),"")</f>
        <v/>
      </c>
      <c r="AF9" s="61" t="str">
        <f>IF(AND('Mapa Riesgos'!$Z$35="Muy Alta",'Mapa Riesgos'!$AB$35="Mayor"),CONCATENATE("R4C",'Mapa Riesgos'!$P$35),"")</f>
        <v/>
      </c>
      <c r="AG9" s="57" t="str">
        <f>IF(AND('Mapa Riesgos'!$Z$36="Muy Alta",'Mapa Riesgos'!$AB$36="Mayor"),CONCATENATE("R4C",'Mapa Riesgos'!$P$36),"")</f>
        <v/>
      </c>
      <c r="AH9" s="58" t="str">
        <f>IF(AND('Mapa Riesgos'!$Z$31="Muy Alta",'Mapa Riesgos'!$AB$31="Catastrófico"),CONCATENATE("R4C",'Mapa Riesgos'!$P$31),"")</f>
        <v/>
      </c>
      <c r="AI9" s="59" t="str">
        <f>IF(AND('Mapa Riesgos'!$Z$32="Muy Alta",'Mapa Riesgos'!$AB$32="Catastrófico"),CONCATENATE("R4C",'Mapa Riesgos'!$P$32),"")</f>
        <v/>
      </c>
      <c r="AJ9" s="59" t="str">
        <f>IF(AND('Mapa Riesgos'!$Z$33="Muy Alta",'Mapa Riesgos'!$AB$33="Catastrófico"),CONCATENATE("R4C",'Mapa Riesgos'!$P$33),"")</f>
        <v/>
      </c>
      <c r="AK9" s="59" t="str">
        <f>IF(AND('Mapa Riesgos'!$Z$34="Muy Alta",'Mapa Riesgos'!$AB$34="Catastrófico"),CONCATENATE("R4C",'Mapa Riesgos'!$P$34),"")</f>
        <v/>
      </c>
      <c r="AL9" s="59" t="str">
        <f>IF(AND('Mapa Riesgos'!$Z$35="Muy Alta",'Mapa Riesgos'!$AB$35="Catastrófico"),CONCATENATE("R4C",'Mapa Riesgos'!$P$35),"")</f>
        <v/>
      </c>
      <c r="AM9" s="60" t="str">
        <f>IF(AND('Mapa Riesgos'!$Z$36="Muy Alta",'Mapa Riesgos'!$AB$36="Catastrófico"),CONCATENATE("R4C",'Mapa Riesgos'!$P$36),"")</f>
        <v/>
      </c>
      <c r="AN9" s="87"/>
      <c r="AO9" s="478"/>
      <c r="AP9" s="479"/>
      <c r="AQ9" s="479"/>
      <c r="AR9" s="479"/>
      <c r="AS9" s="479"/>
      <c r="AT9" s="480"/>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row>
    <row r="10" spans="1:91" ht="15" customHeight="1">
      <c r="A10" s="87"/>
      <c r="B10" s="416"/>
      <c r="C10" s="416"/>
      <c r="D10" s="417"/>
      <c r="E10" s="457"/>
      <c r="F10" s="458"/>
      <c r="G10" s="458"/>
      <c r="H10" s="458"/>
      <c r="I10" s="459"/>
      <c r="J10" s="55" t="str">
        <f>IF(AND('Mapa Riesgos'!$Z$37="Muy Alta",'Mapa Riesgos'!$AB$37="Leve"),CONCATENATE("R5C",'Mapa Riesgos'!$P$37),"")</f>
        <v/>
      </c>
      <c r="K10" s="56" t="str">
        <f>IF(AND('Mapa Riesgos'!$Z$38="Muy Alta",'Mapa Riesgos'!$AB$38="Leve"),CONCATENATE("R5C",'Mapa Riesgos'!$P$38),"")</f>
        <v/>
      </c>
      <c r="L10" s="61" t="str">
        <f>IF(AND('Mapa Riesgos'!$Z$39="Muy Alta",'Mapa Riesgos'!$AB$39="Leve"),CONCATENATE("R5C",'Mapa Riesgos'!$P$39),"")</f>
        <v/>
      </c>
      <c r="M10" s="61" t="str">
        <f>IF(AND('Mapa Riesgos'!$Z$40="Muy Alta",'Mapa Riesgos'!$AB$40="Leve"),CONCATENATE("R5C",'Mapa Riesgos'!$P$40),"")</f>
        <v/>
      </c>
      <c r="N10" s="61" t="str">
        <f>IF(AND('Mapa Riesgos'!$Z$41="Muy Alta",'Mapa Riesgos'!$AB$41="Leve"),CONCATENATE("R5C",'Mapa Riesgos'!$P$41),"")</f>
        <v/>
      </c>
      <c r="O10" s="57" t="str">
        <f>IF(AND('Mapa Riesgos'!$Z$42="Muy Alta",'Mapa Riesgos'!$AB$42="Leve"),CONCATENATE("R5C",'Mapa Riesgos'!$P$42),"")</f>
        <v/>
      </c>
      <c r="P10" s="55" t="str">
        <f>IF(AND('Mapa Riesgos'!$Z$37="Muy Alta",'Mapa Riesgos'!$AB$37="Menor"),CONCATENATE("R5C",'Mapa Riesgos'!$P$37),"")</f>
        <v/>
      </c>
      <c r="Q10" s="56" t="str">
        <f>IF(AND('Mapa Riesgos'!$Z$38="Muy Alta",'Mapa Riesgos'!$AB$38="Menor"),CONCATENATE("R5C",'Mapa Riesgos'!$P$38),"")</f>
        <v/>
      </c>
      <c r="R10" s="61" t="str">
        <f>IF(AND('Mapa Riesgos'!$Z$39="Muy Alta",'Mapa Riesgos'!$AB$39="Menor"),CONCATENATE("R5C",'Mapa Riesgos'!$P$39),"")</f>
        <v/>
      </c>
      <c r="S10" s="61" t="str">
        <f>IF(AND('Mapa Riesgos'!$Z$40="Muy Alta",'Mapa Riesgos'!$AB$40="Menor"),CONCATENATE("R5C",'Mapa Riesgos'!$P$40),"")</f>
        <v/>
      </c>
      <c r="T10" s="61" t="str">
        <f>IF(AND('Mapa Riesgos'!$Z$41="Muy Alta",'Mapa Riesgos'!$AB$41="Menor"),CONCATENATE("R5C",'Mapa Riesgos'!$P$41),"")</f>
        <v/>
      </c>
      <c r="U10" s="57" t="str">
        <f>IF(AND('Mapa Riesgos'!$Z$42="Muy Alta",'Mapa Riesgos'!$AB$42="Menor"),CONCATENATE("R5C",'Mapa Riesgos'!$P$42),"")</f>
        <v/>
      </c>
      <c r="V10" s="55" t="str">
        <f>IF(AND('Mapa Riesgos'!$Z$37="Muy Alta",'Mapa Riesgos'!$AB$37="Moderado"),CONCATENATE("R5C",'Mapa Riesgos'!$P$37),"")</f>
        <v/>
      </c>
      <c r="W10" s="56" t="str">
        <f>IF(AND('Mapa Riesgos'!$Z$38="Muy Alta",'Mapa Riesgos'!$AB$38="Moderado"),CONCATENATE("R5C",'Mapa Riesgos'!$P$38),"")</f>
        <v/>
      </c>
      <c r="X10" s="61" t="str">
        <f>IF(AND('Mapa Riesgos'!$Z$39="Muy Alta",'Mapa Riesgos'!$AB$39="Moderado"),CONCATENATE("R5C",'Mapa Riesgos'!$P$39),"")</f>
        <v/>
      </c>
      <c r="Y10" s="61" t="str">
        <f>IF(AND('Mapa Riesgos'!$Z$40="Muy Alta",'Mapa Riesgos'!$AB$40="Moderado"),CONCATENATE("R5C",'Mapa Riesgos'!$P$40),"")</f>
        <v/>
      </c>
      <c r="Z10" s="61" t="str">
        <f>IF(AND('Mapa Riesgos'!$Z$41="Muy Alta",'Mapa Riesgos'!$AB$41="Moderado"),CONCATENATE("R5C",'Mapa Riesgos'!$P$41),"")</f>
        <v/>
      </c>
      <c r="AA10" s="57" t="str">
        <f>IF(AND('Mapa Riesgos'!$Z$42="Muy Alta",'Mapa Riesgos'!$AB$42="Moderado"),CONCATENATE("R5C",'Mapa Riesgos'!$P$42),"")</f>
        <v/>
      </c>
      <c r="AB10" s="55" t="str">
        <f>IF(AND('Mapa Riesgos'!$Z$37="Muy Alta",'Mapa Riesgos'!$AB$37="Mayor"),CONCATENATE("R5C",'Mapa Riesgos'!$P$37),"")</f>
        <v/>
      </c>
      <c r="AC10" s="56" t="str">
        <f>IF(AND('Mapa Riesgos'!$Z$38="Muy Alta",'Mapa Riesgos'!$AB$38="Mayor"),CONCATENATE("R5C",'Mapa Riesgos'!$P$38),"")</f>
        <v/>
      </c>
      <c r="AD10" s="61" t="str">
        <f>IF(AND('Mapa Riesgos'!$Z$39="Muy Alta",'Mapa Riesgos'!$AB$39="Mayor"),CONCATENATE("R5C",'Mapa Riesgos'!$P$39),"")</f>
        <v/>
      </c>
      <c r="AE10" s="61" t="str">
        <f>IF(AND('Mapa Riesgos'!$Z$40="Muy Alta",'Mapa Riesgos'!$AB$40="Mayor"),CONCATENATE("R5C",'Mapa Riesgos'!$P$40),"")</f>
        <v/>
      </c>
      <c r="AF10" s="61" t="str">
        <f>IF(AND('Mapa Riesgos'!$Z$41="Muy Alta",'Mapa Riesgos'!$AB$41="Mayor"),CONCATENATE("R5C",'Mapa Riesgos'!$P$41),"")</f>
        <v/>
      </c>
      <c r="AG10" s="57" t="str">
        <f>IF(AND('Mapa Riesgos'!$Z$42="Muy Alta",'Mapa Riesgos'!$AB$42="Mayor"),CONCATENATE("R5C",'Mapa Riesgos'!$P$42),"")</f>
        <v/>
      </c>
      <c r="AH10" s="58" t="str">
        <f>IF(AND('Mapa Riesgos'!$Z$37="Muy Alta",'Mapa Riesgos'!$AB$37="Catastrófico"),CONCATENATE("R5C",'Mapa Riesgos'!$P$37),"")</f>
        <v/>
      </c>
      <c r="AI10" s="59" t="str">
        <f>IF(AND('Mapa Riesgos'!$Z$38="Muy Alta",'Mapa Riesgos'!$AB$38="Catastrófico"),CONCATENATE("R5C",'Mapa Riesgos'!$P$38),"")</f>
        <v/>
      </c>
      <c r="AJ10" s="59" t="str">
        <f>IF(AND('Mapa Riesgos'!$Z$39="Muy Alta",'Mapa Riesgos'!$AB$39="Catastrófico"),CONCATENATE("R5C",'Mapa Riesgos'!$P$39),"")</f>
        <v/>
      </c>
      <c r="AK10" s="59" t="str">
        <f>IF(AND('Mapa Riesgos'!$Z$40="Muy Alta",'Mapa Riesgos'!$AB$40="Catastrófico"),CONCATENATE("R5C",'Mapa Riesgos'!$P$40),"")</f>
        <v/>
      </c>
      <c r="AL10" s="59" t="str">
        <f>IF(AND('Mapa Riesgos'!$Z$41="Muy Alta",'Mapa Riesgos'!$AB$41="Catastrófico"),CONCATENATE("R5C",'Mapa Riesgos'!$P$41),"")</f>
        <v/>
      </c>
      <c r="AM10" s="60" t="str">
        <f>IF(AND('Mapa Riesgos'!$Z$42="Muy Alta",'Mapa Riesgos'!$AB$42="Catastrófico"),CONCATENATE("R5C",'Mapa Riesgos'!$P$42),"")</f>
        <v/>
      </c>
      <c r="AN10" s="87"/>
      <c r="AO10" s="478"/>
      <c r="AP10" s="479"/>
      <c r="AQ10" s="479"/>
      <c r="AR10" s="479"/>
      <c r="AS10" s="479"/>
      <c r="AT10" s="480"/>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row>
    <row r="11" spans="1:91" ht="15" customHeight="1">
      <c r="A11" s="87"/>
      <c r="B11" s="416"/>
      <c r="C11" s="416"/>
      <c r="D11" s="417"/>
      <c r="E11" s="457"/>
      <c r="F11" s="458"/>
      <c r="G11" s="458"/>
      <c r="H11" s="458"/>
      <c r="I11" s="459"/>
      <c r="J11" s="55" t="str">
        <f>IF(AND('Mapa Riesgos'!$Z$43="Muy Alta",'Mapa Riesgos'!$AB$43="Leve"),CONCATENATE("R6C",'Mapa Riesgos'!$P$43),"")</f>
        <v/>
      </c>
      <c r="K11" s="56" t="str">
        <f>IF(AND('Mapa Riesgos'!$Z$44="Muy Alta",'Mapa Riesgos'!$AB$44="Leve"),CONCATENATE("R6C",'Mapa Riesgos'!$P$44),"")</f>
        <v/>
      </c>
      <c r="L11" s="61" t="str">
        <f>IF(AND('Mapa Riesgos'!$Z$45="Muy Alta",'Mapa Riesgos'!$AB$45="Leve"),CONCATENATE("R6C",'Mapa Riesgos'!$P$45),"")</f>
        <v/>
      </c>
      <c r="M11" s="61" t="str">
        <f>IF(AND('Mapa Riesgos'!$Z$46="Muy Alta",'Mapa Riesgos'!$AB$46="Leve"),CONCATENATE("R6C",'Mapa Riesgos'!$P$46),"")</f>
        <v/>
      </c>
      <c r="N11" s="61" t="str">
        <f>IF(AND('Mapa Riesgos'!$Z$47="Muy Alta",'Mapa Riesgos'!$AB$47="Leve"),CONCATENATE("R6C",'Mapa Riesgos'!$P$47),"")</f>
        <v/>
      </c>
      <c r="O11" s="57" t="str">
        <f>IF(AND('Mapa Riesgos'!$Z$48="Muy Alta",'Mapa Riesgos'!$AB$48="Leve"),CONCATENATE("R6C",'Mapa Riesgos'!$P$48),"")</f>
        <v/>
      </c>
      <c r="P11" s="55" t="str">
        <f>IF(AND('Mapa Riesgos'!$Z$43="Muy Alta",'Mapa Riesgos'!$AB$43="Menor"),CONCATENATE("R6C",'Mapa Riesgos'!$P$43),"")</f>
        <v/>
      </c>
      <c r="Q11" s="56" t="str">
        <f>IF(AND('Mapa Riesgos'!$Z$44="Muy Alta",'Mapa Riesgos'!$AB$44="Menor"),CONCATENATE("R6C",'Mapa Riesgos'!$P$44),"")</f>
        <v/>
      </c>
      <c r="R11" s="61" t="str">
        <f>IF(AND('Mapa Riesgos'!$Z$45="Muy Alta",'Mapa Riesgos'!$AB$45="Menor"),CONCATENATE("R6C",'Mapa Riesgos'!$P$45),"")</f>
        <v/>
      </c>
      <c r="S11" s="61" t="str">
        <f>IF(AND('Mapa Riesgos'!$Z$46="Muy Alta",'Mapa Riesgos'!$AB$46="Menor"),CONCATENATE("R6C",'Mapa Riesgos'!$P$46),"")</f>
        <v/>
      </c>
      <c r="T11" s="61" t="str">
        <f>IF(AND('Mapa Riesgos'!$Z$47="Muy Alta",'Mapa Riesgos'!$AB$47="Menor"),CONCATENATE("R6C",'Mapa Riesgos'!$P$47),"")</f>
        <v/>
      </c>
      <c r="U11" s="57" t="str">
        <f>IF(AND('Mapa Riesgos'!$Z$48="Muy Alta",'Mapa Riesgos'!$AB$48="Menor"),CONCATENATE("R6C",'Mapa Riesgos'!$P$48),"")</f>
        <v/>
      </c>
      <c r="V11" s="55" t="str">
        <f>IF(AND('Mapa Riesgos'!$Z$43="Muy Alta",'Mapa Riesgos'!$AB$43="Moderado"),CONCATENATE("R6C",'Mapa Riesgos'!$P$43),"")</f>
        <v/>
      </c>
      <c r="W11" s="56" t="str">
        <f>IF(AND('Mapa Riesgos'!$Z$44="Muy Alta",'Mapa Riesgos'!$AB$44="Moderado"),CONCATENATE("R6C",'Mapa Riesgos'!$P$44),"")</f>
        <v/>
      </c>
      <c r="X11" s="61" t="str">
        <f>IF(AND('Mapa Riesgos'!$Z$45="Muy Alta",'Mapa Riesgos'!$AB$45="Moderado"),CONCATENATE("R6C",'Mapa Riesgos'!$P$45),"")</f>
        <v/>
      </c>
      <c r="Y11" s="61" t="str">
        <f>IF(AND('Mapa Riesgos'!$Z$46="Muy Alta",'Mapa Riesgos'!$AB$46="Moderado"),CONCATENATE("R6C",'Mapa Riesgos'!$P$46),"")</f>
        <v/>
      </c>
      <c r="Z11" s="61" t="str">
        <f>IF(AND('Mapa Riesgos'!$Z$47="Muy Alta",'Mapa Riesgos'!$AB$47="Moderado"),CONCATENATE("R6C",'Mapa Riesgos'!$P$47),"")</f>
        <v/>
      </c>
      <c r="AA11" s="57" t="str">
        <f>IF(AND('Mapa Riesgos'!$Z$48="Muy Alta",'Mapa Riesgos'!$AB$48="Moderado"),CONCATENATE("R6C",'Mapa Riesgos'!$P$48),"")</f>
        <v/>
      </c>
      <c r="AB11" s="55" t="str">
        <f>IF(AND('Mapa Riesgos'!$Z$43="Muy Alta",'Mapa Riesgos'!$AB$43="Mayor"),CONCATENATE("R6C",'Mapa Riesgos'!$P$43),"")</f>
        <v/>
      </c>
      <c r="AC11" s="56" t="str">
        <f>IF(AND('Mapa Riesgos'!$Z$44="Muy Alta",'Mapa Riesgos'!$AB$44="Mayor"),CONCATENATE("R6C",'Mapa Riesgos'!$P$44),"")</f>
        <v/>
      </c>
      <c r="AD11" s="61" t="str">
        <f>IF(AND('Mapa Riesgos'!$Z$45="Muy Alta",'Mapa Riesgos'!$AB$45="Mayor"),CONCATENATE("R6C",'Mapa Riesgos'!$P$45),"")</f>
        <v/>
      </c>
      <c r="AE11" s="61" t="str">
        <f>IF(AND('Mapa Riesgos'!$Z$46="Muy Alta",'Mapa Riesgos'!$AB$46="Mayor"),CONCATENATE("R6C",'Mapa Riesgos'!$P$46),"")</f>
        <v/>
      </c>
      <c r="AF11" s="61" t="str">
        <f>IF(AND('Mapa Riesgos'!$Z$47="Muy Alta",'Mapa Riesgos'!$AB$47="Mayor"),CONCATENATE("R6C",'Mapa Riesgos'!$P$47),"")</f>
        <v/>
      </c>
      <c r="AG11" s="57" t="str">
        <f>IF(AND('Mapa Riesgos'!$Z$48="Muy Alta",'Mapa Riesgos'!$AB$48="Mayor"),CONCATENATE("R6C",'Mapa Riesgos'!$P$48),"")</f>
        <v/>
      </c>
      <c r="AH11" s="58" t="str">
        <f>IF(AND('Mapa Riesgos'!$Z$43="Muy Alta",'Mapa Riesgos'!$AB$43="Catastrófico"),CONCATENATE("R6C",'Mapa Riesgos'!$P$43),"")</f>
        <v/>
      </c>
      <c r="AI11" s="59" t="str">
        <f>IF(AND('Mapa Riesgos'!$Z$44="Muy Alta",'Mapa Riesgos'!$AB$44="Catastrófico"),CONCATENATE("R6C",'Mapa Riesgos'!$P$44),"")</f>
        <v/>
      </c>
      <c r="AJ11" s="59" t="str">
        <f>IF(AND('Mapa Riesgos'!$Z$45="Muy Alta",'Mapa Riesgos'!$AB$45="Catastrófico"),CONCATENATE("R6C",'Mapa Riesgos'!$P$45),"")</f>
        <v/>
      </c>
      <c r="AK11" s="59" t="str">
        <f>IF(AND('Mapa Riesgos'!$Z$46="Muy Alta",'Mapa Riesgos'!$AB$46="Catastrófico"),CONCATENATE("R6C",'Mapa Riesgos'!$P$46),"")</f>
        <v/>
      </c>
      <c r="AL11" s="59" t="str">
        <f>IF(AND('Mapa Riesgos'!$Z$47="Muy Alta",'Mapa Riesgos'!$AB$47="Catastrófico"),CONCATENATE("R6C",'Mapa Riesgos'!$P$47),"")</f>
        <v/>
      </c>
      <c r="AM11" s="60" t="str">
        <f>IF(AND('Mapa Riesgos'!$Z$48="Muy Alta",'Mapa Riesgos'!$AB$48="Catastrófico"),CONCATENATE("R6C",'Mapa Riesgos'!$P$48),"")</f>
        <v/>
      </c>
      <c r="AN11" s="87"/>
      <c r="AO11" s="478"/>
      <c r="AP11" s="479"/>
      <c r="AQ11" s="479"/>
      <c r="AR11" s="479"/>
      <c r="AS11" s="479"/>
      <c r="AT11" s="480"/>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row>
    <row r="12" spans="1:91" ht="15" customHeight="1">
      <c r="A12" s="87"/>
      <c r="B12" s="416"/>
      <c r="C12" s="416"/>
      <c r="D12" s="417"/>
      <c r="E12" s="457"/>
      <c r="F12" s="458"/>
      <c r="G12" s="458"/>
      <c r="H12" s="458"/>
      <c r="I12" s="459"/>
      <c r="J12" s="55" t="str">
        <f>IF(AND('Mapa Riesgos'!$Z$49="Muy Alta",'Mapa Riesgos'!$AB$49="Leve"),CONCATENATE("R7C",'Mapa Riesgos'!$P$49),"")</f>
        <v/>
      </c>
      <c r="K12" s="56" t="str">
        <f>IF(AND('Mapa Riesgos'!$Z$50="Muy Alta",'Mapa Riesgos'!$AB$50="Leve"),CONCATENATE("R7C",'Mapa Riesgos'!$P$50),"")</f>
        <v/>
      </c>
      <c r="L12" s="61" t="str">
        <f>IF(AND('Mapa Riesgos'!$Z$51="Muy Alta",'Mapa Riesgos'!$AB$51="Leve"),CONCATENATE("R7C",'Mapa Riesgos'!$P$51),"")</f>
        <v/>
      </c>
      <c r="M12" s="61" t="str">
        <f>IF(AND('Mapa Riesgos'!$Z$52="Muy Alta",'Mapa Riesgos'!$AB$52="Leve"),CONCATENATE("R7C",'Mapa Riesgos'!$P$52),"")</f>
        <v/>
      </c>
      <c r="N12" s="61" t="str">
        <f>IF(AND('Mapa Riesgos'!$Z$53="Muy Alta",'Mapa Riesgos'!$AB$53="Leve"),CONCATENATE("R7C",'Mapa Riesgos'!$P$53),"")</f>
        <v/>
      </c>
      <c r="O12" s="57" t="str">
        <f>IF(AND('Mapa Riesgos'!$Z$54="Muy Alta",'Mapa Riesgos'!$AB$54="Leve"),CONCATENATE("R7C",'Mapa Riesgos'!$P$54),"")</f>
        <v/>
      </c>
      <c r="P12" s="55" t="str">
        <f>IF(AND('Mapa Riesgos'!$Z$49="Muy Alta",'Mapa Riesgos'!$AB$49="Menor"),CONCATENATE("R7C",'Mapa Riesgos'!$P$49),"")</f>
        <v/>
      </c>
      <c r="Q12" s="56" t="str">
        <f>IF(AND('Mapa Riesgos'!$Z$50="Muy Alta",'Mapa Riesgos'!$AB$50="Menor"),CONCATENATE("R7C",'Mapa Riesgos'!$P$50),"")</f>
        <v/>
      </c>
      <c r="R12" s="61" t="str">
        <f>IF(AND('Mapa Riesgos'!$Z$51="Muy Alta",'Mapa Riesgos'!$AB$51="Menor"),CONCATENATE("R7C",'Mapa Riesgos'!$P$51),"")</f>
        <v/>
      </c>
      <c r="S12" s="61" t="str">
        <f>IF(AND('Mapa Riesgos'!$Z$52="Muy Alta",'Mapa Riesgos'!$AB$52="Menor"),CONCATENATE("R7C",'Mapa Riesgos'!$P$52),"")</f>
        <v/>
      </c>
      <c r="T12" s="61" t="str">
        <f>IF(AND('Mapa Riesgos'!$Z$53="Muy Alta",'Mapa Riesgos'!$AB$53="Menor"),CONCATENATE("R7C",'Mapa Riesgos'!$P$53),"")</f>
        <v/>
      </c>
      <c r="U12" s="57" t="str">
        <f>IF(AND('Mapa Riesgos'!$Z$54="Muy Alta",'Mapa Riesgos'!$AB$54="Menor"),CONCATENATE("R7C",'Mapa Riesgos'!$P$54),"")</f>
        <v/>
      </c>
      <c r="V12" s="55" t="str">
        <f>IF(AND('Mapa Riesgos'!$Z$49="Muy Alta",'Mapa Riesgos'!$AB$49="Moderado"),CONCATENATE("R7C",'Mapa Riesgos'!$P$49),"")</f>
        <v/>
      </c>
      <c r="W12" s="56" t="str">
        <f>IF(AND('Mapa Riesgos'!$Z$50="Muy Alta",'Mapa Riesgos'!$AB$50="Moderado"),CONCATENATE("R7C",'Mapa Riesgos'!$P$50),"")</f>
        <v/>
      </c>
      <c r="X12" s="61" t="str">
        <f>IF(AND('Mapa Riesgos'!$Z$51="Muy Alta",'Mapa Riesgos'!$AB$51="Moderado"),CONCATENATE("R7C",'Mapa Riesgos'!$P$51),"")</f>
        <v/>
      </c>
      <c r="Y12" s="61" t="str">
        <f>IF(AND('Mapa Riesgos'!$Z$52="Muy Alta",'Mapa Riesgos'!$AB$52="Moderado"),CONCATENATE("R7C",'Mapa Riesgos'!$P$52),"")</f>
        <v/>
      </c>
      <c r="Z12" s="61" t="str">
        <f>IF(AND('Mapa Riesgos'!$Z$53="Muy Alta",'Mapa Riesgos'!$AB$53="Moderado"),CONCATENATE("R7C",'Mapa Riesgos'!$P$53),"")</f>
        <v/>
      </c>
      <c r="AA12" s="57" t="str">
        <f>IF(AND('Mapa Riesgos'!$Z$54="Muy Alta",'Mapa Riesgos'!$AB$54="Moderado"),CONCATENATE("R7C",'Mapa Riesgos'!$P$54),"")</f>
        <v/>
      </c>
      <c r="AB12" s="55" t="str">
        <f>IF(AND('Mapa Riesgos'!$Z$49="Muy Alta",'Mapa Riesgos'!$AB$49="Mayor"),CONCATENATE("R7C",'Mapa Riesgos'!$P$49),"")</f>
        <v/>
      </c>
      <c r="AC12" s="56" t="str">
        <f>IF(AND('Mapa Riesgos'!$Z$50="Muy Alta",'Mapa Riesgos'!$AB$50="Mayor"),CONCATENATE("R7C",'Mapa Riesgos'!$P$50),"")</f>
        <v/>
      </c>
      <c r="AD12" s="61" t="str">
        <f>IF(AND('Mapa Riesgos'!$Z$51="Muy Alta",'Mapa Riesgos'!$AB$51="Mayor"),CONCATENATE("R7C",'Mapa Riesgos'!$P$51),"")</f>
        <v/>
      </c>
      <c r="AE12" s="61" t="str">
        <f>IF(AND('Mapa Riesgos'!$Z$52="Muy Alta",'Mapa Riesgos'!$AB$52="Mayor"),CONCATENATE("R7C",'Mapa Riesgos'!$P$52),"")</f>
        <v/>
      </c>
      <c r="AF12" s="61" t="str">
        <f>IF(AND('Mapa Riesgos'!$Z$53="Muy Alta",'Mapa Riesgos'!$AB$53="Mayor"),CONCATENATE("R7C",'Mapa Riesgos'!$P$53),"")</f>
        <v/>
      </c>
      <c r="AG12" s="57" t="str">
        <f>IF(AND('Mapa Riesgos'!$Z$54="Muy Alta",'Mapa Riesgos'!$AB$54="Mayor"),CONCATENATE("R7C",'Mapa Riesgos'!$P$54),"")</f>
        <v/>
      </c>
      <c r="AH12" s="58" t="str">
        <f>IF(AND('Mapa Riesgos'!$Z$49="Muy Alta",'Mapa Riesgos'!$AB$49="Catastrófico"),CONCATENATE("R7C",'Mapa Riesgos'!$P$49),"")</f>
        <v/>
      </c>
      <c r="AI12" s="59" t="str">
        <f>IF(AND('Mapa Riesgos'!$Z$50="Muy Alta",'Mapa Riesgos'!$AB$50="Catastrófico"),CONCATENATE("R7C",'Mapa Riesgos'!$P$50),"")</f>
        <v/>
      </c>
      <c r="AJ12" s="59" t="str">
        <f>IF(AND('Mapa Riesgos'!$Z$51="Muy Alta",'Mapa Riesgos'!$AB$51="Catastrófico"),CONCATENATE("R7C",'Mapa Riesgos'!$P$51),"")</f>
        <v/>
      </c>
      <c r="AK12" s="59" t="str">
        <f>IF(AND('Mapa Riesgos'!$Z$52="Muy Alta",'Mapa Riesgos'!$AB$52="Catastrófico"),CONCATENATE("R7C",'Mapa Riesgos'!$P$52),"")</f>
        <v/>
      </c>
      <c r="AL12" s="59" t="str">
        <f>IF(AND('Mapa Riesgos'!$Z$53="Muy Alta",'Mapa Riesgos'!$AB$53="Catastrófico"),CONCATENATE("R7C",'Mapa Riesgos'!$P$53),"")</f>
        <v/>
      </c>
      <c r="AM12" s="60" t="str">
        <f>IF(AND('Mapa Riesgos'!$Z$54="Muy Alta",'Mapa Riesgos'!$AB$54="Catastrófico"),CONCATENATE("R7C",'Mapa Riesgos'!$P$54),"")</f>
        <v/>
      </c>
      <c r="AN12" s="87"/>
      <c r="AO12" s="478"/>
      <c r="AP12" s="479"/>
      <c r="AQ12" s="479"/>
      <c r="AR12" s="479"/>
      <c r="AS12" s="479"/>
      <c r="AT12" s="480"/>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row>
    <row r="13" spans="1:91" ht="15" customHeight="1">
      <c r="A13" s="87"/>
      <c r="B13" s="416"/>
      <c r="C13" s="416"/>
      <c r="D13" s="417"/>
      <c r="E13" s="457"/>
      <c r="F13" s="458"/>
      <c r="G13" s="458"/>
      <c r="H13" s="458"/>
      <c r="I13" s="459"/>
      <c r="J13" s="55" t="str">
        <f>IF(AND('Mapa Riesgos'!$Z$55="Muy Alta",'Mapa Riesgos'!$AB$55="Leve"),CONCATENATE("R8C",'Mapa Riesgos'!$P$55),"")</f>
        <v/>
      </c>
      <c r="K13" s="56" t="str">
        <f>IF(AND('Mapa Riesgos'!$Z$56="Muy Alta",'Mapa Riesgos'!$AB$56="Leve"),CONCATENATE("R8C",'Mapa Riesgos'!$P$56),"")</f>
        <v/>
      </c>
      <c r="L13" s="61" t="str">
        <f>IF(AND('Mapa Riesgos'!$Z$57="Muy Alta",'Mapa Riesgos'!$AB$57="Leve"),CONCATENATE("R8C",'Mapa Riesgos'!$P$57),"")</f>
        <v/>
      </c>
      <c r="M13" s="61" t="str">
        <f>IF(AND('Mapa Riesgos'!$Z$58="Muy Alta",'Mapa Riesgos'!$AB$58="Leve"),CONCATENATE("R8C",'Mapa Riesgos'!$P$58),"")</f>
        <v/>
      </c>
      <c r="N13" s="61" t="str">
        <f>IF(AND('Mapa Riesgos'!$Z$59="Muy Alta",'Mapa Riesgos'!$AB$59="Leve"),CONCATENATE("R8C",'Mapa Riesgos'!$P$59),"")</f>
        <v/>
      </c>
      <c r="O13" s="57" t="str">
        <f>IF(AND('Mapa Riesgos'!$Z$60="Muy Alta",'Mapa Riesgos'!$AB$60="Leve"),CONCATENATE("R8C",'Mapa Riesgos'!$P$60),"")</f>
        <v/>
      </c>
      <c r="P13" s="55" t="str">
        <f>IF(AND('Mapa Riesgos'!$Z$55="Muy Alta",'Mapa Riesgos'!$AB$55="Menor"),CONCATENATE("R8C",'Mapa Riesgos'!$P$55),"")</f>
        <v/>
      </c>
      <c r="Q13" s="56" t="str">
        <f>IF(AND('Mapa Riesgos'!$Z$56="Muy Alta",'Mapa Riesgos'!$AB$56="Menor"),CONCATENATE("R8C",'Mapa Riesgos'!$P$56),"")</f>
        <v/>
      </c>
      <c r="R13" s="61" t="str">
        <f>IF(AND('Mapa Riesgos'!$Z$57="Muy Alta",'Mapa Riesgos'!$AB$57="Menor"),CONCATENATE("R8C",'Mapa Riesgos'!$P$57),"")</f>
        <v/>
      </c>
      <c r="S13" s="61" t="str">
        <f>IF(AND('Mapa Riesgos'!$Z$58="Muy Alta",'Mapa Riesgos'!$AB$58="Menor"),CONCATENATE("R8C",'Mapa Riesgos'!$P$58),"")</f>
        <v/>
      </c>
      <c r="T13" s="61" t="str">
        <f>IF(AND('Mapa Riesgos'!$Z$59="Muy Alta",'Mapa Riesgos'!$AB$59="Menor"),CONCATENATE("R8C",'Mapa Riesgos'!$P$59),"")</f>
        <v/>
      </c>
      <c r="U13" s="57" t="str">
        <f>IF(AND('Mapa Riesgos'!$Z$60="Muy Alta",'Mapa Riesgos'!$AB$60="Menor"),CONCATENATE("R8C",'Mapa Riesgos'!$P$60),"")</f>
        <v/>
      </c>
      <c r="V13" s="55" t="str">
        <f>IF(AND('Mapa Riesgos'!$Z$55="Muy Alta",'Mapa Riesgos'!$AB$55="Moderado"),CONCATENATE("R8C",'Mapa Riesgos'!$P$55),"")</f>
        <v/>
      </c>
      <c r="W13" s="56" t="str">
        <f>IF(AND('Mapa Riesgos'!$Z$56="Muy Alta",'Mapa Riesgos'!$AB$56="Moderado"),CONCATENATE("R8C",'Mapa Riesgos'!$P$56),"")</f>
        <v/>
      </c>
      <c r="X13" s="61" t="str">
        <f>IF(AND('Mapa Riesgos'!$Z$57="Muy Alta",'Mapa Riesgos'!$AB$57="Moderado"),CONCATENATE("R8C",'Mapa Riesgos'!$P$57),"")</f>
        <v/>
      </c>
      <c r="Y13" s="61" t="str">
        <f>IF(AND('Mapa Riesgos'!$Z$58="Muy Alta",'Mapa Riesgos'!$AB$58="Moderado"),CONCATENATE("R8C",'Mapa Riesgos'!$P$58),"")</f>
        <v/>
      </c>
      <c r="Z13" s="61" t="str">
        <f>IF(AND('Mapa Riesgos'!$Z$59="Muy Alta",'Mapa Riesgos'!$AB$59="Moderado"),CONCATENATE("R8C",'Mapa Riesgos'!$P$59),"")</f>
        <v/>
      </c>
      <c r="AA13" s="57" t="str">
        <f>IF(AND('Mapa Riesgos'!$Z$60="Muy Alta",'Mapa Riesgos'!$AB$60="Moderado"),CONCATENATE("R8C",'Mapa Riesgos'!$P$60),"")</f>
        <v/>
      </c>
      <c r="AB13" s="55" t="str">
        <f>IF(AND('Mapa Riesgos'!$Z$55="Muy Alta",'Mapa Riesgos'!$AB$55="Mayor"),CONCATENATE("R8C",'Mapa Riesgos'!$P$55),"")</f>
        <v/>
      </c>
      <c r="AC13" s="56" t="str">
        <f>IF(AND('Mapa Riesgos'!$Z$56="Muy Alta",'Mapa Riesgos'!$AB$56="Mayor"),CONCATENATE("R8C",'Mapa Riesgos'!$P$56),"")</f>
        <v/>
      </c>
      <c r="AD13" s="61" t="str">
        <f>IF(AND('Mapa Riesgos'!$Z$57="Muy Alta",'Mapa Riesgos'!$AB$57="Mayor"),CONCATENATE("R8C",'Mapa Riesgos'!$P$57),"")</f>
        <v/>
      </c>
      <c r="AE13" s="61" t="str">
        <f>IF(AND('Mapa Riesgos'!$Z$58="Muy Alta",'Mapa Riesgos'!$AB$58="Mayor"),CONCATENATE("R8C",'Mapa Riesgos'!$P$58),"")</f>
        <v/>
      </c>
      <c r="AF13" s="61" t="str">
        <f>IF(AND('Mapa Riesgos'!$Z$59="Muy Alta",'Mapa Riesgos'!$AB$59="Mayor"),CONCATENATE("R8C",'Mapa Riesgos'!$P$59),"")</f>
        <v/>
      </c>
      <c r="AG13" s="57" t="str">
        <f>IF(AND('Mapa Riesgos'!$Z$60="Muy Alta",'Mapa Riesgos'!$AB$60="Mayor"),CONCATENATE("R8C",'Mapa Riesgos'!$P$60),"")</f>
        <v/>
      </c>
      <c r="AH13" s="58" t="str">
        <f>IF(AND('Mapa Riesgos'!$Z$55="Muy Alta",'Mapa Riesgos'!$AB$55="Catastrófico"),CONCATENATE("R8C",'Mapa Riesgos'!$P$55),"")</f>
        <v/>
      </c>
      <c r="AI13" s="59" t="str">
        <f>IF(AND('Mapa Riesgos'!$Z$56="Muy Alta",'Mapa Riesgos'!$AB$56="Catastrófico"),CONCATENATE("R8C",'Mapa Riesgos'!$P$56),"")</f>
        <v/>
      </c>
      <c r="AJ13" s="59" t="str">
        <f>IF(AND('Mapa Riesgos'!$Z$57="Muy Alta",'Mapa Riesgos'!$AB$57="Catastrófico"),CONCATENATE("R8C",'Mapa Riesgos'!$P$57),"")</f>
        <v/>
      </c>
      <c r="AK13" s="59" t="str">
        <f>IF(AND('Mapa Riesgos'!$Z$58="Muy Alta",'Mapa Riesgos'!$AB$58="Catastrófico"),CONCATENATE("R8C",'Mapa Riesgos'!$P$58),"")</f>
        <v/>
      </c>
      <c r="AL13" s="59" t="str">
        <f>IF(AND('Mapa Riesgos'!$Z$59="Muy Alta",'Mapa Riesgos'!$AB$59="Catastrófico"),CONCATENATE("R8C",'Mapa Riesgos'!$P$59),"")</f>
        <v/>
      </c>
      <c r="AM13" s="60" t="str">
        <f>IF(AND('Mapa Riesgos'!$Z$60="Muy Alta",'Mapa Riesgos'!$AB$60="Catastrófico"),CONCATENATE("R8C",'Mapa Riesgos'!$P$60),"")</f>
        <v/>
      </c>
      <c r="AN13" s="87"/>
      <c r="AO13" s="478"/>
      <c r="AP13" s="479"/>
      <c r="AQ13" s="479"/>
      <c r="AR13" s="479"/>
      <c r="AS13" s="479"/>
      <c r="AT13" s="480"/>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row>
    <row r="14" spans="1:91" ht="15" customHeight="1">
      <c r="A14" s="87"/>
      <c r="B14" s="416"/>
      <c r="C14" s="416"/>
      <c r="D14" s="417"/>
      <c r="E14" s="457"/>
      <c r="F14" s="458"/>
      <c r="G14" s="458"/>
      <c r="H14" s="458"/>
      <c r="I14" s="459"/>
      <c r="J14" s="55" t="str">
        <f>IF(AND('Mapa Riesgos'!$Z$61="Muy Alta",'Mapa Riesgos'!$AB$61="Leve"),CONCATENATE("R9C",'Mapa Riesgos'!$P$61),"")</f>
        <v/>
      </c>
      <c r="K14" s="56" t="str">
        <f>IF(AND('Mapa Riesgos'!$Z$62="Muy Alta",'Mapa Riesgos'!$AB$62="Leve"),CONCATENATE("R9C",'Mapa Riesgos'!$P$62),"")</f>
        <v/>
      </c>
      <c r="L14" s="61" t="str">
        <f>IF(AND('Mapa Riesgos'!$Z$63="Muy Alta",'Mapa Riesgos'!$AB$63="Leve"),CONCATENATE("R9C",'Mapa Riesgos'!$P$63),"")</f>
        <v/>
      </c>
      <c r="M14" s="61" t="str">
        <f>IF(AND('Mapa Riesgos'!$Z$64="Muy Alta",'Mapa Riesgos'!$AB$64="Leve"),CONCATENATE("R9C",'Mapa Riesgos'!$P$64),"")</f>
        <v/>
      </c>
      <c r="N14" s="61" t="str">
        <f>IF(AND('Mapa Riesgos'!$Z$65="Muy Alta",'Mapa Riesgos'!$AB$65="Leve"),CONCATENATE("R9C",'Mapa Riesgos'!$P$65),"")</f>
        <v/>
      </c>
      <c r="O14" s="57" t="str">
        <f>IF(AND('Mapa Riesgos'!$Z$66="Muy Alta",'Mapa Riesgos'!$AB$66="Leve"),CONCATENATE("R9C",'Mapa Riesgos'!$P$66),"")</f>
        <v/>
      </c>
      <c r="P14" s="55" t="str">
        <f>IF(AND('Mapa Riesgos'!$Z$61="Muy Alta",'Mapa Riesgos'!$AB$61="Menor"),CONCATENATE("R9C",'Mapa Riesgos'!$P$61),"")</f>
        <v/>
      </c>
      <c r="Q14" s="56" t="str">
        <f>IF(AND('Mapa Riesgos'!$Z$62="Muy Alta",'Mapa Riesgos'!$AB$62="Menor"),CONCATENATE("R9C",'Mapa Riesgos'!$P$62),"")</f>
        <v/>
      </c>
      <c r="R14" s="61" t="str">
        <f>IF(AND('Mapa Riesgos'!$Z$63="Muy Alta",'Mapa Riesgos'!$AB$63="Menor"),CONCATENATE("R9C",'Mapa Riesgos'!$P$63),"")</f>
        <v/>
      </c>
      <c r="S14" s="61" t="str">
        <f>IF(AND('Mapa Riesgos'!$Z$64="Muy Alta",'Mapa Riesgos'!$AB$64="Menor"),CONCATENATE("R9C",'Mapa Riesgos'!$P$64),"")</f>
        <v/>
      </c>
      <c r="T14" s="61" t="str">
        <f>IF(AND('Mapa Riesgos'!$Z$65="Muy Alta",'Mapa Riesgos'!$AB$65="Menor"),CONCATENATE("R9C",'Mapa Riesgos'!$P$65),"")</f>
        <v/>
      </c>
      <c r="U14" s="57" t="str">
        <f>IF(AND('Mapa Riesgos'!$Z$66="Muy Alta",'Mapa Riesgos'!$AB$66="Menor"),CONCATENATE("R9C",'Mapa Riesgos'!$P$66),"")</f>
        <v/>
      </c>
      <c r="V14" s="55" t="str">
        <f>IF(AND('Mapa Riesgos'!$Z$61="Muy Alta",'Mapa Riesgos'!$AB$61="Moderado"),CONCATENATE("R9C",'Mapa Riesgos'!$P$61),"")</f>
        <v/>
      </c>
      <c r="W14" s="56" t="str">
        <f>IF(AND('Mapa Riesgos'!$Z$62="Muy Alta",'Mapa Riesgos'!$AB$62="Moderado"),CONCATENATE("R9C",'Mapa Riesgos'!$P$62),"")</f>
        <v/>
      </c>
      <c r="X14" s="61" t="str">
        <f>IF(AND('Mapa Riesgos'!$Z$63="Muy Alta",'Mapa Riesgos'!$AB$63="Moderado"),CONCATENATE("R9C",'Mapa Riesgos'!$P$63),"")</f>
        <v/>
      </c>
      <c r="Y14" s="61" t="str">
        <f>IF(AND('Mapa Riesgos'!$Z$64="Muy Alta",'Mapa Riesgos'!$AB$64="Moderado"),CONCATENATE("R9C",'Mapa Riesgos'!$P$64),"")</f>
        <v/>
      </c>
      <c r="Z14" s="61" t="str">
        <f>IF(AND('Mapa Riesgos'!$Z$65="Muy Alta",'Mapa Riesgos'!$AB$65="Moderado"),CONCATENATE("R9C",'Mapa Riesgos'!$P$65),"")</f>
        <v/>
      </c>
      <c r="AA14" s="57" t="str">
        <f>IF(AND('Mapa Riesgos'!$Z$66="Muy Alta",'Mapa Riesgos'!$AB$66="Moderado"),CONCATENATE("R9C",'Mapa Riesgos'!$P$66),"")</f>
        <v/>
      </c>
      <c r="AB14" s="55" t="str">
        <f>IF(AND('Mapa Riesgos'!$Z$61="Muy Alta",'Mapa Riesgos'!$AB$61="Mayor"),CONCATENATE("R9C",'Mapa Riesgos'!$P$61),"")</f>
        <v/>
      </c>
      <c r="AC14" s="56" t="str">
        <f>IF(AND('Mapa Riesgos'!$Z$62="Muy Alta",'Mapa Riesgos'!$AB$62="Mayor"),CONCATENATE("R9C",'Mapa Riesgos'!$P$62),"")</f>
        <v/>
      </c>
      <c r="AD14" s="61" t="str">
        <f>IF(AND('Mapa Riesgos'!$Z$63="Muy Alta",'Mapa Riesgos'!$AB$63="Mayor"),CONCATENATE("R9C",'Mapa Riesgos'!$P$63),"")</f>
        <v/>
      </c>
      <c r="AE14" s="61" t="str">
        <f>IF(AND('Mapa Riesgos'!$Z$64="Muy Alta",'Mapa Riesgos'!$AB$64="Mayor"),CONCATENATE("R9C",'Mapa Riesgos'!$P$64),"")</f>
        <v/>
      </c>
      <c r="AF14" s="61" t="str">
        <f>IF(AND('Mapa Riesgos'!$Z$65="Muy Alta",'Mapa Riesgos'!$AB$65="Mayor"),CONCATENATE("R9C",'Mapa Riesgos'!$P$65),"")</f>
        <v/>
      </c>
      <c r="AG14" s="57" t="str">
        <f>IF(AND('Mapa Riesgos'!$Z$66="Muy Alta",'Mapa Riesgos'!$AB$66="Mayor"),CONCATENATE("R9C",'Mapa Riesgos'!$P$66),"")</f>
        <v/>
      </c>
      <c r="AH14" s="58" t="str">
        <f>IF(AND('Mapa Riesgos'!$Z$61="Muy Alta",'Mapa Riesgos'!$AB$61="Catastrófico"),CONCATENATE("R9C",'Mapa Riesgos'!$P$61),"")</f>
        <v/>
      </c>
      <c r="AI14" s="59" t="str">
        <f>IF(AND('Mapa Riesgos'!$Z$62="Muy Alta",'Mapa Riesgos'!$AB$62="Catastrófico"),CONCATENATE("R9C",'Mapa Riesgos'!$P$62),"")</f>
        <v/>
      </c>
      <c r="AJ14" s="59" t="str">
        <f>IF(AND('Mapa Riesgos'!$Z$63="Muy Alta",'Mapa Riesgos'!$AB$63="Catastrófico"),CONCATENATE("R9C",'Mapa Riesgos'!$P$63),"")</f>
        <v/>
      </c>
      <c r="AK14" s="59" t="str">
        <f>IF(AND('Mapa Riesgos'!$Z$64="Muy Alta",'Mapa Riesgos'!$AB$64="Catastrófico"),CONCATENATE("R9C",'Mapa Riesgos'!$P$64),"")</f>
        <v/>
      </c>
      <c r="AL14" s="59" t="str">
        <f>IF(AND('Mapa Riesgos'!$Z$65="Muy Alta",'Mapa Riesgos'!$AB$65="Catastrófico"),CONCATENATE("R9C",'Mapa Riesgos'!$P$65),"")</f>
        <v/>
      </c>
      <c r="AM14" s="60" t="str">
        <f>IF(AND('Mapa Riesgos'!$Z$66="Muy Alta",'Mapa Riesgos'!$AB$66="Catastrófico"),CONCATENATE("R9C",'Mapa Riesgos'!$P$66),"")</f>
        <v/>
      </c>
      <c r="AN14" s="87"/>
      <c r="AO14" s="478"/>
      <c r="AP14" s="479"/>
      <c r="AQ14" s="479"/>
      <c r="AR14" s="479"/>
      <c r="AS14" s="479"/>
      <c r="AT14" s="480"/>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row>
    <row r="15" spans="1:91" ht="15.75" customHeight="1" thickBot="1">
      <c r="A15" s="87"/>
      <c r="B15" s="416"/>
      <c r="C15" s="416"/>
      <c r="D15" s="417"/>
      <c r="E15" s="460"/>
      <c r="F15" s="461"/>
      <c r="G15" s="461"/>
      <c r="H15" s="461"/>
      <c r="I15" s="462"/>
      <c r="J15" s="62" t="str">
        <f>IF(AND('Mapa Riesgos'!$Z$67="Muy Alta",'Mapa Riesgos'!$AB$67="Leve"),CONCATENATE("R10C",'Mapa Riesgos'!$P$67),"")</f>
        <v/>
      </c>
      <c r="K15" s="63" t="str">
        <f>IF(AND('Mapa Riesgos'!$Z$68="Muy Alta",'Mapa Riesgos'!$AB$68="Leve"),CONCATENATE("R10C",'Mapa Riesgos'!$P$68),"")</f>
        <v/>
      </c>
      <c r="L15" s="63" t="str">
        <f>IF(AND('Mapa Riesgos'!$Z$69="Muy Alta",'Mapa Riesgos'!$AB$69="Leve"),CONCATENATE("R10C",'Mapa Riesgos'!$P$69),"")</f>
        <v/>
      </c>
      <c r="M15" s="63" t="str">
        <f>IF(AND('Mapa Riesgos'!$Z$70="Muy Alta",'Mapa Riesgos'!$AB$70="Leve"),CONCATENATE("R10C",'Mapa Riesgos'!$P$70),"")</f>
        <v/>
      </c>
      <c r="N15" s="63" t="str">
        <f>IF(AND('Mapa Riesgos'!$Z$71="Muy Alta",'Mapa Riesgos'!$AB$71="Leve"),CONCATENATE("R10C",'Mapa Riesgos'!$P$71),"")</f>
        <v/>
      </c>
      <c r="O15" s="64" t="str">
        <f>IF(AND('Mapa Riesgos'!$Z$72="Muy Alta",'Mapa Riesgos'!$AB$72="Leve"),CONCATENATE("R10C",'Mapa Riesgos'!$P$72),"")</f>
        <v/>
      </c>
      <c r="P15" s="55" t="str">
        <f>IF(AND('Mapa Riesgos'!$Z$67="Muy Alta",'Mapa Riesgos'!$AB$67="Menor"),CONCATENATE("R10C",'Mapa Riesgos'!$P$67),"")</f>
        <v/>
      </c>
      <c r="Q15" s="56" t="str">
        <f>IF(AND('Mapa Riesgos'!$Z$68="Muy Alta",'Mapa Riesgos'!$AB$68="Menor"),CONCATENATE("R10C",'Mapa Riesgos'!$P$68),"")</f>
        <v/>
      </c>
      <c r="R15" s="56" t="str">
        <f>IF(AND('Mapa Riesgos'!$Z$69="Muy Alta",'Mapa Riesgos'!$AB$69="Menor"),CONCATENATE("R10C",'Mapa Riesgos'!$P$69),"")</f>
        <v/>
      </c>
      <c r="S15" s="56" t="str">
        <f>IF(AND('Mapa Riesgos'!$Z$70="Muy Alta",'Mapa Riesgos'!$AB$70="Menor"),CONCATENATE("R10C",'Mapa Riesgos'!$P$70),"")</f>
        <v/>
      </c>
      <c r="T15" s="56" t="str">
        <f>IF(AND('Mapa Riesgos'!$Z$71="Muy Alta",'Mapa Riesgos'!$AB$71="Menor"),CONCATENATE("R10C",'Mapa Riesgos'!$P$71),"")</f>
        <v/>
      </c>
      <c r="U15" s="57" t="str">
        <f>IF(AND('Mapa Riesgos'!$Z$72="Muy Alta",'Mapa Riesgos'!$AB$72="Menor"),CONCATENATE("R10C",'Mapa Riesgos'!$P$72),"")</f>
        <v/>
      </c>
      <c r="V15" s="62" t="str">
        <f>IF(AND('Mapa Riesgos'!$Z$67="Muy Alta",'Mapa Riesgos'!$AB$67="Moderado"),CONCATENATE("R10C",'Mapa Riesgos'!$P$67),"")</f>
        <v/>
      </c>
      <c r="W15" s="63" t="str">
        <f>IF(AND('Mapa Riesgos'!$Z$68="Muy Alta",'Mapa Riesgos'!$AB$68="Moderado"),CONCATENATE("R10C",'Mapa Riesgos'!$P$68),"")</f>
        <v/>
      </c>
      <c r="X15" s="63" t="str">
        <f>IF(AND('Mapa Riesgos'!$Z$69="Muy Alta",'Mapa Riesgos'!$AB$69="Moderado"),CONCATENATE("R10C",'Mapa Riesgos'!$P$69),"")</f>
        <v/>
      </c>
      <c r="Y15" s="63" t="str">
        <f>IF(AND('Mapa Riesgos'!$Z$70="Muy Alta",'Mapa Riesgos'!$AB$70="Moderado"),CONCATENATE("R10C",'Mapa Riesgos'!$P$70),"")</f>
        <v/>
      </c>
      <c r="Z15" s="63" t="str">
        <f>IF(AND('Mapa Riesgos'!$Z$71="Muy Alta",'Mapa Riesgos'!$AB$71="Moderado"),CONCATENATE("R10C",'Mapa Riesgos'!$P$71),"")</f>
        <v/>
      </c>
      <c r="AA15" s="64" t="str">
        <f>IF(AND('Mapa Riesgos'!$Z$72="Muy Alta",'Mapa Riesgos'!$AB$72="Moderado"),CONCATENATE("R10C",'Mapa Riesgos'!$P$72),"")</f>
        <v/>
      </c>
      <c r="AB15" s="55" t="str">
        <f>IF(AND('Mapa Riesgos'!$Z$67="Muy Alta",'Mapa Riesgos'!$AB$67="Mayor"),CONCATENATE("R10C",'Mapa Riesgos'!$P$67),"")</f>
        <v/>
      </c>
      <c r="AC15" s="56" t="str">
        <f>IF(AND('Mapa Riesgos'!$Z$68="Muy Alta",'Mapa Riesgos'!$AB$68="Mayor"),CONCATENATE("R10C",'Mapa Riesgos'!$P$68),"")</f>
        <v/>
      </c>
      <c r="AD15" s="56" t="str">
        <f>IF(AND('Mapa Riesgos'!$Z$69="Muy Alta",'Mapa Riesgos'!$AB$69="Mayor"),CONCATENATE("R10C",'Mapa Riesgos'!$P$69),"")</f>
        <v/>
      </c>
      <c r="AE15" s="56" t="str">
        <f>IF(AND('Mapa Riesgos'!$Z$70="Muy Alta",'Mapa Riesgos'!$AB$70="Mayor"),CONCATENATE("R10C",'Mapa Riesgos'!$P$70),"")</f>
        <v/>
      </c>
      <c r="AF15" s="56" t="str">
        <f>IF(AND('Mapa Riesgos'!$Z$71="Muy Alta",'Mapa Riesgos'!$AB$71="Mayor"),CONCATENATE("R10C",'Mapa Riesgos'!$P$71),"")</f>
        <v/>
      </c>
      <c r="AG15" s="57" t="str">
        <f>IF(AND('Mapa Riesgos'!$Z$72="Muy Alta",'Mapa Riesgos'!$AB$72="Mayor"),CONCATENATE("R10C",'Mapa Riesgos'!$P$72),"")</f>
        <v/>
      </c>
      <c r="AH15" s="65" t="str">
        <f>IF(AND('Mapa Riesgos'!$Z$67="Muy Alta",'Mapa Riesgos'!$AB$67="Catastrófico"),CONCATENATE("R10C",'Mapa Riesgos'!$P$67),"")</f>
        <v/>
      </c>
      <c r="AI15" s="66" t="str">
        <f>IF(AND('Mapa Riesgos'!$Z$68="Muy Alta",'Mapa Riesgos'!$AB$68="Catastrófico"),CONCATENATE("R10C",'Mapa Riesgos'!$P$68),"")</f>
        <v/>
      </c>
      <c r="AJ15" s="66" t="str">
        <f>IF(AND('Mapa Riesgos'!$Z$69="Muy Alta",'Mapa Riesgos'!$AB$69="Catastrófico"),CONCATENATE("R10C",'Mapa Riesgos'!$P$69),"")</f>
        <v/>
      </c>
      <c r="AK15" s="66" t="str">
        <f>IF(AND('Mapa Riesgos'!$Z$70="Muy Alta",'Mapa Riesgos'!$AB$70="Catastrófico"),CONCATENATE("R10C",'Mapa Riesgos'!$P$70),"")</f>
        <v/>
      </c>
      <c r="AL15" s="66" t="str">
        <f>IF(AND('Mapa Riesgos'!$Z$71="Muy Alta",'Mapa Riesgos'!$AB$71="Catastrófico"),CONCATENATE("R10C",'Mapa Riesgos'!$P$71),"")</f>
        <v/>
      </c>
      <c r="AM15" s="67" t="str">
        <f>IF(AND('Mapa Riesgos'!$Z$72="Muy Alta",'Mapa Riesgos'!$AB$72="Catastrófico"),CONCATENATE("R10C",'Mapa Riesgos'!$P$72),"")</f>
        <v/>
      </c>
      <c r="AN15" s="87"/>
      <c r="AO15" s="481"/>
      <c r="AP15" s="482"/>
      <c r="AQ15" s="482"/>
      <c r="AR15" s="482"/>
      <c r="AS15" s="482"/>
      <c r="AT15" s="483"/>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row>
    <row r="16" spans="1:91" ht="15" customHeight="1">
      <c r="A16" s="87"/>
      <c r="B16" s="416"/>
      <c r="C16" s="416"/>
      <c r="D16" s="417"/>
      <c r="E16" s="454" t="s">
        <v>108</v>
      </c>
      <c r="F16" s="455"/>
      <c r="G16" s="455"/>
      <c r="H16" s="455"/>
      <c r="I16" s="455"/>
      <c r="J16" s="68" t="str">
        <f>IF(AND('Mapa Riesgos'!$Z$13="Alta",'Mapa Riesgos'!$AB$13="Leve"),CONCATENATE("R1C",'Mapa Riesgos'!$P$13),"")</f>
        <v/>
      </c>
      <c r="K16" s="69" t="str">
        <f>IF(AND('Mapa Riesgos'!$Z$14="Alta",'Mapa Riesgos'!$AB$14="Leve"),CONCATENATE("R1C",'Mapa Riesgos'!$P$14),"")</f>
        <v/>
      </c>
      <c r="L16" s="69" t="str">
        <f>IF(AND('Mapa Riesgos'!$Z$15="Alta",'Mapa Riesgos'!$AB$15="Leve"),CONCATENATE("R1C",'Mapa Riesgos'!$P$15),"")</f>
        <v/>
      </c>
      <c r="M16" s="69" t="str">
        <f>IF(AND('Mapa Riesgos'!$Z$16="Alta",'Mapa Riesgos'!$AB$16="Leve"),CONCATENATE("R1C",'Mapa Riesgos'!$P$16),"")</f>
        <v/>
      </c>
      <c r="N16" s="69" t="str">
        <f>IF(AND('Mapa Riesgos'!$Z$17="Alta",'Mapa Riesgos'!$AB$17="Leve"),CONCATENATE("R1C",'Mapa Riesgos'!$P$17),"")</f>
        <v/>
      </c>
      <c r="O16" s="70" t="str">
        <f>IF(AND('Mapa Riesgos'!$Z$18="Alta",'Mapa Riesgos'!$AB$18="Leve"),CONCATENATE("R1C",'Mapa Riesgos'!$P$18),"")</f>
        <v/>
      </c>
      <c r="P16" s="68" t="str">
        <f>IF(AND('Mapa Riesgos'!$Z$13="Alta",'Mapa Riesgos'!$AB$13="Menor"),CONCATENATE("R1C",'Mapa Riesgos'!$P$13),"")</f>
        <v/>
      </c>
      <c r="Q16" s="69" t="str">
        <f>IF(AND('Mapa Riesgos'!$Z$14="Alta",'Mapa Riesgos'!$AB$14="Menor"),CONCATENATE("R1C",'Mapa Riesgos'!$P$14),"")</f>
        <v/>
      </c>
      <c r="R16" s="69" t="str">
        <f>IF(AND('Mapa Riesgos'!$Z$15="Alta",'Mapa Riesgos'!$AB$15="Menor"),CONCATENATE("R1C",'Mapa Riesgos'!$P$15),"")</f>
        <v/>
      </c>
      <c r="S16" s="69" t="str">
        <f>IF(AND('Mapa Riesgos'!$Z$16="Alta",'Mapa Riesgos'!$AB$16="Menor"),CONCATENATE("R1C",'Mapa Riesgos'!$P$16),"")</f>
        <v/>
      </c>
      <c r="T16" s="69" t="str">
        <f>IF(AND('Mapa Riesgos'!$Z$17="Alta",'Mapa Riesgos'!$AB$17="Menor"),CONCATENATE("R1C",'Mapa Riesgos'!$P$17),"")</f>
        <v/>
      </c>
      <c r="U16" s="70" t="str">
        <f>IF(AND('Mapa Riesgos'!$Z$18="Alta",'Mapa Riesgos'!$AB$18="Menor"),CONCATENATE("R1C",'Mapa Riesgos'!$P$18),"")</f>
        <v/>
      </c>
      <c r="V16" s="49" t="str">
        <f>IF(AND('Mapa Riesgos'!$Z$13="Alta",'Mapa Riesgos'!$AB$13="Moderado"),CONCATENATE("R1C",'Mapa Riesgos'!$P$13),"")</f>
        <v/>
      </c>
      <c r="W16" s="50" t="str">
        <f>IF(AND('Mapa Riesgos'!$Z$14="Alta",'Mapa Riesgos'!$AB$14="Moderado"),CONCATENATE("R1C",'Mapa Riesgos'!$P$14),"")</f>
        <v/>
      </c>
      <c r="X16" s="50" t="str">
        <f>IF(AND('Mapa Riesgos'!$Z$15="Alta",'Mapa Riesgos'!$AB$15="Moderado"),CONCATENATE("R1C",'Mapa Riesgos'!$P$15),"")</f>
        <v/>
      </c>
      <c r="Y16" s="50" t="str">
        <f>IF(AND('Mapa Riesgos'!$Z$16="Alta",'Mapa Riesgos'!$AB$16="Moderado"),CONCATENATE("R1C",'Mapa Riesgos'!$P$16),"")</f>
        <v/>
      </c>
      <c r="Z16" s="50" t="str">
        <f>IF(AND('Mapa Riesgos'!$Z$17="Alta",'Mapa Riesgos'!$AB$17="Moderado"),CONCATENATE("R1C",'Mapa Riesgos'!$P$17),"")</f>
        <v/>
      </c>
      <c r="AA16" s="51" t="str">
        <f>IF(AND('Mapa Riesgos'!$Z$18="Alta",'Mapa Riesgos'!$AB$18="Moderado"),CONCATENATE("R1C",'Mapa Riesgos'!$P$18),"")</f>
        <v/>
      </c>
      <c r="AB16" s="49" t="str">
        <f>IF(AND('Mapa Riesgos'!$Z$13="Alta",'Mapa Riesgos'!$AB$13="Mayor"),CONCATENATE("R1C",'Mapa Riesgos'!$P$13),"")</f>
        <v/>
      </c>
      <c r="AC16" s="50" t="str">
        <f>IF(AND('Mapa Riesgos'!$Z$14="Alta",'Mapa Riesgos'!$AB$14="Mayor"),CONCATENATE("R1C",'Mapa Riesgos'!$P$14),"")</f>
        <v/>
      </c>
      <c r="AD16" s="50" t="str">
        <f>IF(AND('Mapa Riesgos'!$Z$15="Alta",'Mapa Riesgos'!$AB$15="Mayor"),CONCATENATE("R1C",'Mapa Riesgos'!$P$15),"")</f>
        <v/>
      </c>
      <c r="AE16" s="50" t="str">
        <f>IF(AND('Mapa Riesgos'!$Z$16="Alta",'Mapa Riesgos'!$AB$16="Mayor"),CONCATENATE("R1C",'Mapa Riesgos'!$P$16),"")</f>
        <v/>
      </c>
      <c r="AF16" s="50" t="str">
        <f>IF(AND('Mapa Riesgos'!$Z$17="Alta",'Mapa Riesgos'!$AB$17="Mayor"),CONCATENATE("R1C",'Mapa Riesgos'!$P$17),"")</f>
        <v/>
      </c>
      <c r="AG16" s="51" t="str">
        <f>IF(AND('Mapa Riesgos'!$Z$18="Alta",'Mapa Riesgos'!$AB$18="Mayor"),CONCATENATE("R1C",'Mapa Riesgos'!$P$18),"")</f>
        <v/>
      </c>
      <c r="AH16" s="52" t="str">
        <f>IF(AND('Mapa Riesgos'!$Z$13="Alta",'Mapa Riesgos'!$AB$13="Catastrófico"),CONCATENATE("R1C",'Mapa Riesgos'!$P$13),"")</f>
        <v/>
      </c>
      <c r="AI16" s="53" t="str">
        <f>IF(AND('Mapa Riesgos'!$Z$14="Alta",'Mapa Riesgos'!$AB$14="Catastrófico"),CONCATENATE("R1C",'Mapa Riesgos'!$P$14),"")</f>
        <v/>
      </c>
      <c r="AJ16" s="53" t="str">
        <f>IF(AND('Mapa Riesgos'!$Z$15="Alta",'Mapa Riesgos'!$AB$15="Catastrófico"),CONCATENATE("R1C",'Mapa Riesgos'!$P$15),"")</f>
        <v/>
      </c>
      <c r="AK16" s="53" t="str">
        <f>IF(AND('Mapa Riesgos'!$Z$16="Alta",'Mapa Riesgos'!$AB$16="Catastrófico"),CONCATENATE("R1C",'Mapa Riesgos'!$P$16),"")</f>
        <v/>
      </c>
      <c r="AL16" s="53" t="str">
        <f>IF(AND('Mapa Riesgos'!$Z$17="Alta",'Mapa Riesgos'!$AB$17="Catastrófico"),CONCATENATE("R1C",'Mapa Riesgos'!$P$17),"")</f>
        <v/>
      </c>
      <c r="AM16" s="54" t="str">
        <f>IF(AND('Mapa Riesgos'!$Z$18="Alta",'Mapa Riesgos'!$AB$18="Catastrófico"),CONCATENATE("R1C",'Mapa Riesgos'!$P$18),"")</f>
        <v/>
      </c>
      <c r="AN16" s="87"/>
      <c r="AO16" s="464" t="s">
        <v>77</v>
      </c>
      <c r="AP16" s="465"/>
      <c r="AQ16" s="465"/>
      <c r="AR16" s="465"/>
      <c r="AS16" s="465"/>
      <c r="AT16" s="466"/>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row>
    <row r="17" spans="1:76" ht="15" customHeight="1">
      <c r="A17" s="87"/>
      <c r="B17" s="416"/>
      <c r="C17" s="416"/>
      <c r="D17" s="417"/>
      <c r="E17" s="473"/>
      <c r="F17" s="474"/>
      <c r="G17" s="474"/>
      <c r="H17" s="474"/>
      <c r="I17" s="474"/>
      <c r="J17" s="71" t="str">
        <f>IF(AND('Mapa Riesgos'!$Z$19="Alta",'Mapa Riesgos'!$AB$19="Leve"),CONCATENATE("R2C",'Mapa Riesgos'!$P$19),"")</f>
        <v/>
      </c>
      <c r="K17" s="72" t="str">
        <f>IF(AND('Mapa Riesgos'!$Z$20="Alta",'Mapa Riesgos'!$AB$20="Leve"),CONCATENATE("R2C",'Mapa Riesgos'!$P$20),"")</f>
        <v/>
      </c>
      <c r="L17" s="72" t="str">
        <f>IF(AND('Mapa Riesgos'!$Z$21="Alta",'Mapa Riesgos'!$AB$21="Leve"),CONCATENATE("R2C",'Mapa Riesgos'!$P$21),"")</f>
        <v/>
      </c>
      <c r="M17" s="72" t="str">
        <f>IF(AND('Mapa Riesgos'!$Z$22="Alta",'Mapa Riesgos'!$AB$22="Leve"),CONCATENATE("R2C",'Mapa Riesgos'!$P$22),"")</f>
        <v/>
      </c>
      <c r="N17" s="72" t="str">
        <f>IF(AND('Mapa Riesgos'!$Z$23="Alta",'Mapa Riesgos'!$AB$23="Leve"),CONCATENATE("R2C",'Mapa Riesgos'!$P$23),"")</f>
        <v/>
      </c>
      <c r="O17" s="73" t="str">
        <f>IF(AND('Mapa Riesgos'!$Z$24="Alta",'Mapa Riesgos'!$AB$24="Leve"),CONCATENATE("R2C",'Mapa Riesgos'!$P$24),"")</f>
        <v/>
      </c>
      <c r="P17" s="71" t="str">
        <f>IF(AND('Mapa Riesgos'!$Z$19="Alta",'Mapa Riesgos'!$AB$19="Menor"),CONCATENATE("R2C",'Mapa Riesgos'!$P$19),"")</f>
        <v/>
      </c>
      <c r="Q17" s="72" t="str">
        <f>IF(AND('Mapa Riesgos'!$Z$20="Alta",'Mapa Riesgos'!$AB$20="Menor"),CONCATENATE("R2C",'Mapa Riesgos'!$P$20),"")</f>
        <v/>
      </c>
      <c r="R17" s="72" t="str">
        <f>IF(AND('Mapa Riesgos'!$Z$21="Alta",'Mapa Riesgos'!$AB$21="Menor"),CONCATENATE("R2C",'Mapa Riesgos'!$P$21),"")</f>
        <v/>
      </c>
      <c r="S17" s="72" t="str">
        <f>IF(AND('Mapa Riesgos'!$Z$22="Alta",'Mapa Riesgos'!$AB$22="Menor"),CONCATENATE("R2C",'Mapa Riesgos'!$P$22),"")</f>
        <v/>
      </c>
      <c r="T17" s="72" t="str">
        <f>IF(AND('Mapa Riesgos'!$Z$23="Alta",'Mapa Riesgos'!$AB$23="Menor"),CONCATENATE("R2C",'Mapa Riesgos'!$P$23),"")</f>
        <v/>
      </c>
      <c r="U17" s="73" t="str">
        <f>IF(AND('Mapa Riesgos'!$Z$24="Alta",'Mapa Riesgos'!$AB$24="Menor"),CONCATENATE("R2C",'Mapa Riesgos'!$P$24),"")</f>
        <v/>
      </c>
      <c r="V17" s="55" t="str">
        <f>IF(AND('Mapa Riesgos'!$Z$19="Alta",'Mapa Riesgos'!$AB$19="Moderado"),CONCATENATE("R2C",'Mapa Riesgos'!$P$19),"")</f>
        <v/>
      </c>
      <c r="W17" s="56" t="str">
        <f>IF(AND('Mapa Riesgos'!$Z$20="Alta",'Mapa Riesgos'!$AB$20="Moderado"),CONCATENATE("R2C",'Mapa Riesgos'!$P$20),"")</f>
        <v/>
      </c>
      <c r="X17" s="56" t="str">
        <f>IF(AND('Mapa Riesgos'!$Z$21="Alta",'Mapa Riesgos'!$AB$21="Moderado"),CONCATENATE("R2C",'Mapa Riesgos'!$P$21),"")</f>
        <v/>
      </c>
      <c r="Y17" s="56" t="str">
        <f>IF(AND('Mapa Riesgos'!$Z$22="Alta",'Mapa Riesgos'!$AB$22="Moderado"),CONCATENATE("R2C",'Mapa Riesgos'!$P$22),"")</f>
        <v/>
      </c>
      <c r="Z17" s="56" t="str">
        <f>IF(AND('Mapa Riesgos'!$Z$23="Alta",'Mapa Riesgos'!$AB$23="Moderado"),CONCATENATE("R2C",'Mapa Riesgos'!$P$23),"")</f>
        <v/>
      </c>
      <c r="AA17" s="57" t="str">
        <f>IF(AND('Mapa Riesgos'!$Z$24="Alta",'Mapa Riesgos'!$AB$24="Moderado"),CONCATENATE("R2C",'Mapa Riesgos'!$P$24),"")</f>
        <v/>
      </c>
      <c r="AB17" s="55" t="str">
        <f>IF(AND('Mapa Riesgos'!$Z$19="Alta",'Mapa Riesgos'!$AB$19="Mayor"),CONCATENATE("R2C",'Mapa Riesgos'!$P$19),"")</f>
        <v/>
      </c>
      <c r="AC17" s="56" t="str">
        <f>IF(AND('Mapa Riesgos'!$Z$20="Alta",'Mapa Riesgos'!$AB$20="Mayor"),CONCATENATE("R2C",'Mapa Riesgos'!$P$20),"")</f>
        <v/>
      </c>
      <c r="AD17" s="56" t="str">
        <f>IF(AND('Mapa Riesgos'!$Z$21="Alta",'Mapa Riesgos'!$AB$21="Mayor"),CONCATENATE("R2C",'Mapa Riesgos'!$P$21),"")</f>
        <v/>
      </c>
      <c r="AE17" s="56" t="str">
        <f>IF(AND('Mapa Riesgos'!$Z$22="Alta",'Mapa Riesgos'!$AB$22="Mayor"),CONCATENATE("R2C",'Mapa Riesgos'!$P$22),"")</f>
        <v/>
      </c>
      <c r="AF17" s="56" t="str">
        <f>IF(AND('Mapa Riesgos'!$Z$23="Alta",'Mapa Riesgos'!$AB$23="Mayor"),CONCATENATE("R2C",'Mapa Riesgos'!$P$23),"")</f>
        <v/>
      </c>
      <c r="AG17" s="57" t="str">
        <f>IF(AND('Mapa Riesgos'!$Z$24="Alta",'Mapa Riesgos'!$AB$24="Mayor"),CONCATENATE("R2C",'Mapa Riesgos'!$P$24),"")</f>
        <v/>
      </c>
      <c r="AH17" s="58" t="str">
        <f>IF(AND('Mapa Riesgos'!$Z$19="Alta",'Mapa Riesgos'!$AB$19="Catastrófico"),CONCATENATE("R2C",'Mapa Riesgos'!$P$19),"")</f>
        <v/>
      </c>
      <c r="AI17" s="59" t="str">
        <f>IF(AND('Mapa Riesgos'!$Z$20="Alta",'Mapa Riesgos'!$AB$20="Catastrófico"),CONCATENATE("R2C",'Mapa Riesgos'!$P$20),"")</f>
        <v/>
      </c>
      <c r="AJ17" s="59" t="str">
        <f>IF(AND('Mapa Riesgos'!$Z$21="Alta",'Mapa Riesgos'!$AB$21="Catastrófico"),CONCATENATE("R2C",'Mapa Riesgos'!$P$21),"")</f>
        <v/>
      </c>
      <c r="AK17" s="59" t="str">
        <f>IF(AND('Mapa Riesgos'!$Z$22="Alta",'Mapa Riesgos'!$AB$22="Catastrófico"),CONCATENATE("R2C",'Mapa Riesgos'!$P$22),"")</f>
        <v/>
      </c>
      <c r="AL17" s="59" t="str">
        <f>IF(AND('Mapa Riesgos'!$Z$23="Alta",'Mapa Riesgos'!$AB$23="Catastrófico"),CONCATENATE("R2C",'Mapa Riesgos'!$P$23),"")</f>
        <v/>
      </c>
      <c r="AM17" s="60" t="str">
        <f>IF(AND('Mapa Riesgos'!$Z$24="Alta",'Mapa Riesgos'!$AB$24="Catastrófico"),CONCATENATE("R2C",'Mapa Riesgos'!$P$24),"")</f>
        <v/>
      </c>
      <c r="AN17" s="87"/>
      <c r="AO17" s="467"/>
      <c r="AP17" s="468"/>
      <c r="AQ17" s="468"/>
      <c r="AR17" s="468"/>
      <c r="AS17" s="468"/>
      <c r="AT17" s="469"/>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row>
    <row r="18" spans="1:76" ht="15" customHeight="1">
      <c r="A18" s="87"/>
      <c r="B18" s="416"/>
      <c r="C18" s="416"/>
      <c r="D18" s="417"/>
      <c r="E18" s="457"/>
      <c r="F18" s="458"/>
      <c r="G18" s="458"/>
      <c r="H18" s="458"/>
      <c r="I18" s="474"/>
      <c r="J18" s="71" t="str">
        <f>IF(AND('Mapa Riesgos'!$Z$25="Alta",'Mapa Riesgos'!$AB$25="Leve"),CONCATENATE("R3C",'Mapa Riesgos'!$P$25),"")</f>
        <v/>
      </c>
      <c r="K18" s="72" t="str">
        <f>IF(AND('Mapa Riesgos'!$Z$26="Alta",'Mapa Riesgos'!$AB$26="Leve"),CONCATENATE("R3C",'Mapa Riesgos'!$P$26),"")</f>
        <v/>
      </c>
      <c r="L18" s="72" t="str">
        <f>IF(AND('Mapa Riesgos'!$Z$27="Alta",'Mapa Riesgos'!$AB$27="Leve"),CONCATENATE("R3C",'Mapa Riesgos'!$P$27),"")</f>
        <v/>
      </c>
      <c r="M18" s="72" t="str">
        <f>IF(AND('Mapa Riesgos'!$Z$28="Alta",'Mapa Riesgos'!$AB$28="Leve"),CONCATENATE("R3C",'Mapa Riesgos'!$P$28),"")</f>
        <v/>
      </c>
      <c r="N18" s="72" t="str">
        <f>IF(AND('Mapa Riesgos'!$Z$29="Alta",'Mapa Riesgos'!$AB$29="Leve"),CONCATENATE("R3C",'Mapa Riesgos'!$P$29),"")</f>
        <v/>
      </c>
      <c r="O18" s="73" t="str">
        <f>IF(AND('Mapa Riesgos'!$Z$30="Alta",'Mapa Riesgos'!$AB$30="Leve"),CONCATENATE("R3C",'Mapa Riesgos'!$P$30),"")</f>
        <v/>
      </c>
      <c r="P18" s="71" t="str">
        <f>IF(AND('Mapa Riesgos'!$Z$25="Alta",'Mapa Riesgos'!$AB$25="Menor"),CONCATENATE("R3C",'Mapa Riesgos'!$P$25),"")</f>
        <v/>
      </c>
      <c r="Q18" s="72" t="str">
        <f>IF(AND('Mapa Riesgos'!$Z$26="Alta",'Mapa Riesgos'!$AB$26="Menor"),CONCATENATE("R3C",'Mapa Riesgos'!$P$26),"")</f>
        <v/>
      </c>
      <c r="R18" s="72" t="str">
        <f>IF(AND('Mapa Riesgos'!$Z$27="Alta",'Mapa Riesgos'!$AB$27="Menor"),CONCATENATE("R3C",'Mapa Riesgos'!$P$27),"")</f>
        <v/>
      </c>
      <c r="S18" s="72" t="str">
        <f>IF(AND('Mapa Riesgos'!$Z$28="Alta",'Mapa Riesgos'!$AB$28="Menor"),CONCATENATE("R3C",'Mapa Riesgos'!$P$28),"")</f>
        <v/>
      </c>
      <c r="T18" s="72" t="str">
        <f>IF(AND('Mapa Riesgos'!$Z$29="Alta",'Mapa Riesgos'!$AB$29="Menor"),CONCATENATE("R3C",'Mapa Riesgos'!$P$29),"")</f>
        <v/>
      </c>
      <c r="U18" s="73" t="str">
        <f>IF(AND('Mapa Riesgos'!$Z$30="Alta",'Mapa Riesgos'!$AB$30="Menor"),CONCATENATE("R3C",'Mapa Riesgos'!$P$30),"")</f>
        <v/>
      </c>
      <c r="V18" s="55" t="str">
        <f>IF(AND('Mapa Riesgos'!$Z$25="Alta",'Mapa Riesgos'!$AB$25="Moderado"),CONCATENATE("R3C",'Mapa Riesgos'!$P$25),"")</f>
        <v/>
      </c>
      <c r="W18" s="56" t="str">
        <f>IF(AND('Mapa Riesgos'!$Z$26="Alta",'Mapa Riesgos'!$AB$26="Moderado"),CONCATENATE("R3C",'Mapa Riesgos'!$P$26),"")</f>
        <v/>
      </c>
      <c r="X18" s="56" t="str">
        <f>IF(AND('Mapa Riesgos'!$Z$27="Alta",'Mapa Riesgos'!$AB$27="Moderado"),CONCATENATE("R3C",'Mapa Riesgos'!$P$27),"")</f>
        <v/>
      </c>
      <c r="Y18" s="56" t="str">
        <f>IF(AND('Mapa Riesgos'!$Z$28="Alta",'Mapa Riesgos'!$AB$28="Moderado"),CONCATENATE("R3C",'Mapa Riesgos'!$P$28),"")</f>
        <v/>
      </c>
      <c r="Z18" s="56" t="str">
        <f>IF(AND('Mapa Riesgos'!$Z$29="Alta",'Mapa Riesgos'!$AB$29="Moderado"),CONCATENATE("R3C",'Mapa Riesgos'!$P$29),"")</f>
        <v/>
      </c>
      <c r="AA18" s="57" t="str">
        <f>IF(AND('Mapa Riesgos'!$Z$30="Alta",'Mapa Riesgos'!$AB$30="Moderado"),CONCATENATE("R3C",'Mapa Riesgos'!$P$30),"")</f>
        <v/>
      </c>
      <c r="AB18" s="55" t="str">
        <f>IF(AND('Mapa Riesgos'!$Z$25="Alta",'Mapa Riesgos'!$AB$25="Mayor"),CONCATENATE("R3C",'Mapa Riesgos'!$P$25),"")</f>
        <v/>
      </c>
      <c r="AC18" s="56" t="str">
        <f>IF(AND('Mapa Riesgos'!$Z$26="Alta",'Mapa Riesgos'!$AB$26="Mayor"),CONCATENATE("R3C",'Mapa Riesgos'!$P$26),"")</f>
        <v/>
      </c>
      <c r="AD18" s="56" t="str">
        <f>IF(AND('Mapa Riesgos'!$Z$27="Alta",'Mapa Riesgos'!$AB$27="Mayor"),CONCATENATE("R3C",'Mapa Riesgos'!$P$27),"")</f>
        <v/>
      </c>
      <c r="AE18" s="56" t="str">
        <f>IF(AND('Mapa Riesgos'!$Z$28="Alta",'Mapa Riesgos'!$AB$28="Mayor"),CONCATENATE("R3C",'Mapa Riesgos'!$P$28),"")</f>
        <v/>
      </c>
      <c r="AF18" s="56" t="str">
        <f>IF(AND('Mapa Riesgos'!$Z$29="Alta",'Mapa Riesgos'!$AB$29="Mayor"),CONCATENATE("R3C",'Mapa Riesgos'!$P$29),"")</f>
        <v/>
      </c>
      <c r="AG18" s="57" t="str">
        <f>IF(AND('Mapa Riesgos'!$Z$30="Alta",'Mapa Riesgos'!$AB$30="Mayor"),CONCATENATE("R3C",'Mapa Riesgos'!$P$30),"")</f>
        <v/>
      </c>
      <c r="AH18" s="58" t="str">
        <f>IF(AND('Mapa Riesgos'!$Z$25="Alta",'Mapa Riesgos'!$AB$25="Catastrófico"),CONCATENATE("R3C",'Mapa Riesgos'!$P$25),"")</f>
        <v/>
      </c>
      <c r="AI18" s="59" t="str">
        <f>IF(AND('Mapa Riesgos'!$Z$26="Alta",'Mapa Riesgos'!$AB$26="Catastrófico"),CONCATENATE("R3C",'Mapa Riesgos'!$P$26),"")</f>
        <v/>
      </c>
      <c r="AJ18" s="59" t="str">
        <f>IF(AND('Mapa Riesgos'!$Z$27="Alta",'Mapa Riesgos'!$AB$27="Catastrófico"),CONCATENATE("R3C",'Mapa Riesgos'!$P$27),"")</f>
        <v/>
      </c>
      <c r="AK18" s="59" t="str">
        <f>IF(AND('Mapa Riesgos'!$Z$28="Alta",'Mapa Riesgos'!$AB$28="Catastrófico"),CONCATENATE("R3C",'Mapa Riesgos'!$P$28),"")</f>
        <v/>
      </c>
      <c r="AL18" s="59" t="str">
        <f>IF(AND('Mapa Riesgos'!$Z$29="Alta",'Mapa Riesgos'!$AB$29="Catastrófico"),CONCATENATE("R3C",'Mapa Riesgos'!$P$29),"")</f>
        <v/>
      </c>
      <c r="AM18" s="60" t="str">
        <f>IF(AND('Mapa Riesgos'!$Z$30="Alta",'Mapa Riesgos'!$AB$30="Catastrófico"),CONCATENATE("R3C",'Mapa Riesgos'!$P$30),"")</f>
        <v/>
      </c>
      <c r="AN18" s="87"/>
      <c r="AO18" s="467"/>
      <c r="AP18" s="468"/>
      <c r="AQ18" s="468"/>
      <c r="AR18" s="468"/>
      <c r="AS18" s="468"/>
      <c r="AT18" s="469"/>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row>
    <row r="19" spans="1:76" ht="15" customHeight="1">
      <c r="A19" s="87"/>
      <c r="B19" s="416"/>
      <c r="C19" s="416"/>
      <c r="D19" s="417"/>
      <c r="E19" s="457"/>
      <c r="F19" s="458"/>
      <c r="G19" s="458"/>
      <c r="H19" s="458"/>
      <c r="I19" s="474"/>
      <c r="J19" s="71" t="str">
        <f>IF(AND('Mapa Riesgos'!$Z$31="Alta",'Mapa Riesgos'!$AB$31="Leve"),CONCATENATE("R4C",'Mapa Riesgos'!$P$31),"")</f>
        <v/>
      </c>
      <c r="K19" s="72" t="str">
        <f>IF(AND('Mapa Riesgos'!$Z$32="Alta",'Mapa Riesgos'!$AB$32="Leve"),CONCATENATE("R4C",'Mapa Riesgos'!$P$32),"")</f>
        <v/>
      </c>
      <c r="L19" s="72" t="str">
        <f>IF(AND('Mapa Riesgos'!$Z$33="Alta",'Mapa Riesgos'!$AB$33="Leve"),CONCATENATE("R4C",'Mapa Riesgos'!$P$33),"")</f>
        <v/>
      </c>
      <c r="M19" s="72" t="str">
        <f>IF(AND('Mapa Riesgos'!$Z$34="Alta",'Mapa Riesgos'!$AB$34="Leve"),CONCATENATE("R4C",'Mapa Riesgos'!$P$34),"")</f>
        <v/>
      </c>
      <c r="N19" s="72" t="str">
        <f>IF(AND('Mapa Riesgos'!$Z$35="Alta",'Mapa Riesgos'!$AB$35="Leve"),CONCATENATE("R4C",'Mapa Riesgos'!$P$35),"")</f>
        <v/>
      </c>
      <c r="O19" s="73" t="str">
        <f>IF(AND('Mapa Riesgos'!$Z$36="Alta",'Mapa Riesgos'!$AB$36="Leve"),CONCATENATE("R4C",'Mapa Riesgos'!$P$36),"")</f>
        <v/>
      </c>
      <c r="P19" s="71" t="str">
        <f>IF(AND('Mapa Riesgos'!$Z$31="Alta",'Mapa Riesgos'!$AB$31="Menor"),CONCATENATE("R4C",'Mapa Riesgos'!$P$31),"")</f>
        <v/>
      </c>
      <c r="Q19" s="72" t="str">
        <f>IF(AND('Mapa Riesgos'!$Z$32="Alta",'Mapa Riesgos'!$AB$32="Menor"),CONCATENATE("R4C",'Mapa Riesgos'!$P$32),"")</f>
        <v/>
      </c>
      <c r="R19" s="72" t="str">
        <f>IF(AND('Mapa Riesgos'!$Z$33="Alta",'Mapa Riesgos'!$AB$33="Menor"),CONCATENATE("R4C",'Mapa Riesgos'!$P$33),"")</f>
        <v/>
      </c>
      <c r="S19" s="72" t="str">
        <f>IF(AND('Mapa Riesgos'!$Z$34="Alta",'Mapa Riesgos'!$AB$34="Menor"),CONCATENATE("R4C",'Mapa Riesgos'!$P$34),"")</f>
        <v/>
      </c>
      <c r="T19" s="72" t="str">
        <f>IF(AND('Mapa Riesgos'!$Z$35="Alta",'Mapa Riesgos'!$AB$35="Menor"),CONCATENATE("R4C",'Mapa Riesgos'!$P$35),"")</f>
        <v/>
      </c>
      <c r="U19" s="73" t="str">
        <f>IF(AND('Mapa Riesgos'!$Z$36="Alta",'Mapa Riesgos'!$AB$36="Menor"),CONCATENATE("R4C",'Mapa Riesgos'!$P$36),"")</f>
        <v/>
      </c>
      <c r="V19" s="55" t="str">
        <f>IF(AND('Mapa Riesgos'!$Z$31="Alta",'Mapa Riesgos'!$AB$31="Moderado"),CONCATENATE("R4C",'Mapa Riesgos'!$P$31),"")</f>
        <v/>
      </c>
      <c r="W19" s="56" t="str">
        <f>IF(AND('Mapa Riesgos'!$Z$32="Alta",'Mapa Riesgos'!$AB$32="Moderado"),CONCATENATE("R4C",'Mapa Riesgos'!$P$32),"")</f>
        <v/>
      </c>
      <c r="X19" s="61" t="str">
        <f>IF(AND('Mapa Riesgos'!$Z$33="Alta",'Mapa Riesgos'!$AB$33="Moderado"),CONCATENATE("R4C",'Mapa Riesgos'!$P$33),"")</f>
        <v/>
      </c>
      <c r="Y19" s="61" t="str">
        <f>IF(AND('Mapa Riesgos'!$Z$34="Alta",'Mapa Riesgos'!$AB$34="Moderado"),CONCATENATE("R4C",'Mapa Riesgos'!$P$34),"")</f>
        <v/>
      </c>
      <c r="Z19" s="61" t="str">
        <f>IF(AND('Mapa Riesgos'!$Z$35="Alta",'Mapa Riesgos'!$AB$35="Moderado"),CONCATENATE("R4C",'Mapa Riesgos'!$P$35),"")</f>
        <v/>
      </c>
      <c r="AA19" s="57" t="str">
        <f>IF(AND('Mapa Riesgos'!$Z$36="Alta",'Mapa Riesgos'!$AB$36="Moderado"),CONCATENATE("R4C",'Mapa Riesgos'!$P$36),"")</f>
        <v/>
      </c>
      <c r="AB19" s="55" t="str">
        <f>IF(AND('Mapa Riesgos'!$Z$31="Alta",'Mapa Riesgos'!$AB$31="Mayor"),CONCATENATE("R4C",'Mapa Riesgos'!$P$31),"")</f>
        <v/>
      </c>
      <c r="AC19" s="56" t="str">
        <f>IF(AND('Mapa Riesgos'!$Z$32="Alta",'Mapa Riesgos'!$AB$32="Mayor"),CONCATENATE("R4C",'Mapa Riesgos'!$P$32),"")</f>
        <v/>
      </c>
      <c r="AD19" s="61" t="str">
        <f>IF(AND('Mapa Riesgos'!$Z$33="Alta",'Mapa Riesgos'!$AB$33="Mayor"),CONCATENATE("R4C",'Mapa Riesgos'!$P$33),"")</f>
        <v/>
      </c>
      <c r="AE19" s="61" t="str">
        <f>IF(AND('Mapa Riesgos'!$Z$34="Alta",'Mapa Riesgos'!$AB$34="Mayor"),CONCATENATE("R4C",'Mapa Riesgos'!$P$34),"")</f>
        <v/>
      </c>
      <c r="AF19" s="61" t="str">
        <f>IF(AND('Mapa Riesgos'!$Z$35="Alta",'Mapa Riesgos'!$AB$35="Mayor"),CONCATENATE("R4C",'Mapa Riesgos'!$P$35),"")</f>
        <v/>
      </c>
      <c r="AG19" s="57" t="str">
        <f>IF(AND('Mapa Riesgos'!$Z$36="Alta",'Mapa Riesgos'!$AB$36="Mayor"),CONCATENATE("R4C",'Mapa Riesgos'!$P$36),"")</f>
        <v/>
      </c>
      <c r="AH19" s="58" t="str">
        <f>IF(AND('Mapa Riesgos'!$Z$31="Alta",'Mapa Riesgos'!$AB$31="Catastrófico"),CONCATENATE("R4C",'Mapa Riesgos'!$P$31),"")</f>
        <v/>
      </c>
      <c r="AI19" s="59" t="str">
        <f>IF(AND('Mapa Riesgos'!$Z$32="Alta",'Mapa Riesgos'!$AB$32="Catastrófico"),CONCATENATE("R4C",'Mapa Riesgos'!$P$32),"")</f>
        <v/>
      </c>
      <c r="AJ19" s="59" t="str">
        <f>IF(AND('Mapa Riesgos'!$Z$33="Alta",'Mapa Riesgos'!$AB$33="Catastrófico"),CONCATENATE("R4C",'Mapa Riesgos'!$P$33),"")</f>
        <v/>
      </c>
      <c r="AK19" s="59" t="str">
        <f>IF(AND('Mapa Riesgos'!$Z$34="Alta",'Mapa Riesgos'!$AB$34="Catastrófico"),CONCATENATE("R4C",'Mapa Riesgos'!$P$34),"")</f>
        <v/>
      </c>
      <c r="AL19" s="59" t="str">
        <f>IF(AND('Mapa Riesgos'!$Z$35="Alta",'Mapa Riesgos'!$AB$35="Catastrófico"),CONCATENATE("R4C",'Mapa Riesgos'!$P$35),"")</f>
        <v/>
      </c>
      <c r="AM19" s="60" t="str">
        <f>IF(AND('Mapa Riesgos'!$Z$36="Alta",'Mapa Riesgos'!$AB$36="Catastrófico"),CONCATENATE("R4C",'Mapa Riesgos'!$P$36),"")</f>
        <v/>
      </c>
      <c r="AN19" s="87"/>
      <c r="AO19" s="467"/>
      <c r="AP19" s="468"/>
      <c r="AQ19" s="468"/>
      <c r="AR19" s="468"/>
      <c r="AS19" s="468"/>
      <c r="AT19" s="469"/>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row>
    <row r="20" spans="1:76" ht="15" customHeight="1">
      <c r="A20" s="87"/>
      <c r="B20" s="416"/>
      <c r="C20" s="416"/>
      <c r="D20" s="417"/>
      <c r="E20" s="457"/>
      <c r="F20" s="458"/>
      <c r="G20" s="458"/>
      <c r="H20" s="458"/>
      <c r="I20" s="474"/>
      <c r="J20" s="71" t="str">
        <f>IF(AND('Mapa Riesgos'!$Z$37="Alta",'Mapa Riesgos'!$AB$37="Leve"),CONCATENATE("R5C",'Mapa Riesgos'!$P$37),"")</f>
        <v/>
      </c>
      <c r="K20" s="72" t="str">
        <f>IF(AND('Mapa Riesgos'!$Z$38="Alta",'Mapa Riesgos'!$AB$38="Leve"),CONCATENATE("R5C",'Mapa Riesgos'!$P$38),"")</f>
        <v/>
      </c>
      <c r="L20" s="72" t="str">
        <f>IF(AND('Mapa Riesgos'!$Z$39="Alta",'Mapa Riesgos'!$AB$39="Leve"),CONCATENATE("R5C",'Mapa Riesgos'!$P$39),"")</f>
        <v/>
      </c>
      <c r="M20" s="72" t="str">
        <f>IF(AND('Mapa Riesgos'!$Z$40="Alta",'Mapa Riesgos'!$AB$40="Leve"),CONCATENATE("R5C",'Mapa Riesgos'!$P$40),"")</f>
        <v/>
      </c>
      <c r="N20" s="72" t="str">
        <f>IF(AND('Mapa Riesgos'!$Z$41="Alta",'Mapa Riesgos'!$AB$41="Leve"),CONCATENATE("R5C",'Mapa Riesgos'!$P$41),"")</f>
        <v/>
      </c>
      <c r="O20" s="73" t="str">
        <f>IF(AND('Mapa Riesgos'!$Z$42="Alta",'Mapa Riesgos'!$AB$42="Leve"),CONCATENATE("R5C",'Mapa Riesgos'!$P$42),"")</f>
        <v/>
      </c>
      <c r="P20" s="71" t="str">
        <f>IF(AND('Mapa Riesgos'!$Z$37="Alta",'Mapa Riesgos'!$AB$37="Menor"),CONCATENATE("R5C",'Mapa Riesgos'!$P$37),"")</f>
        <v/>
      </c>
      <c r="Q20" s="72" t="str">
        <f>IF(AND('Mapa Riesgos'!$Z$38="Alta",'Mapa Riesgos'!$AB$38="Menor"),CONCATENATE("R5C",'Mapa Riesgos'!$P$38),"")</f>
        <v/>
      </c>
      <c r="R20" s="72" t="str">
        <f>IF(AND('Mapa Riesgos'!$Z$39="Alta",'Mapa Riesgos'!$AB$39="Menor"),CONCATENATE("R5C",'Mapa Riesgos'!$P$39),"")</f>
        <v/>
      </c>
      <c r="S20" s="72" t="str">
        <f>IF(AND('Mapa Riesgos'!$Z$40="Alta",'Mapa Riesgos'!$AB$40="Menor"),CONCATENATE("R5C",'Mapa Riesgos'!$P$40),"")</f>
        <v/>
      </c>
      <c r="T20" s="72" t="str">
        <f>IF(AND('Mapa Riesgos'!$Z$41="Alta",'Mapa Riesgos'!$AB$41="Menor"),CONCATENATE("R5C",'Mapa Riesgos'!$P$41),"")</f>
        <v/>
      </c>
      <c r="U20" s="73" t="str">
        <f>IF(AND('Mapa Riesgos'!$Z$42="Alta",'Mapa Riesgos'!$AB$42="Menor"),CONCATENATE("R5C",'Mapa Riesgos'!$P$42),"")</f>
        <v/>
      </c>
      <c r="V20" s="55" t="str">
        <f>IF(AND('Mapa Riesgos'!$Z$37="Alta",'Mapa Riesgos'!$AB$37="Moderado"),CONCATENATE("R5C",'Mapa Riesgos'!$P$37),"")</f>
        <v/>
      </c>
      <c r="W20" s="56" t="str">
        <f>IF(AND('Mapa Riesgos'!$Z$38="Alta",'Mapa Riesgos'!$AB$38="Moderado"),CONCATENATE("R5C",'Mapa Riesgos'!$P$38),"")</f>
        <v/>
      </c>
      <c r="X20" s="61" t="str">
        <f>IF(AND('Mapa Riesgos'!$Z$39="Alta",'Mapa Riesgos'!$AB$39="Moderado"),CONCATENATE("R5C",'Mapa Riesgos'!$P$39),"")</f>
        <v/>
      </c>
      <c r="Y20" s="61" t="str">
        <f>IF(AND('Mapa Riesgos'!$Z$40="Alta",'Mapa Riesgos'!$AB$40="Moderado"),CONCATENATE("R5C",'Mapa Riesgos'!$P$40),"")</f>
        <v/>
      </c>
      <c r="Z20" s="61" t="str">
        <f>IF(AND('Mapa Riesgos'!$Z$41="Alta",'Mapa Riesgos'!$AB$41="Moderado"),CONCATENATE("R5C",'Mapa Riesgos'!$P$41),"")</f>
        <v/>
      </c>
      <c r="AA20" s="57" t="str">
        <f>IF(AND('Mapa Riesgos'!$Z$42="Alta",'Mapa Riesgos'!$AB$42="Moderado"),CONCATENATE("R5C",'Mapa Riesgos'!$P$42),"")</f>
        <v/>
      </c>
      <c r="AB20" s="55" t="str">
        <f>IF(AND('Mapa Riesgos'!$Z$37="Alta",'Mapa Riesgos'!$AB$37="Mayor"),CONCATENATE("R5C",'Mapa Riesgos'!$P$37),"")</f>
        <v/>
      </c>
      <c r="AC20" s="56" t="str">
        <f>IF(AND('Mapa Riesgos'!$Z$38="Alta",'Mapa Riesgos'!$AB$38="Mayor"),CONCATENATE("R5C",'Mapa Riesgos'!$P$38),"")</f>
        <v/>
      </c>
      <c r="AD20" s="61" t="str">
        <f>IF(AND('Mapa Riesgos'!$Z$39="Alta",'Mapa Riesgos'!$AB$39="Mayor"),CONCATENATE("R5C",'Mapa Riesgos'!$P$39),"")</f>
        <v/>
      </c>
      <c r="AE20" s="61" t="str">
        <f>IF(AND('Mapa Riesgos'!$Z$40="Alta",'Mapa Riesgos'!$AB$40="Mayor"),CONCATENATE("R5C",'Mapa Riesgos'!$P$40),"")</f>
        <v/>
      </c>
      <c r="AF20" s="61" t="str">
        <f>IF(AND('Mapa Riesgos'!$Z$41="Alta",'Mapa Riesgos'!$AB$41="Mayor"),CONCATENATE("R5C",'Mapa Riesgos'!$P$41),"")</f>
        <v/>
      </c>
      <c r="AG20" s="57" t="str">
        <f>IF(AND('Mapa Riesgos'!$Z$42="Alta",'Mapa Riesgos'!$AB$42="Mayor"),CONCATENATE("R5C",'Mapa Riesgos'!$P$42),"")</f>
        <v/>
      </c>
      <c r="AH20" s="58" t="str">
        <f>IF(AND('Mapa Riesgos'!$Z$37="Alta",'Mapa Riesgos'!$AB$37="Catastrófico"),CONCATENATE("R5C",'Mapa Riesgos'!$P$37),"")</f>
        <v/>
      </c>
      <c r="AI20" s="59" t="str">
        <f>IF(AND('Mapa Riesgos'!$Z$38="Alta",'Mapa Riesgos'!$AB$38="Catastrófico"),CONCATENATE("R5C",'Mapa Riesgos'!$P$38),"")</f>
        <v/>
      </c>
      <c r="AJ20" s="59" t="str">
        <f>IF(AND('Mapa Riesgos'!$Z$39="Alta",'Mapa Riesgos'!$AB$39="Catastrófico"),CONCATENATE("R5C",'Mapa Riesgos'!$P$39),"")</f>
        <v/>
      </c>
      <c r="AK20" s="59" t="str">
        <f>IF(AND('Mapa Riesgos'!$Z$40="Alta",'Mapa Riesgos'!$AB$40="Catastrófico"),CONCATENATE("R5C",'Mapa Riesgos'!$P$40),"")</f>
        <v/>
      </c>
      <c r="AL20" s="59" t="str">
        <f>IF(AND('Mapa Riesgos'!$Z$41="Alta",'Mapa Riesgos'!$AB$41="Catastrófico"),CONCATENATE("R5C",'Mapa Riesgos'!$P$41),"")</f>
        <v/>
      </c>
      <c r="AM20" s="60" t="str">
        <f>IF(AND('Mapa Riesgos'!$Z$42="Alta",'Mapa Riesgos'!$AB$42="Catastrófico"),CONCATENATE("R5C",'Mapa Riesgos'!$P$42),"")</f>
        <v/>
      </c>
      <c r="AN20" s="87"/>
      <c r="AO20" s="467"/>
      <c r="AP20" s="468"/>
      <c r="AQ20" s="468"/>
      <c r="AR20" s="468"/>
      <c r="AS20" s="468"/>
      <c r="AT20" s="469"/>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row>
    <row r="21" spans="1:76" ht="15" customHeight="1">
      <c r="A21" s="87"/>
      <c r="B21" s="416"/>
      <c r="C21" s="416"/>
      <c r="D21" s="417"/>
      <c r="E21" s="457"/>
      <c r="F21" s="458"/>
      <c r="G21" s="458"/>
      <c r="H21" s="458"/>
      <c r="I21" s="474"/>
      <c r="J21" s="71" t="str">
        <f>IF(AND('Mapa Riesgos'!$Z$43="Alta",'Mapa Riesgos'!$AB$43="Leve"),CONCATENATE("R6C",'Mapa Riesgos'!$P$43),"")</f>
        <v/>
      </c>
      <c r="K21" s="72" t="str">
        <f>IF(AND('Mapa Riesgos'!$Z$44="Alta",'Mapa Riesgos'!$AB$44="Leve"),CONCATENATE("R6C",'Mapa Riesgos'!$P$44),"")</f>
        <v/>
      </c>
      <c r="L21" s="72" t="str">
        <f>IF(AND('Mapa Riesgos'!$Z$45="Alta",'Mapa Riesgos'!$AB$45="Leve"),CONCATENATE("R6C",'Mapa Riesgos'!$P$45),"")</f>
        <v/>
      </c>
      <c r="M21" s="72" t="str">
        <f>IF(AND('Mapa Riesgos'!$Z$46="Alta",'Mapa Riesgos'!$AB$46="Leve"),CONCATENATE("R6C",'Mapa Riesgos'!$P$46),"")</f>
        <v/>
      </c>
      <c r="N21" s="72" t="str">
        <f>IF(AND('Mapa Riesgos'!$Z$47="Alta",'Mapa Riesgos'!$AB$47="Leve"),CONCATENATE("R6C",'Mapa Riesgos'!$P$47),"")</f>
        <v/>
      </c>
      <c r="O21" s="73" t="str">
        <f>IF(AND('Mapa Riesgos'!$Z$48="Alta",'Mapa Riesgos'!$AB$48="Leve"),CONCATENATE("R6C",'Mapa Riesgos'!$P$48),"")</f>
        <v/>
      </c>
      <c r="P21" s="71" t="str">
        <f>IF(AND('Mapa Riesgos'!$Z$43="Alta",'Mapa Riesgos'!$AB$43="Menor"),CONCATENATE("R6C",'Mapa Riesgos'!$P$43),"")</f>
        <v/>
      </c>
      <c r="Q21" s="72" t="str">
        <f>IF(AND('Mapa Riesgos'!$Z$44="Alta",'Mapa Riesgos'!$AB$44="Menor"),CONCATENATE("R6C",'Mapa Riesgos'!$P$44),"")</f>
        <v/>
      </c>
      <c r="R21" s="72" t="str">
        <f>IF(AND('Mapa Riesgos'!$Z$45="Alta",'Mapa Riesgos'!$AB$45="Menor"),CONCATENATE("R6C",'Mapa Riesgos'!$P$45),"")</f>
        <v/>
      </c>
      <c r="S21" s="72" t="str">
        <f>IF(AND('Mapa Riesgos'!$Z$46="Alta",'Mapa Riesgos'!$AB$46="Menor"),CONCATENATE("R6C",'Mapa Riesgos'!$P$46),"")</f>
        <v/>
      </c>
      <c r="T21" s="72" t="str">
        <f>IF(AND('Mapa Riesgos'!$Z$47="Alta",'Mapa Riesgos'!$AB$47="Menor"),CONCATENATE("R6C",'Mapa Riesgos'!$P$47),"")</f>
        <v/>
      </c>
      <c r="U21" s="73" t="str">
        <f>IF(AND('Mapa Riesgos'!$Z$48="Alta",'Mapa Riesgos'!$AB$48="Menor"),CONCATENATE("R6C",'Mapa Riesgos'!$P$48),"")</f>
        <v/>
      </c>
      <c r="V21" s="55" t="str">
        <f>IF(AND('Mapa Riesgos'!$Z$43="Alta",'Mapa Riesgos'!$AB$43="Moderado"),CONCATENATE("R6C",'Mapa Riesgos'!$P$43),"")</f>
        <v/>
      </c>
      <c r="W21" s="56" t="str">
        <f>IF(AND('Mapa Riesgos'!$Z$44="Alta",'Mapa Riesgos'!$AB$44="Moderado"),CONCATENATE("R6C",'Mapa Riesgos'!$P$44),"")</f>
        <v/>
      </c>
      <c r="X21" s="61" t="str">
        <f>IF(AND('Mapa Riesgos'!$Z$45="Alta",'Mapa Riesgos'!$AB$45="Moderado"),CONCATENATE("R6C",'Mapa Riesgos'!$P$45),"")</f>
        <v/>
      </c>
      <c r="Y21" s="61" t="str">
        <f>IF(AND('Mapa Riesgos'!$Z$46="Alta",'Mapa Riesgos'!$AB$46="Moderado"),CONCATENATE("R6C",'Mapa Riesgos'!$P$46),"")</f>
        <v/>
      </c>
      <c r="Z21" s="61" t="str">
        <f>IF(AND('Mapa Riesgos'!$Z$47="Alta",'Mapa Riesgos'!$AB$47="Moderado"),CONCATENATE("R6C",'Mapa Riesgos'!$P$47),"")</f>
        <v/>
      </c>
      <c r="AA21" s="57" t="str">
        <f>IF(AND('Mapa Riesgos'!$Z$48="Alta",'Mapa Riesgos'!$AB$48="Moderado"),CONCATENATE("R6C",'Mapa Riesgos'!$P$48),"")</f>
        <v/>
      </c>
      <c r="AB21" s="55" t="str">
        <f>IF(AND('Mapa Riesgos'!$Z$43="Alta",'Mapa Riesgos'!$AB$43="Mayor"),CONCATENATE("R6C",'Mapa Riesgos'!$P$43),"")</f>
        <v/>
      </c>
      <c r="AC21" s="56" t="str">
        <f>IF(AND('Mapa Riesgos'!$Z$44="Alta",'Mapa Riesgos'!$AB$44="Mayor"),CONCATENATE("R6C",'Mapa Riesgos'!$P$44),"")</f>
        <v/>
      </c>
      <c r="AD21" s="61" t="str">
        <f>IF(AND('Mapa Riesgos'!$Z$45="Alta",'Mapa Riesgos'!$AB$45="Mayor"),CONCATENATE("R6C",'Mapa Riesgos'!$P$45),"")</f>
        <v/>
      </c>
      <c r="AE21" s="61" t="str">
        <f>IF(AND('Mapa Riesgos'!$Z$46="Alta",'Mapa Riesgos'!$AB$46="Mayor"),CONCATENATE("R6C",'Mapa Riesgos'!$P$46),"")</f>
        <v/>
      </c>
      <c r="AF21" s="61" t="str">
        <f>IF(AND('Mapa Riesgos'!$Z$47="Alta",'Mapa Riesgos'!$AB$47="Mayor"),CONCATENATE("R6C",'Mapa Riesgos'!$P$47),"")</f>
        <v/>
      </c>
      <c r="AG21" s="57" t="str">
        <f>IF(AND('Mapa Riesgos'!$Z$48="Alta",'Mapa Riesgos'!$AB$48="Mayor"),CONCATENATE("R6C",'Mapa Riesgos'!$P$48),"")</f>
        <v/>
      </c>
      <c r="AH21" s="58" t="str">
        <f>IF(AND('Mapa Riesgos'!$Z$43="Alta",'Mapa Riesgos'!$AB$43="Catastrófico"),CONCATENATE("R6C",'Mapa Riesgos'!$P$43),"")</f>
        <v/>
      </c>
      <c r="AI21" s="59" t="str">
        <f>IF(AND('Mapa Riesgos'!$Z$44="Alta",'Mapa Riesgos'!$AB$44="Catastrófico"),CONCATENATE("R6C",'Mapa Riesgos'!$P$44),"")</f>
        <v/>
      </c>
      <c r="AJ21" s="59" t="str">
        <f>IF(AND('Mapa Riesgos'!$Z$45="Alta",'Mapa Riesgos'!$AB$45="Catastrófico"),CONCATENATE("R6C",'Mapa Riesgos'!$P$45),"")</f>
        <v/>
      </c>
      <c r="AK21" s="59" t="str">
        <f>IF(AND('Mapa Riesgos'!$Z$46="Alta",'Mapa Riesgos'!$AB$46="Catastrófico"),CONCATENATE("R6C",'Mapa Riesgos'!$P$46),"")</f>
        <v/>
      </c>
      <c r="AL21" s="59" t="str">
        <f>IF(AND('Mapa Riesgos'!$Z$47="Alta",'Mapa Riesgos'!$AB$47="Catastrófico"),CONCATENATE("R6C",'Mapa Riesgos'!$P$47),"")</f>
        <v/>
      </c>
      <c r="AM21" s="60" t="str">
        <f>IF(AND('Mapa Riesgos'!$Z$48="Alta",'Mapa Riesgos'!$AB$48="Catastrófico"),CONCATENATE("R6C",'Mapa Riesgos'!$P$48),"")</f>
        <v/>
      </c>
      <c r="AN21" s="87"/>
      <c r="AO21" s="467"/>
      <c r="AP21" s="468"/>
      <c r="AQ21" s="468"/>
      <c r="AR21" s="468"/>
      <c r="AS21" s="468"/>
      <c r="AT21" s="469"/>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row>
    <row r="22" spans="1:76" ht="15" customHeight="1">
      <c r="A22" s="87"/>
      <c r="B22" s="416"/>
      <c r="C22" s="416"/>
      <c r="D22" s="417"/>
      <c r="E22" s="457"/>
      <c r="F22" s="458"/>
      <c r="G22" s="458"/>
      <c r="H22" s="458"/>
      <c r="I22" s="474"/>
      <c r="J22" s="71" t="str">
        <f>IF(AND('Mapa Riesgos'!$Z$49="Alta",'Mapa Riesgos'!$AB$49="Leve"),CONCATENATE("R7C",'Mapa Riesgos'!$P$49),"")</f>
        <v/>
      </c>
      <c r="K22" s="72" t="str">
        <f>IF(AND('Mapa Riesgos'!$Z$50="Alta",'Mapa Riesgos'!$AB$50="Leve"),CONCATENATE("R7C",'Mapa Riesgos'!$P$50),"")</f>
        <v/>
      </c>
      <c r="L22" s="72" t="str">
        <f>IF(AND('Mapa Riesgos'!$Z$51="Alta",'Mapa Riesgos'!$AB$51="Leve"),CONCATENATE("R7C",'Mapa Riesgos'!$P$51),"")</f>
        <v/>
      </c>
      <c r="M22" s="72" t="str">
        <f>IF(AND('Mapa Riesgos'!$Z$52="Alta",'Mapa Riesgos'!$AB$52="Leve"),CONCATENATE("R7C",'Mapa Riesgos'!$P$52),"")</f>
        <v/>
      </c>
      <c r="N22" s="72" t="str">
        <f>IF(AND('Mapa Riesgos'!$Z$53="Alta",'Mapa Riesgos'!$AB$53="Leve"),CONCATENATE("R7C",'Mapa Riesgos'!$P$53),"")</f>
        <v/>
      </c>
      <c r="O22" s="73" t="str">
        <f>IF(AND('Mapa Riesgos'!$Z$54="Alta",'Mapa Riesgos'!$AB$54="Leve"),CONCATENATE("R7C",'Mapa Riesgos'!$P$54),"")</f>
        <v/>
      </c>
      <c r="P22" s="71" t="str">
        <f>IF(AND('Mapa Riesgos'!$Z$49="Alta",'Mapa Riesgos'!$AB$49="Menor"),CONCATENATE("R7C",'Mapa Riesgos'!$P$49),"")</f>
        <v/>
      </c>
      <c r="Q22" s="72" t="str">
        <f>IF(AND('Mapa Riesgos'!$Z$50="Alta",'Mapa Riesgos'!$AB$50="Menor"),CONCATENATE("R7C",'Mapa Riesgos'!$P$50),"")</f>
        <v/>
      </c>
      <c r="R22" s="72" t="str">
        <f>IF(AND('Mapa Riesgos'!$Z$51="Alta",'Mapa Riesgos'!$AB$51="Menor"),CONCATENATE("R7C",'Mapa Riesgos'!$P$51),"")</f>
        <v/>
      </c>
      <c r="S22" s="72" t="str">
        <f>IF(AND('Mapa Riesgos'!$Z$52="Alta",'Mapa Riesgos'!$AB$52="Menor"),CONCATENATE("R7C",'Mapa Riesgos'!$P$52),"")</f>
        <v/>
      </c>
      <c r="T22" s="72" t="str">
        <f>IF(AND('Mapa Riesgos'!$Z$53="Alta",'Mapa Riesgos'!$AB$53="Menor"),CONCATENATE("R7C",'Mapa Riesgos'!$P$53),"")</f>
        <v/>
      </c>
      <c r="U22" s="73" t="str">
        <f>IF(AND('Mapa Riesgos'!$Z$54="Alta",'Mapa Riesgos'!$AB$54="Menor"),CONCATENATE("R7C",'Mapa Riesgos'!$P$54),"")</f>
        <v/>
      </c>
      <c r="V22" s="55" t="str">
        <f>IF(AND('Mapa Riesgos'!$Z$49="Alta",'Mapa Riesgos'!$AB$49="Moderado"),CONCATENATE("R7C",'Mapa Riesgos'!$P$49),"")</f>
        <v/>
      </c>
      <c r="W22" s="56" t="str">
        <f>IF(AND('Mapa Riesgos'!$Z$50="Alta",'Mapa Riesgos'!$AB$50="Moderado"),CONCATENATE("R7C",'Mapa Riesgos'!$P$50),"")</f>
        <v/>
      </c>
      <c r="X22" s="61" t="str">
        <f>IF(AND('Mapa Riesgos'!$Z$51="Alta",'Mapa Riesgos'!$AB$51="Moderado"),CONCATENATE("R7C",'Mapa Riesgos'!$P$51),"")</f>
        <v/>
      </c>
      <c r="Y22" s="61" t="str">
        <f>IF(AND('Mapa Riesgos'!$Z$52="Alta",'Mapa Riesgos'!$AB$52="Moderado"),CONCATENATE("R7C",'Mapa Riesgos'!$P$52),"")</f>
        <v/>
      </c>
      <c r="Z22" s="61" t="str">
        <f>IF(AND('Mapa Riesgos'!$Z$53="Alta",'Mapa Riesgos'!$AB$53="Moderado"),CONCATENATE("R7C",'Mapa Riesgos'!$P$53),"")</f>
        <v/>
      </c>
      <c r="AA22" s="57" t="str">
        <f>IF(AND('Mapa Riesgos'!$Z$54="Alta",'Mapa Riesgos'!$AB$54="Moderado"),CONCATENATE("R7C",'Mapa Riesgos'!$P$54),"")</f>
        <v/>
      </c>
      <c r="AB22" s="55" t="str">
        <f>IF(AND('Mapa Riesgos'!$Z$49="Alta",'Mapa Riesgos'!$AB$49="Mayor"),CONCATENATE("R7C",'Mapa Riesgos'!$P$49),"")</f>
        <v/>
      </c>
      <c r="AC22" s="56" t="str">
        <f>IF(AND('Mapa Riesgos'!$Z$50="Alta",'Mapa Riesgos'!$AB$50="Mayor"),CONCATENATE("R7C",'Mapa Riesgos'!$P$50),"")</f>
        <v/>
      </c>
      <c r="AD22" s="61" t="str">
        <f>IF(AND('Mapa Riesgos'!$Z$51="Alta",'Mapa Riesgos'!$AB$51="Mayor"),CONCATENATE("R7C",'Mapa Riesgos'!$P$51),"")</f>
        <v/>
      </c>
      <c r="AE22" s="61" t="str">
        <f>IF(AND('Mapa Riesgos'!$Z$52="Alta",'Mapa Riesgos'!$AB$52="Mayor"),CONCATENATE("R7C",'Mapa Riesgos'!$P$52),"")</f>
        <v/>
      </c>
      <c r="AF22" s="61" t="str">
        <f>IF(AND('Mapa Riesgos'!$Z$53="Alta",'Mapa Riesgos'!$AB$53="Mayor"),CONCATENATE("R7C",'Mapa Riesgos'!$P$53),"")</f>
        <v/>
      </c>
      <c r="AG22" s="57" t="str">
        <f>IF(AND('Mapa Riesgos'!$Z$54="Alta",'Mapa Riesgos'!$AB$54="Mayor"),CONCATENATE("R7C",'Mapa Riesgos'!$P$54),"")</f>
        <v/>
      </c>
      <c r="AH22" s="58" t="str">
        <f>IF(AND('Mapa Riesgos'!$Z$49="Alta",'Mapa Riesgos'!$AB$49="Catastrófico"),CONCATENATE("R7C",'Mapa Riesgos'!$P$49),"")</f>
        <v/>
      </c>
      <c r="AI22" s="59" t="str">
        <f>IF(AND('Mapa Riesgos'!$Z$50="Alta",'Mapa Riesgos'!$AB$50="Catastrófico"),CONCATENATE("R7C",'Mapa Riesgos'!$P$50),"")</f>
        <v/>
      </c>
      <c r="AJ22" s="59" t="str">
        <f>IF(AND('Mapa Riesgos'!$Z$51="Alta",'Mapa Riesgos'!$AB$51="Catastrófico"),CONCATENATE("R7C",'Mapa Riesgos'!$P$51),"")</f>
        <v/>
      </c>
      <c r="AK22" s="59" t="str">
        <f>IF(AND('Mapa Riesgos'!$Z$52="Alta",'Mapa Riesgos'!$AB$52="Catastrófico"),CONCATENATE("R7C",'Mapa Riesgos'!$P$52),"")</f>
        <v/>
      </c>
      <c r="AL22" s="59" t="str">
        <f>IF(AND('Mapa Riesgos'!$Z$53="Alta",'Mapa Riesgos'!$AB$53="Catastrófico"),CONCATENATE("R7C",'Mapa Riesgos'!$P$53),"")</f>
        <v/>
      </c>
      <c r="AM22" s="60" t="str">
        <f>IF(AND('Mapa Riesgos'!$Z$54="Alta",'Mapa Riesgos'!$AB$54="Catastrófico"),CONCATENATE("R7C",'Mapa Riesgos'!$P$54),"")</f>
        <v/>
      </c>
      <c r="AN22" s="87"/>
      <c r="AO22" s="467"/>
      <c r="AP22" s="468"/>
      <c r="AQ22" s="468"/>
      <c r="AR22" s="468"/>
      <c r="AS22" s="468"/>
      <c r="AT22" s="469"/>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row>
    <row r="23" spans="1:76" ht="15" customHeight="1">
      <c r="A23" s="87"/>
      <c r="B23" s="416"/>
      <c r="C23" s="416"/>
      <c r="D23" s="417"/>
      <c r="E23" s="457"/>
      <c r="F23" s="458"/>
      <c r="G23" s="458"/>
      <c r="H23" s="458"/>
      <c r="I23" s="474"/>
      <c r="J23" s="71" t="str">
        <f>IF(AND('Mapa Riesgos'!$Z$55="Alta",'Mapa Riesgos'!$AB$55="Leve"),CONCATENATE("R8C",'Mapa Riesgos'!$P$55),"")</f>
        <v/>
      </c>
      <c r="K23" s="72" t="str">
        <f>IF(AND('Mapa Riesgos'!$Z$56="Alta",'Mapa Riesgos'!$AB$56="Leve"),CONCATENATE("R8C",'Mapa Riesgos'!$P$56),"")</f>
        <v/>
      </c>
      <c r="L23" s="72" t="str">
        <f>IF(AND('Mapa Riesgos'!$Z$57="Alta",'Mapa Riesgos'!$AB$57="Leve"),CONCATENATE("R8C",'Mapa Riesgos'!$P$57),"")</f>
        <v/>
      </c>
      <c r="M23" s="72" t="str">
        <f>IF(AND('Mapa Riesgos'!$Z$58="Alta",'Mapa Riesgos'!$AB$58="Leve"),CONCATENATE("R8C",'Mapa Riesgos'!$P$58),"")</f>
        <v/>
      </c>
      <c r="N23" s="72" t="str">
        <f>IF(AND('Mapa Riesgos'!$Z$59="Alta",'Mapa Riesgos'!$AB$59="Leve"),CONCATENATE("R8C",'Mapa Riesgos'!$P$59),"")</f>
        <v/>
      </c>
      <c r="O23" s="73" t="str">
        <f>IF(AND('Mapa Riesgos'!$Z$60="Alta",'Mapa Riesgos'!$AB$60="Leve"),CONCATENATE("R8C",'Mapa Riesgos'!$P$60),"")</f>
        <v/>
      </c>
      <c r="P23" s="71" t="str">
        <f>IF(AND('Mapa Riesgos'!$Z$55="Alta",'Mapa Riesgos'!$AB$55="Menor"),CONCATENATE("R8C",'Mapa Riesgos'!$P$55),"")</f>
        <v/>
      </c>
      <c r="Q23" s="72" t="str">
        <f>IF(AND('Mapa Riesgos'!$Z$56="Alta",'Mapa Riesgos'!$AB$56="Menor"),CONCATENATE("R8C",'Mapa Riesgos'!$P$56),"")</f>
        <v/>
      </c>
      <c r="R23" s="72" t="str">
        <f>IF(AND('Mapa Riesgos'!$Z$57="Alta",'Mapa Riesgos'!$AB$57="Menor"),CONCATENATE("R8C",'Mapa Riesgos'!$P$57),"")</f>
        <v/>
      </c>
      <c r="S23" s="72" t="str">
        <f>IF(AND('Mapa Riesgos'!$Z$58="Alta",'Mapa Riesgos'!$AB$58="Menor"),CONCATENATE("R8C",'Mapa Riesgos'!$P$58),"")</f>
        <v/>
      </c>
      <c r="T23" s="72" t="str">
        <f>IF(AND('Mapa Riesgos'!$Z$59="Alta",'Mapa Riesgos'!$AB$59="Menor"),CONCATENATE("R8C",'Mapa Riesgos'!$P$59),"")</f>
        <v/>
      </c>
      <c r="U23" s="73" t="str">
        <f>IF(AND('Mapa Riesgos'!$Z$60="Alta",'Mapa Riesgos'!$AB$60="Menor"),CONCATENATE("R8C",'Mapa Riesgos'!$P$60),"")</f>
        <v/>
      </c>
      <c r="V23" s="55" t="str">
        <f>IF(AND('Mapa Riesgos'!$Z$55="Alta",'Mapa Riesgos'!$AB$55="Moderado"),CONCATENATE("R8C",'Mapa Riesgos'!$P$55),"")</f>
        <v/>
      </c>
      <c r="W23" s="56" t="str">
        <f>IF(AND('Mapa Riesgos'!$Z$56="Alta",'Mapa Riesgos'!$AB$56="Moderado"),CONCATENATE("R8C",'Mapa Riesgos'!$P$56),"")</f>
        <v/>
      </c>
      <c r="X23" s="61" t="str">
        <f>IF(AND('Mapa Riesgos'!$Z$57="Alta",'Mapa Riesgos'!$AB$57="Moderado"),CONCATENATE("R8C",'Mapa Riesgos'!$P$57),"")</f>
        <v/>
      </c>
      <c r="Y23" s="61" t="str">
        <f>IF(AND('Mapa Riesgos'!$Z$58="Alta",'Mapa Riesgos'!$AB$58="Moderado"),CONCATENATE("R8C",'Mapa Riesgos'!$P$58),"")</f>
        <v/>
      </c>
      <c r="Z23" s="61" t="str">
        <f>IF(AND('Mapa Riesgos'!$Z$59="Alta",'Mapa Riesgos'!$AB$59="Moderado"),CONCATENATE("R8C",'Mapa Riesgos'!$P$59),"")</f>
        <v/>
      </c>
      <c r="AA23" s="57" t="str">
        <f>IF(AND('Mapa Riesgos'!$Z$60="Alta",'Mapa Riesgos'!$AB$60="Moderado"),CONCATENATE("R8C",'Mapa Riesgos'!$P$60),"")</f>
        <v/>
      </c>
      <c r="AB23" s="55" t="str">
        <f>IF(AND('Mapa Riesgos'!$Z$55="Alta",'Mapa Riesgos'!$AB$55="Mayor"),CONCATENATE("R8C",'Mapa Riesgos'!$P$55),"")</f>
        <v/>
      </c>
      <c r="AC23" s="56" t="str">
        <f>IF(AND('Mapa Riesgos'!$Z$56="Alta",'Mapa Riesgos'!$AB$56="Mayor"),CONCATENATE("R8C",'Mapa Riesgos'!$P$56),"")</f>
        <v/>
      </c>
      <c r="AD23" s="61" t="str">
        <f>IF(AND('Mapa Riesgos'!$Z$57="Alta",'Mapa Riesgos'!$AB$57="Mayor"),CONCATENATE("R8C",'Mapa Riesgos'!$P$57),"")</f>
        <v/>
      </c>
      <c r="AE23" s="61" t="str">
        <f>IF(AND('Mapa Riesgos'!$Z$58="Alta",'Mapa Riesgos'!$AB$58="Mayor"),CONCATENATE("R8C",'Mapa Riesgos'!$P$58),"")</f>
        <v/>
      </c>
      <c r="AF23" s="61" t="str">
        <f>IF(AND('Mapa Riesgos'!$Z$59="Alta",'Mapa Riesgos'!$AB$59="Mayor"),CONCATENATE("R8C",'Mapa Riesgos'!$P$59),"")</f>
        <v/>
      </c>
      <c r="AG23" s="57" t="str">
        <f>IF(AND('Mapa Riesgos'!$Z$60="Alta",'Mapa Riesgos'!$AB$60="Mayor"),CONCATENATE("R8C",'Mapa Riesgos'!$P$60),"")</f>
        <v/>
      </c>
      <c r="AH23" s="58" t="str">
        <f>IF(AND('Mapa Riesgos'!$Z$55="Alta",'Mapa Riesgos'!$AB$55="Catastrófico"),CONCATENATE("R8C",'Mapa Riesgos'!$P$55),"")</f>
        <v/>
      </c>
      <c r="AI23" s="59" t="str">
        <f>IF(AND('Mapa Riesgos'!$Z$56="Alta",'Mapa Riesgos'!$AB$56="Catastrófico"),CONCATENATE("R8C",'Mapa Riesgos'!$P$56),"")</f>
        <v/>
      </c>
      <c r="AJ23" s="59" t="str">
        <f>IF(AND('Mapa Riesgos'!$Z$57="Alta",'Mapa Riesgos'!$AB$57="Catastrófico"),CONCATENATE("R8C",'Mapa Riesgos'!$P$57),"")</f>
        <v/>
      </c>
      <c r="AK23" s="59" t="str">
        <f>IF(AND('Mapa Riesgos'!$Z$58="Alta",'Mapa Riesgos'!$AB$58="Catastrófico"),CONCATENATE("R8C",'Mapa Riesgos'!$P$58),"")</f>
        <v/>
      </c>
      <c r="AL23" s="59" t="str">
        <f>IF(AND('Mapa Riesgos'!$Z$59="Alta",'Mapa Riesgos'!$AB$59="Catastrófico"),CONCATENATE("R8C",'Mapa Riesgos'!$P$59),"")</f>
        <v/>
      </c>
      <c r="AM23" s="60" t="str">
        <f>IF(AND('Mapa Riesgos'!$Z$60="Alta",'Mapa Riesgos'!$AB$60="Catastrófico"),CONCATENATE("R8C",'Mapa Riesgos'!$P$60),"")</f>
        <v/>
      </c>
      <c r="AN23" s="87"/>
      <c r="AO23" s="467"/>
      <c r="AP23" s="468"/>
      <c r="AQ23" s="468"/>
      <c r="AR23" s="468"/>
      <c r="AS23" s="468"/>
      <c r="AT23" s="469"/>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row>
    <row r="24" spans="1:76" ht="15" customHeight="1">
      <c r="A24" s="87"/>
      <c r="B24" s="416"/>
      <c r="C24" s="416"/>
      <c r="D24" s="417"/>
      <c r="E24" s="457"/>
      <c r="F24" s="458"/>
      <c r="G24" s="458"/>
      <c r="H24" s="458"/>
      <c r="I24" s="474"/>
      <c r="J24" s="71" t="str">
        <f>IF(AND('Mapa Riesgos'!$Z$61="Alta",'Mapa Riesgos'!$AB$61="Leve"),CONCATENATE("R9C",'Mapa Riesgos'!$P$61),"")</f>
        <v/>
      </c>
      <c r="K24" s="72" t="str">
        <f>IF(AND('Mapa Riesgos'!$Z$62="Alta",'Mapa Riesgos'!$AB$62="Leve"),CONCATENATE("R9C",'Mapa Riesgos'!$P$62),"")</f>
        <v/>
      </c>
      <c r="L24" s="72" t="str">
        <f>IF(AND('Mapa Riesgos'!$Z$63="Alta",'Mapa Riesgos'!$AB$63="Leve"),CONCATENATE("R9C",'Mapa Riesgos'!$P$63),"")</f>
        <v/>
      </c>
      <c r="M24" s="72" t="str">
        <f>IF(AND('Mapa Riesgos'!$Z$64="Alta",'Mapa Riesgos'!$AB$64="Leve"),CONCATENATE("R9C",'Mapa Riesgos'!$P$64),"")</f>
        <v/>
      </c>
      <c r="N24" s="72" t="str">
        <f>IF(AND('Mapa Riesgos'!$Z$65="Alta",'Mapa Riesgos'!$AB$65="Leve"),CONCATENATE("R9C",'Mapa Riesgos'!$P$65),"")</f>
        <v/>
      </c>
      <c r="O24" s="73" t="str">
        <f>IF(AND('Mapa Riesgos'!$Z$66="Alta",'Mapa Riesgos'!$AB$66="Leve"),CONCATENATE("R9C",'Mapa Riesgos'!$P$66),"")</f>
        <v/>
      </c>
      <c r="P24" s="71" t="str">
        <f>IF(AND('Mapa Riesgos'!$Z$61="Alta",'Mapa Riesgos'!$AB$61="Menor"),CONCATENATE("R9C",'Mapa Riesgos'!$P$61),"")</f>
        <v/>
      </c>
      <c r="Q24" s="72" t="str">
        <f>IF(AND('Mapa Riesgos'!$Z$62="Alta",'Mapa Riesgos'!$AB$62="Menor"),CONCATENATE("R9C",'Mapa Riesgos'!$P$62),"")</f>
        <v/>
      </c>
      <c r="R24" s="72" t="str">
        <f>IF(AND('Mapa Riesgos'!$Z$63="Alta",'Mapa Riesgos'!$AB$63="Menor"),CONCATENATE("R9C",'Mapa Riesgos'!$P$63),"")</f>
        <v/>
      </c>
      <c r="S24" s="72" t="str">
        <f>IF(AND('Mapa Riesgos'!$Z$64="Alta",'Mapa Riesgos'!$AB$64="Menor"),CONCATENATE("R9C",'Mapa Riesgos'!$P$64),"")</f>
        <v/>
      </c>
      <c r="T24" s="72" t="str">
        <f>IF(AND('Mapa Riesgos'!$Z$65="Alta",'Mapa Riesgos'!$AB$65="Menor"),CONCATENATE("R9C",'Mapa Riesgos'!$P$65),"")</f>
        <v/>
      </c>
      <c r="U24" s="73" t="str">
        <f>IF(AND('Mapa Riesgos'!$Z$66="Alta",'Mapa Riesgos'!$AB$66="Menor"),CONCATENATE("R9C",'Mapa Riesgos'!$P$66),"")</f>
        <v/>
      </c>
      <c r="V24" s="55" t="str">
        <f>IF(AND('Mapa Riesgos'!$Z$61="Alta",'Mapa Riesgos'!$AB$61="Moderado"),CONCATENATE("R9C",'Mapa Riesgos'!$P$61),"")</f>
        <v/>
      </c>
      <c r="W24" s="56" t="str">
        <f>IF(AND('Mapa Riesgos'!$Z$62="Alta",'Mapa Riesgos'!$AB$62="Moderado"),CONCATENATE("R9C",'Mapa Riesgos'!$P$62),"")</f>
        <v/>
      </c>
      <c r="X24" s="61" t="str">
        <f>IF(AND('Mapa Riesgos'!$Z$63="Alta",'Mapa Riesgos'!$AB$63="Moderado"),CONCATENATE("R9C",'Mapa Riesgos'!$P$63),"")</f>
        <v/>
      </c>
      <c r="Y24" s="61" t="str">
        <f>IF(AND('Mapa Riesgos'!$Z$64="Alta",'Mapa Riesgos'!$AB$64="Moderado"),CONCATENATE("R9C",'Mapa Riesgos'!$P$64),"")</f>
        <v/>
      </c>
      <c r="Z24" s="61" t="str">
        <f>IF(AND('Mapa Riesgos'!$Z$65="Alta",'Mapa Riesgos'!$AB$65="Moderado"),CONCATENATE("R9C",'Mapa Riesgos'!$P$65),"")</f>
        <v/>
      </c>
      <c r="AA24" s="57" t="str">
        <f>IF(AND('Mapa Riesgos'!$Z$66="Alta",'Mapa Riesgos'!$AB$66="Moderado"),CONCATENATE("R9C",'Mapa Riesgos'!$P$66),"")</f>
        <v/>
      </c>
      <c r="AB24" s="55" t="str">
        <f>IF(AND('Mapa Riesgos'!$Z$61="Alta",'Mapa Riesgos'!$AB$61="Mayor"),CONCATENATE("R9C",'Mapa Riesgos'!$P$61),"")</f>
        <v/>
      </c>
      <c r="AC24" s="56" t="str">
        <f>IF(AND('Mapa Riesgos'!$Z$62="Alta",'Mapa Riesgos'!$AB$62="Mayor"),CONCATENATE("R9C",'Mapa Riesgos'!$P$62),"")</f>
        <v/>
      </c>
      <c r="AD24" s="61" t="str">
        <f>IF(AND('Mapa Riesgos'!$Z$63="Alta",'Mapa Riesgos'!$AB$63="Mayor"),CONCATENATE("R9C",'Mapa Riesgos'!$P$63),"")</f>
        <v/>
      </c>
      <c r="AE24" s="61" t="str">
        <f>IF(AND('Mapa Riesgos'!$Z$64="Alta",'Mapa Riesgos'!$AB$64="Mayor"),CONCATENATE("R9C",'Mapa Riesgos'!$P$64),"")</f>
        <v/>
      </c>
      <c r="AF24" s="61" t="str">
        <f>IF(AND('Mapa Riesgos'!$Z$65="Alta",'Mapa Riesgos'!$AB$65="Mayor"),CONCATENATE("R9C",'Mapa Riesgos'!$P$65),"")</f>
        <v/>
      </c>
      <c r="AG24" s="57" t="str">
        <f>IF(AND('Mapa Riesgos'!$Z$66="Alta",'Mapa Riesgos'!$AB$66="Mayor"),CONCATENATE("R9C",'Mapa Riesgos'!$P$66),"")</f>
        <v/>
      </c>
      <c r="AH24" s="58" t="str">
        <f>IF(AND('Mapa Riesgos'!$Z$61="Alta",'Mapa Riesgos'!$AB$61="Catastrófico"),CONCATENATE("R9C",'Mapa Riesgos'!$P$61),"")</f>
        <v/>
      </c>
      <c r="AI24" s="59" t="str">
        <f>IF(AND('Mapa Riesgos'!$Z$62="Alta",'Mapa Riesgos'!$AB$62="Catastrófico"),CONCATENATE("R9C",'Mapa Riesgos'!$P$62),"")</f>
        <v/>
      </c>
      <c r="AJ24" s="59" t="str">
        <f>IF(AND('Mapa Riesgos'!$Z$63="Alta",'Mapa Riesgos'!$AB$63="Catastrófico"),CONCATENATE("R9C",'Mapa Riesgos'!$P$63),"")</f>
        <v/>
      </c>
      <c r="AK24" s="59" t="str">
        <f>IF(AND('Mapa Riesgos'!$Z$64="Alta",'Mapa Riesgos'!$AB$64="Catastrófico"),CONCATENATE("R9C",'Mapa Riesgos'!$P$64),"")</f>
        <v/>
      </c>
      <c r="AL24" s="59" t="str">
        <f>IF(AND('Mapa Riesgos'!$Z$65="Alta",'Mapa Riesgos'!$AB$65="Catastrófico"),CONCATENATE("R9C",'Mapa Riesgos'!$P$65),"")</f>
        <v/>
      </c>
      <c r="AM24" s="60" t="str">
        <f>IF(AND('Mapa Riesgos'!$Z$66="Alta",'Mapa Riesgos'!$AB$66="Catastrófico"),CONCATENATE("R9C",'Mapa Riesgos'!$P$66),"")</f>
        <v/>
      </c>
      <c r="AN24" s="87"/>
      <c r="AO24" s="467"/>
      <c r="AP24" s="468"/>
      <c r="AQ24" s="468"/>
      <c r="AR24" s="468"/>
      <c r="AS24" s="468"/>
      <c r="AT24" s="469"/>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row>
    <row r="25" spans="1:76" ht="15.75" customHeight="1" thickBot="1">
      <c r="A25" s="87"/>
      <c r="B25" s="416"/>
      <c r="C25" s="416"/>
      <c r="D25" s="417"/>
      <c r="E25" s="460"/>
      <c r="F25" s="461"/>
      <c r="G25" s="461"/>
      <c r="H25" s="461"/>
      <c r="I25" s="461"/>
      <c r="J25" s="74" t="str">
        <f>IF(AND('Mapa Riesgos'!$Z$67="Alta",'Mapa Riesgos'!$AB$67="Leve"),CONCATENATE("R10C",'Mapa Riesgos'!$P$67),"")</f>
        <v/>
      </c>
      <c r="K25" s="75" t="str">
        <f>IF(AND('Mapa Riesgos'!$Z$68="Alta",'Mapa Riesgos'!$AB$68="Leve"),CONCATENATE("R10C",'Mapa Riesgos'!$P$68),"")</f>
        <v/>
      </c>
      <c r="L25" s="75" t="str">
        <f>IF(AND('Mapa Riesgos'!$Z$69="Alta",'Mapa Riesgos'!$AB$69="Leve"),CONCATENATE("R10C",'Mapa Riesgos'!$P$69),"")</f>
        <v/>
      </c>
      <c r="M25" s="75" t="str">
        <f>IF(AND('Mapa Riesgos'!$Z$70="Alta",'Mapa Riesgos'!$AB$70="Leve"),CONCATENATE("R10C",'Mapa Riesgos'!$P$70),"")</f>
        <v/>
      </c>
      <c r="N25" s="75" t="str">
        <f>IF(AND('Mapa Riesgos'!$Z$71="Alta",'Mapa Riesgos'!$AB$71="Leve"),CONCATENATE("R10C",'Mapa Riesgos'!$P$71),"")</f>
        <v/>
      </c>
      <c r="O25" s="76" t="str">
        <f>IF(AND('Mapa Riesgos'!$Z$72="Alta",'Mapa Riesgos'!$AB$72="Leve"),CONCATENATE("R10C",'Mapa Riesgos'!$P$72),"")</f>
        <v/>
      </c>
      <c r="P25" s="74" t="str">
        <f>IF(AND('Mapa Riesgos'!$Z$67="Alta",'Mapa Riesgos'!$AB$67="Menor"),CONCATENATE("R10C",'Mapa Riesgos'!$P$67),"")</f>
        <v/>
      </c>
      <c r="Q25" s="75" t="str">
        <f>IF(AND('Mapa Riesgos'!$Z$68="Alta",'Mapa Riesgos'!$AB$68="Menor"),CONCATENATE("R10C",'Mapa Riesgos'!$P$68),"")</f>
        <v/>
      </c>
      <c r="R25" s="75" t="str">
        <f>IF(AND('Mapa Riesgos'!$Z$69="Alta",'Mapa Riesgos'!$AB$69="Menor"),CONCATENATE("R10C",'Mapa Riesgos'!$P$69),"")</f>
        <v/>
      </c>
      <c r="S25" s="75" t="str">
        <f>IF(AND('Mapa Riesgos'!$Z$70="Alta",'Mapa Riesgos'!$AB$70="Menor"),CONCATENATE("R10C",'Mapa Riesgos'!$P$70),"")</f>
        <v/>
      </c>
      <c r="T25" s="75" t="str">
        <f>IF(AND('Mapa Riesgos'!$Z$71="Alta",'Mapa Riesgos'!$AB$71="Menor"),CONCATENATE("R10C",'Mapa Riesgos'!$P$71),"")</f>
        <v/>
      </c>
      <c r="U25" s="76" t="str">
        <f>IF(AND('Mapa Riesgos'!$Z$72="Alta",'Mapa Riesgos'!$AB$72="Menor"),CONCATENATE("R10C",'Mapa Riesgos'!$P$72),"")</f>
        <v/>
      </c>
      <c r="V25" s="62" t="str">
        <f>IF(AND('Mapa Riesgos'!$Z$67="Alta",'Mapa Riesgos'!$AB$67="Moderado"),CONCATENATE("R10C",'Mapa Riesgos'!$P$67),"")</f>
        <v/>
      </c>
      <c r="W25" s="63" t="str">
        <f>IF(AND('Mapa Riesgos'!$Z$68="Alta",'Mapa Riesgos'!$AB$68="Moderado"),CONCATENATE("R10C",'Mapa Riesgos'!$P$68),"")</f>
        <v/>
      </c>
      <c r="X25" s="63" t="str">
        <f>IF(AND('Mapa Riesgos'!$Z$69="Alta",'Mapa Riesgos'!$AB$69="Moderado"),CONCATENATE("R10C",'Mapa Riesgos'!$P$69),"")</f>
        <v/>
      </c>
      <c r="Y25" s="63" t="str">
        <f>IF(AND('Mapa Riesgos'!$Z$70="Alta",'Mapa Riesgos'!$AB$70="Moderado"),CONCATENATE("R10C",'Mapa Riesgos'!$P$70),"")</f>
        <v/>
      </c>
      <c r="Z25" s="63" t="str">
        <f>IF(AND('Mapa Riesgos'!$Z$71="Alta",'Mapa Riesgos'!$AB$71="Moderado"),CONCATENATE("R10C",'Mapa Riesgos'!$P$71),"")</f>
        <v/>
      </c>
      <c r="AA25" s="64" t="str">
        <f>IF(AND('Mapa Riesgos'!$Z$72="Alta",'Mapa Riesgos'!$AB$72="Moderado"),CONCATENATE("R10C",'Mapa Riesgos'!$P$72),"")</f>
        <v/>
      </c>
      <c r="AB25" s="62" t="str">
        <f>IF(AND('Mapa Riesgos'!$Z$67="Alta",'Mapa Riesgos'!$AB$67="Mayor"),CONCATENATE("R10C",'Mapa Riesgos'!$P$67),"")</f>
        <v/>
      </c>
      <c r="AC25" s="63" t="str">
        <f>IF(AND('Mapa Riesgos'!$Z$68="Alta",'Mapa Riesgos'!$AB$68="Mayor"),CONCATENATE("R10C",'Mapa Riesgos'!$P$68),"")</f>
        <v/>
      </c>
      <c r="AD25" s="63" t="str">
        <f>IF(AND('Mapa Riesgos'!$Z$69="Alta",'Mapa Riesgos'!$AB$69="Mayor"),CONCATENATE("R10C",'Mapa Riesgos'!$P$69),"")</f>
        <v/>
      </c>
      <c r="AE25" s="63" t="str">
        <f>IF(AND('Mapa Riesgos'!$Z$70="Alta",'Mapa Riesgos'!$AB$70="Mayor"),CONCATENATE("R10C",'Mapa Riesgos'!$P$70),"")</f>
        <v/>
      </c>
      <c r="AF25" s="63" t="str">
        <f>IF(AND('Mapa Riesgos'!$Z$71="Alta",'Mapa Riesgos'!$AB$71="Mayor"),CONCATENATE("R10C",'Mapa Riesgos'!$P$71),"")</f>
        <v/>
      </c>
      <c r="AG25" s="64" t="str">
        <f>IF(AND('Mapa Riesgos'!$Z$72="Alta",'Mapa Riesgos'!$AB$72="Mayor"),CONCATENATE("R10C",'Mapa Riesgos'!$P$72),"")</f>
        <v/>
      </c>
      <c r="AH25" s="65" t="str">
        <f>IF(AND('Mapa Riesgos'!$Z$67="Alta",'Mapa Riesgos'!$AB$67="Catastrófico"),CONCATENATE("R10C",'Mapa Riesgos'!$P$67),"")</f>
        <v/>
      </c>
      <c r="AI25" s="66" t="str">
        <f>IF(AND('Mapa Riesgos'!$Z$68="Alta",'Mapa Riesgos'!$AB$68="Catastrófico"),CONCATENATE("R10C",'Mapa Riesgos'!$P$68),"")</f>
        <v/>
      </c>
      <c r="AJ25" s="66" t="str">
        <f>IF(AND('Mapa Riesgos'!$Z$69="Alta",'Mapa Riesgos'!$AB$69="Catastrófico"),CONCATENATE("R10C",'Mapa Riesgos'!$P$69),"")</f>
        <v/>
      </c>
      <c r="AK25" s="66" t="str">
        <f>IF(AND('Mapa Riesgos'!$Z$70="Alta",'Mapa Riesgos'!$AB$70="Catastrófico"),CONCATENATE("R10C",'Mapa Riesgos'!$P$70),"")</f>
        <v/>
      </c>
      <c r="AL25" s="66" t="str">
        <f>IF(AND('Mapa Riesgos'!$Z$71="Alta",'Mapa Riesgos'!$AB$71="Catastrófico"),CONCATENATE("R10C",'Mapa Riesgos'!$P$71),"")</f>
        <v/>
      </c>
      <c r="AM25" s="67" t="str">
        <f>IF(AND('Mapa Riesgos'!$Z$72="Alta",'Mapa Riesgos'!$AB$72="Catastrófico"),CONCATENATE("R10C",'Mapa Riesgos'!$P$72),"")</f>
        <v/>
      </c>
      <c r="AN25" s="87"/>
      <c r="AO25" s="470"/>
      <c r="AP25" s="471"/>
      <c r="AQ25" s="471"/>
      <c r="AR25" s="471"/>
      <c r="AS25" s="471"/>
      <c r="AT25" s="472"/>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row>
    <row r="26" spans="1:76" ht="15" customHeight="1">
      <c r="A26" s="87"/>
      <c r="B26" s="416"/>
      <c r="C26" s="416"/>
      <c r="D26" s="417"/>
      <c r="E26" s="454" t="s">
        <v>110</v>
      </c>
      <c r="F26" s="455"/>
      <c r="G26" s="455"/>
      <c r="H26" s="455"/>
      <c r="I26" s="456"/>
      <c r="J26" s="68" t="str">
        <f>IF(AND('Mapa Riesgos'!$Z$13="Media",'Mapa Riesgos'!$AB$13="Leve"),CONCATENATE("R1C",'Mapa Riesgos'!$P$13),"")</f>
        <v/>
      </c>
      <c r="K26" s="69" t="str">
        <f>IF(AND('Mapa Riesgos'!$Z$14="Media",'Mapa Riesgos'!$AB$14="Leve"),CONCATENATE("R1C",'Mapa Riesgos'!$P$14),"")</f>
        <v/>
      </c>
      <c r="L26" s="69" t="str">
        <f>IF(AND('Mapa Riesgos'!$Z$15="Media",'Mapa Riesgos'!$AB$15="Leve"),CONCATENATE("R1C",'Mapa Riesgos'!$P$15),"")</f>
        <v/>
      </c>
      <c r="M26" s="69" t="str">
        <f>IF(AND('Mapa Riesgos'!$Z$16="Media",'Mapa Riesgos'!$AB$16="Leve"),CONCATENATE("R1C",'Mapa Riesgos'!$P$16),"")</f>
        <v/>
      </c>
      <c r="N26" s="69" t="str">
        <f>IF(AND('Mapa Riesgos'!$Z$17="Media",'Mapa Riesgos'!$AB$17="Leve"),CONCATENATE("R1C",'Mapa Riesgos'!$P$17),"")</f>
        <v/>
      </c>
      <c r="O26" s="70" t="str">
        <f>IF(AND('Mapa Riesgos'!$Z$18="Media",'Mapa Riesgos'!$AB$18="Leve"),CONCATENATE("R1C",'Mapa Riesgos'!$P$18),"")</f>
        <v/>
      </c>
      <c r="P26" s="68" t="str">
        <f>IF(AND('Mapa Riesgos'!$Z$13="Media",'Mapa Riesgos'!$AB$13="Menor"),CONCATENATE("R1C",'Mapa Riesgos'!$P$13),"")</f>
        <v/>
      </c>
      <c r="Q26" s="69" t="str">
        <f>IF(AND('Mapa Riesgos'!$Z$14="Media",'Mapa Riesgos'!$AB$14="Menor"),CONCATENATE("R1C",'Mapa Riesgos'!$P$14),"")</f>
        <v/>
      </c>
      <c r="R26" s="69" t="str">
        <f>IF(AND('Mapa Riesgos'!$Z$15="Media",'Mapa Riesgos'!$AB$15="Menor"),CONCATENATE("R1C",'Mapa Riesgos'!$P$15),"")</f>
        <v/>
      </c>
      <c r="S26" s="69" t="str">
        <f>IF(AND('Mapa Riesgos'!$Z$16="Media",'Mapa Riesgos'!$AB$16="Menor"),CONCATENATE("R1C",'Mapa Riesgos'!$P$16),"")</f>
        <v/>
      </c>
      <c r="T26" s="69" t="str">
        <f>IF(AND('Mapa Riesgos'!$Z$17="Media",'Mapa Riesgos'!$AB$17="Menor"),CONCATENATE("R1C",'Mapa Riesgos'!$P$17),"")</f>
        <v/>
      </c>
      <c r="U26" s="70" t="str">
        <f>IF(AND('Mapa Riesgos'!$Z$18="Media",'Mapa Riesgos'!$AB$18="Menor"),CONCATENATE("R1C",'Mapa Riesgos'!$P$18),"")</f>
        <v/>
      </c>
      <c r="V26" s="68" t="str">
        <f>IF(AND('Mapa Riesgos'!$Z$13="Media",'Mapa Riesgos'!$AB$13="Moderado"),CONCATENATE("R1C",'Mapa Riesgos'!$P$13),"")</f>
        <v/>
      </c>
      <c r="W26" s="69" t="str">
        <f>IF(AND('Mapa Riesgos'!$Z$14="Media",'Mapa Riesgos'!$AB$14="Moderado"),CONCATENATE("R1C",'Mapa Riesgos'!$P$14),"")</f>
        <v/>
      </c>
      <c r="X26" s="69" t="str">
        <f>IF(AND('Mapa Riesgos'!$Z$15="Media",'Mapa Riesgos'!$AB$15="Moderado"),CONCATENATE("R1C",'Mapa Riesgos'!$P$15),"")</f>
        <v/>
      </c>
      <c r="Y26" s="69" t="str">
        <f>IF(AND('Mapa Riesgos'!$Z$16="Media",'Mapa Riesgos'!$AB$16="Moderado"),CONCATENATE("R1C",'Mapa Riesgos'!$P$16),"")</f>
        <v/>
      </c>
      <c r="Z26" s="69" t="str">
        <f>IF(AND('Mapa Riesgos'!$Z$17="Media",'Mapa Riesgos'!$AB$17="Moderado"),CONCATENATE("R1C",'Mapa Riesgos'!$P$17),"")</f>
        <v/>
      </c>
      <c r="AA26" s="70" t="str">
        <f>IF(AND('Mapa Riesgos'!$Z$18="Media",'Mapa Riesgos'!$AB$18="Moderado"),CONCATENATE("R1C",'Mapa Riesgos'!$P$18),"")</f>
        <v/>
      </c>
      <c r="AB26" s="49" t="str">
        <f>IF(AND('Mapa Riesgos'!$Z$13="Media",'Mapa Riesgos'!$AB$13="Mayor"),CONCATENATE("R1C",'Mapa Riesgos'!$P$13),"")</f>
        <v/>
      </c>
      <c r="AC26" s="50" t="str">
        <f>IF(AND('Mapa Riesgos'!$Z$14="Media",'Mapa Riesgos'!$AB$14="Mayor"),CONCATENATE("R1C",'Mapa Riesgos'!$P$14),"")</f>
        <v/>
      </c>
      <c r="AD26" s="50" t="str">
        <f>IF(AND('Mapa Riesgos'!$Z$15="Media",'Mapa Riesgos'!$AB$15="Mayor"),CONCATENATE("R1C",'Mapa Riesgos'!$P$15),"")</f>
        <v/>
      </c>
      <c r="AE26" s="50" t="str">
        <f>IF(AND('Mapa Riesgos'!$Z$16="Media",'Mapa Riesgos'!$AB$16="Mayor"),CONCATENATE("R1C",'Mapa Riesgos'!$P$16),"")</f>
        <v/>
      </c>
      <c r="AF26" s="50" t="str">
        <f>IF(AND('Mapa Riesgos'!$Z$17="Media",'Mapa Riesgos'!$AB$17="Mayor"),CONCATENATE("R1C",'Mapa Riesgos'!$P$17),"")</f>
        <v/>
      </c>
      <c r="AG26" s="51" t="str">
        <f>IF(AND('Mapa Riesgos'!$Z$18="Media",'Mapa Riesgos'!$AB$18="Mayor"),CONCATENATE("R1C",'Mapa Riesgos'!$P$18),"")</f>
        <v/>
      </c>
      <c r="AH26" s="52" t="str">
        <f>IF(AND('Mapa Riesgos'!$Z$13="Media",'Mapa Riesgos'!$AB$13="Catastrófico"),CONCATENATE("R1C",'Mapa Riesgos'!$P$13),"")</f>
        <v/>
      </c>
      <c r="AI26" s="53" t="str">
        <f>IF(AND('Mapa Riesgos'!$Z$14="Media",'Mapa Riesgos'!$AB$14="Catastrófico"),CONCATENATE("R1C",'Mapa Riesgos'!$P$14),"")</f>
        <v/>
      </c>
      <c r="AJ26" s="53" t="str">
        <f>IF(AND('Mapa Riesgos'!$Z$15="Media",'Mapa Riesgos'!$AB$15="Catastrófico"),CONCATENATE("R1C",'Mapa Riesgos'!$P$15),"")</f>
        <v/>
      </c>
      <c r="AK26" s="53" t="str">
        <f>IF(AND('Mapa Riesgos'!$Z$16="Media",'Mapa Riesgos'!$AB$16="Catastrófico"),CONCATENATE("R1C",'Mapa Riesgos'!$P$16),"")</f>
        <v/>
      </c>
      <c r="AL26" s="53" t="str">
        <f>IF(AND('Mapa Riesgos'!$Z$17="Media",'Mapa Riesgos'!$AB$17="Catastrófico"),CONCATENATE("R1C",'Mapa Riesgos'!$P$17),"")</f>
        <v/>
      </c>
      <c r="AM26" s="54" t="str">
        <f>IF(AND('Mapa Riesgos'!$Z$18="Media",'Mapa Riesgos'!$AB$18="Catastrófico"),CONCATENATE("R1C",'Mapa Riesgos'!$P$18),"")</f>
        <v/>
      </c>
      <c r="AN26" s="87"/>
      <c r="AO26" s="495" t="s">
        <v>78</v>
      </c>
      <c r="AP26" s="496"/>
      <c r="AQ26" s="496"/>
      <c r="AR26" s="496"/>
      <c r="AS26" s="496"/>
      <c r="AT26" s="49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row>
    <row r="27" spans="1:76" ht="15" customHeight="1">
      <c r="A27" s="87"/>
      <c r="B27" s="416"/>
      <c r="C27" s="416"/>
      <c r="D27" s="417"/>
      <c r="E27" s="473"/>
      <c r="F27" s="474"/>
      <c r="G27" s="474"/>
      <c r="H27" s="474"/>
      <c r="I27" s="459"/>
      <c r="J27" s="71" t="str">
        <f>IF(AND('Mapa Riesgos'!$Z$19="Media",'Mapa Riesgos'!$AB$19="Leve"),CONCATENATE("R2C",'Mapa Riesgos'!$P$19),"")</f>
        <v/>
      </c>
      <c r="K27" s="72" t="str">
        <f>IF(AND('Mapa Riesgos'!$Z$20="Media",'Mapa Riesgos'!$AB$20="Leve"),CONCATENATE("R2C",'Mapa Riesgos'!$P$20),"")</f>
        <v/>
      </c>
      <c r="L27" s="72" t="str">
        <f>IF(AND('Mapa Riesgos'!$Z$21="Media",'Mapa Riesgos'!$AB$21="Leve"),CONCATENATE("R2C",'Mapa Riesgos'!$P$21),"")</f>
        <v/>
      </c>
      <c r="M27" s="72" t="str">
        <f>IF(AND('Mapa Riesgos'!$Z$22="Media",'Mapa Riesgos'!$AB$22="Leve"),CONCATENATE("R2C",'Mapa Riesgos'!$P$22),"")</f>
        <v/>
      </c>
      <c r="N27" s="72" t="str">
        <f>IF(AND('Mapa Riesgos'!$Z$23="Media",'Mapa Riesgos'!$AB$23="Leve"),CONCATENATE("R2C",'Mapa Riesgos'!$P$23),"")</f>
        <v/>
      </c>
      <c r="O27" s="73" t="str">
        <f>IF(AND('Mapa Riesgos'!$Z$24="Media",'Mapa Riesgos'!$AB$24="Leve"),CONCATENATE("R2C",'Mapa Riesgos'!$P$24),"")</f>
        <v/>
      </c>
      <c r="P27" s="71" t="str">
        <f>IF(AND('Mapa Riesgos'!$Z$19="Media",'Mapa Riesgos'!$AB$19="Menor"),CONCATENATE("R2C",'Mapa Riesgos'!$P$19),"")</f>
        <v/>
      </c>
      <c r="Q27" s="72" t="str">
        <f>IF(AND('Mapa Riesgos'!$Z$20="Media",'Mapa Riesgos'!$AB$20="Menor"),CONCATENATE("R2C",'Mapa Riesgos'!$P$20),"")</f>
        <v/>
      </c>
      <c r="R27" s="72" t="str">
        <f>IF(AND('Mapa Riesgos'!$Z$21="Media",'Mapa Riesgos'!$AB$21="Menor"),CONCATENATE("R2C",'Mapa Riesgos'!$P$21),"")</f>
        <v/>
      </c>
      <c r="S27" s="72" t="str">
        <f>IF(AND('Mapa Riesgos'!$Z$22="Media",'Mapa Riesgos'!$AB$22="Menor"),CONCATENATE("R2C",'Mapa Riesgos'!$P$22),"")</f>
        <v/>
      </c>
      <c r="T27" s="72" t="str">
        <f>IF(AND('Mapa Riesgos'!$Z$23="Media",'Mapa Riesgos'!$AB$23="Menor"),CONCATENATE("R2C",'Mapa Riesgos'!$P$23),"")</f>
        <v/>
      </c>
      <c r="U27" s="73" t="str">
        <f>IF(AND('Mapa Riesgos'!$Z$24="Media",'Mapa Riesgos'!$AB$24="Menor"),CONCATENATE("R2C",'Mapa Riesgos'!$P$24),"")</f>
        <v/>
      </c>
      <c r="V27" s="71" t="str">
        <f>IF(AND('Mapa Riesgos'!$Z$19="Media",'Mapa Riesgos'!$AB$19="Moderado"),CONCATENATE("R2C",'Mapa Riesgos'!$P$19),"")</f>
        <v/>
      </c>
      <c r="W27" s="72" t="str">
        <f>IF(AND('Mapa Riesgos'!$Z$20="Media",'Mapa Riesgos'!$AB$20="Moderado"),CONCATENATE("R2C",'Mapa Riesgos'!$P$20),"")</f>
        <v/>
      </c>
      <c r="X27" s="72" t="str">
        <f>IF(AND('Mapa Riesgos'!$Z$21="Media",'Mapa Riesgos'!$AB$21="Moderado"),CONCATENATE("R2C",'Mapa Riesgos'!$P$21),"")</f>
        <v/>
      </c>
      <c r="Y27" s="72" t="str">
        <f>IF(AND('Mapa Riesgos'!$Z$22="Media",'Mapa Riesgos'!$AB$22="Moderado"),CONCATENATE("R2C",'Mapa Riesgos'!$P$22),"")</f>
        <v/>
      </c>
      <c r="Z27" s="72" t="str">
        <f>IF(AND('Mapa Riesgos'!$Z$23="Media",'Mapa Riesgos'!$AB$23="Moderado"),CONCATENATE("R2C",'Mapa Riesgos'!$P$23),"")</f>
        <v/>
      </c>
      <c r="AA27" s="73" t="str">
        <f>IF(AND('Mapa Riesgos'!$Z$24="Media",'Mapa Riesgos'!$AB$24="Moderado"),CONCATENATE("R2C",'Mapa Riesgos'!$P$24),"")</f>
        <v/>
      </c>
      <c r="AB27" s="55" t="str">
        <f>IF(AND('Mapa Riesgos'!$Z$19="Media",'Mapa Riesgos'!$AB$19="Mayor"),CONCATENATE("R2C",'Mapa Riesgos'!$P$19),"")</f>
        <v/>
      </c>
      <c r="AC27" s="56" t="str">
        <f>IF(AND('Mapa Riesgos'!$Z$20="Media",'Mapa Riesgos'!$AB$20="Mayor"),CONCATENATE("R2C",'Mapa Riesgos'!$P$20),"")</f>
        <v/>
      </c>
      <c r="AD27" s="56" t="str">
        <f>IF(AND('Mapa Riesgos'!$Z$21="Media",'Mapa Riesgos'!$AB$21="Mayor"),CONCATENATE("R2C",'Mapa Riesgos'!$P$21),"")</f>
        <v/>
      </c>
      <c r="AE27" s="56" t="str">
        <f>IF(AND('Mapa Riesgos'!$Z$22="Media",'Mapa Riesgos'!$AB$22="Mayor"),CONCATENATE("R2C",'Mapa Riesgos'!$P$22),"")</f>
        <v/>
      </c>
      <c r="AF27" s="56" t="str">
        <f>IF(AND('Mapa Riesgos'!$Z$23="Media",'Mapa Riesgos'!$AB$23="Mayor"),CONCATENATE("R2C",'Mapa Riesgos'!$P$23),"")</f>
        <v/>
      </c>
      <c r="AG27" s="57" t="str">
        <f>IF(AND('Mapa Riesgos'!$Z$24="Media",'Mapa Riesgos'!$AB$24="Mayor"),CONCATENATE("R2C",'Mapa Riesgos'!$P$24),"")</f>
        <v/>
      </c>
      <c r="AH27" s="58" t="str">
        <f>IF(AND('Mapa Riesgos'!$Z$19="Media",'Mapa Riesgos'!$AB$19="Catastrófico"),CONCATENATE("R2C",'Mapa Riesgos'!$P$19),"")</f>
        <v/>
      </c>
      <c r="AI27" s="59" t="str">
        <f>IF(AND('Mapa Riesgos'!$Z$20="Media",'Mapa Riesgos'!$AB$20="Catastrófico"),CONCATENATE("R2C",'Mapa Riesgos'!$P$20),"")</f>
        <v/>
      </c>
      <c r="AJ27" s="59" t="str">
        <f>IF(AND('Mapa Riesgos'!$Z$21="Media",'Mapa Riesgos'!$AB$21="Catastrófico"),CONCATENATE("R2C",'Mapa Riesgos'!$P$21),"")</f>
        <v/>
      </c>
      <c r="AK27" s="59" t="str">
        <f>IF(AND('Mapa Riesgos'!$Z$22="Media",'Mapa Riesgos'!$AB$22="Catastrófico"),CONCATENATE("R2C",'Mapa Riesgos'!$P$22),"")</f>
        <v/>
      </c>
      <c r="AL27" s="59" t="str">
        <f>IF(AND('Mapa Riesgos'!$Z$23="Media",'Mapa Riesgos'!$AB$23="Catastrófico"),CONCATENATE("R2C",'Mapa Riesgos'!$P$23),"")</f>
        <v/>
      </c>
      <c r="AM27" s="60" t="str">
        <f>IF(AND('Mapa Riesgos'!$Z$24="Media",'Mapa Riesgos'!$AB$24="Catastrófico"),CONCATENATE("R2C",'Mapa Riesgos'!$P$24),"")</f>
        <v/>
      </c>
      <c r="AN27" s="87"/>
      <c r="AO27" s="498"/>
      <c r="AP27" s="499"/>
      <c r="AQ27" s="499"/>
      <c r="AR27" s="499"/>
      <c r="AS27" s="499"/>
      <c r="AT27" s="500"/>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row>
    <row r="28" spans="1:76" ht="15" customHeight="1">
      <c r="A28" s="87"/>
      <c r="B28" s="416"/>
      <c r="C28" s="416"/>
      <c r="D28" s="417"/>
      <c r="E28" s="457"/>
      <c r="F28" s="458"/>
      <c r="G28" s="458"/>
      <c r="H28" s="458"/>
      <c r="I28" s="459"/>
      <c r="J28" s="71" t="str">
        <f>IF(AND('Mapa Riesgos'!$Z$25="Media",'Mapa Riesgos'!$AB$25="Leve"),CONCATENATE("R3C",'Mapa Riesgos'!$P$25),"")</f>
        <v/>
      </c>
      <c r="K28" s="72" t="str">
        <f>IF(AND('Mapa Riesgos'!$Z$26="Media",'Mapa Riesgos'!$AB$26="Leve"),CONCATENATE("R3C",'Mapa Riesgos'!$P$26),"")</f>
        <v/>
      </c>
      <c r="L28" s="72" t="str">
        <f>IF(AND('Mapa Riesgos'!$Z$27="Media",'Mapa Riesgos'!$AB$27="Leve"),CONCATENATE("R3C",'Mapa Riesgos'!$P$27),"")</f>
        <v/>
      </c>
      <c r="M28" s="72" t="str">
        <f>IF(AND('Mapa Riesgos'!$Z$28="Media",'Mapa Riesgos'!$AB$28="Leve"),CONCATENATE("R3C",'Mapa Riesgos'!$P$28),"")</f>
        <v/>
      </c>
      <c r="N28" s="72" t="str">
        <f>IF(AND('Mapa Riesgos'!$Z$29="Media",'Mapa Riesgos'!$AB$29="Leve"),CONCATENATE("R3C",'Mapa Riesgos'!$P$29),"")</f>
        <v/>
      </c>
      <c r="O28" s="73" t="str">
        <f>IF(AND('Mapa Riesgos'!$Z$30="Media",'Mapa Riesgos'!$AB$30="Leve"),CONCATENATE("R3C",'Mapa Riesgos'!$P$30),"")</f>
        <v/>
      </c>
      <c r="P28" s="71" t="str">
        <f>IF(AND('Mapa Riesgos'!$Z$25="Media",'Mapa Riesgos'!$AB$25="Menor"),CONCATENATE("R3C",'Mapa Riesgos'!$P$25),"")</f>
        <v/>
      </c>
      <c r="Q28" s="72" t="str">
        <f>IF(AND('Mapa Riesgos'!$Z$26="Media",'Mapa Riesgos'!$AB$26="Menor"),CONCATENATE("R3C",'Mapa Riesgos'!$P$26),"")</f>
        <v/>
      </c>
      <c r="R28" s="72" t="str">
        <f>IF(AND('Mapa Riesgos'!$Z$27="Media",'Mapa Riesgos'!$AB$27="Menor"),CONCATENATE("R3C",'Mapa Riesgos'!$P$27),"")</f>
        <v/>
      </c>
      <c r="S28" s="72" t="str">
        <f>IF(AND('Mapa Riesgos'!$Z$28="Media",'Mapa Riesgos'!$AB$28="Menor"),CONCATENATE("R3C",'Mapa Riesgos'!$P$28),"")</f>
        <v/>
      </c>
      <c r="T28" s="72" t="str">
        <f>IF(AND('Mapa Riesgos'!$Z$29="Media",'Mapa Riesgos'!$AB$29="Menor"),CONCATENATE("R3C",'Mapa Riesgos'!$P$29),"")</f>
        <v/>
      </c>
      <c r="U28" s="73" t="str">
        <f>IF(AND('Mapa Riesgos'!$Z$30="Media",'Mapa Riesgos'!$AB$30="Menor"),CONCATENATE("R3C",'Mapa Riesgos'!$P$30),"")</f>
        <v/>
      </c>
      <c r="V28" s="71" t="str">
        <f>IF(AND('Mapa Riesgos'!$Z$25="Media",'Mapa Riesgos'!$AB$25="Moderado"),CONCATENATE("R3C",'Mapa Riesgos'!$P$25),"")</f>
        <v/>
      </c>
      <c r="W28" s="72" t="str">
        <f>IF(AND('Mapa Riesgos'!$Z$26="Media",'Mapa Riesgos'!$AB$26="Moderado"),CONCATENATE("R3C",'Mapa Riesgos'!$P$26),"")</f>
        <v/>
      </c>
      <c r="X28" s="72" t="str">
        <f>IF(AND('Mapa Riesgos'!$Z$27="Media",'Mapa Riesgos'!$AB$27="Moderado"),CONCATENATE("R3C",'Mapa Riesgos'!$P$27),"")</f>
        <v/>
      </c>
      <c r="Y28" s="72" t="str">
        <f>IF(AND('Mapa Riesgos'!$Z$28="Media",'Mapa Riesgos'!$AB$28="Moderado"),CONCATENATE("R3C",'Mapa Riesgos'!$P$28),"")</f>
        <v/>
      </c>
      <c r="Z28" s="72" t="str">
        <f>IF(AND('Mapa Riesgos'!$Z$29="Media",'Mapa Riesgos'!$AB$29="Moderado"),CONCATENATE("R3C",'Mapa Riesgos'!$P$29),"")</f>
        <v/>
      </c>
      <c r="AA28" s="73" t="str">
        <f>IF(AND('Mapa Riesgos'!$Z$30="Media",'Mapa Riesgos'!$AB$30="Moderado"),CONCATENATE("R3C",'Mapa Riesgos'!$P$30),"")</f>
        <v/>
      </c>
      <c r="AB28" s="55" t="str">
        <f>IF(AND('Mapa Riesgos'!$Z$25="Media",'Mapa Riesgos'!$AB$25="Mayor"),CONCATENATE("R3C",'Mapa Riesgos'!$P$25),"")</f>
        <v/>
      </c>
      <c r="AC28" s="56" t="str">
        <f>IF(AND('Mapa Riesgos'!$Z$26="Media",'Mapa Riesgos'!$AB$26="Mayor"),CONCATENATE("R3C",'Mapa Riesgos'!$P$26),"")</f>
        <v/>
      </c>
      <c r="AD28" s="56" t="str">
        <f>IF(AND('Mapa Riesgos'!$Z$27="Media",'Mapa Riesgos'!$AB$27="Mayor"),CONCATENATE("R3C",'Mapa Riesgos'!$P$27),"")</f>
        <v/>
      </c>
      <c r="AE28" s="56" t="str">
        <f>IF(AND('Mapa Riesgos'!$Z$28="Media",'Mapa Riesgos'!$AB$28="Mayor"),CONCATENATE("R3C",'Mapa Riesgos'!$P$28),"")</f>
        <v/>
      </c>
      <c r="AF28" s="56" t="str">
        <f>IF(AND('Mapa Riesgos'!$Z$29="Media",'Mapa Riesgos'!$AB$29="Mayor"),CONCATENATE("R3C",'Mapa Riesgos'!$P$29),"")</f>
        <v/>
      </c>
      <c r="AG28" s="57" t="str">
        <f>IF(AND('Mapa Riesgos'!$Z$30="Media",'Mapa Riesgos'!$AB$30="Mayor"),CONCATENATE("R3C",'Mapa Riesgos'!$P$30),"")</f>
        <v/>
      </c>
      <c r="AH28" s="58" t="str">
        <f>IF(AND('Mapa Riesgos'!$Z$25="Media",'Mapa Riesgos'!$AB$25="Catastrófico"),CONCATENATE("R3C",'Mapa Riesgos'!$P$25),"")</f>
        <v/>
      </c>
      <c r="AI28" s="59" t="str">
        <f>IF(AND('Mapa Riesgos'!$Z$26="Media",'Mapa Riesgos'!$AB$26="Catastrófico"),CONCATENATE("R3C",'Mapa Riesgos'!$P$26),"")</f>
        <v/>
      </c>
      <c r="AJ28" s="59" t="str">
        <f>IF(AND('Mapa Riesgos'!$Z$27="Media",'Mapa Riesgos'!$AB$27="Catastrófico"),CONCATENATE("R3C",'Mapa Riesgos'!$P$27),"")</f>
        <v/>
      </c>
      <c r="AK28" s="59" t="str">
        <f>IF(AND('Mapa Riesgos'!$Z$28="Media",'Mapa Riesgos'!$AB$28="Catastrófico"),CONCATENATE("R3C",'Mapa Riesgos'!$P$28),"")</f>
        <v/>
      </c>
      <c r="AL28" s="59" t="str">
        <f>IF(AND('Mapa Riesgos'!$Z$29="Media",'Mapa Riesgos'!$AB$29="Catastrófico"),CONCATENATE("R3C",'Mapa Riesgos'!$P$29),"")</f>
        <v/>
      </c>
      <c r="AM28" s="60" t="str">
        <f>IF(AND('Mapa Riesgos'!$Z$30="Media",'Mapa Riesgos'!$AB$30="Catastrófico"),CONCATENATE("R3C",'Mapa Riesgos'!$P$30),"")</f>
        <v/>
      </c>
      <c r="AN28" s="87"/>
      <c r="AO28" s="498"/>
      <c r="AP28" s="499"/>
      <c r="AQ28" s="499"/>
      <c r="AR28" s="499"/>
      <c r="AS28" s="499"/>
      <c r="AT28" s="500"/>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row>
    <row r="29" spans="1:76" ht="15" customHeight="1">
      <c r="A29" s="87"/>
      <c r="B29" s="416"/>
      <c r="C29" s="416"/>
      <c r="D29" s="417"/>
      <c r="E29" s="457"/>
      <c r="F29" s="458"/>
      <c r="G29" s="458"/>
      <c r="H29" s="458"/>
      <c r="I29" s="459"/>
      <c r="J29" s="71" t="str">
        <f>IF(AND('Mapa Riesgos'!$Z$31="Media",'Mapa Riesgos'!$AB$31="Leve"),CONCATENATE("R4C",'Mapa Riesgos'!$P$31),"")</f>
        <v/>
      </c>
      <c r="K29" s="72" t="str">
        <f>IF(AND('Mapa Riesgos'!$Z$32="Media",'Mapa Riesgos'!$AB$32="Leve"),CONCATENATE("R4C",'Mapa Riesgos'!$P$32),"")</f>
        <v/>
      </c>
      <c r="L29" s="72" t="str">
        <f>IF(AND('Mapa Riesgos'!$Z$33="Media",'Mapa Riesgos'!$AB$33="Leve"),CONCATENATE("R4C",'Mapa Riesgos'!$P$33),"")</f>
        <v/>
      </c>
      <c r="M29" s="72" t="str">
        <f>IF(AND('Mapa Riesgos'!$Z$34="Media",'Mapa Riesgos'!$AB$34="Leve"),CONCATENATE("R4C",'Mapa Riesgos'!$P$34),"")</f>
        <v/>
      </c>
      <c r="N29" s="72" t="str">
        <f>IF(AND('Mapa Riesgos'!$Z$35="Media",'Mapa Riesgos'!$AB$35="Leve"),CONCATENATE("R4C",'Mapa Riesgos'!$P$35),"")</f>
        <v/>
      </c>
      <c r="O29" s="73" t="str">
        <f>IF(AND('Mapa Riesgos'!$Z$36="Media",'Mapa Riesgos'!$AB$36="Leve"),CONCATENATE("R4C",'Mapa Riesgos'!$P$36),"")</f>
        <v/>
      </c>
      <c r="P29" s="71" t="str">
        <f>IF(AND('Mapa Riesgos'!$Z$31="Media",'Mapa Riesgos'!$AB$31="Menor"),CONCATENATE("R4C",'Mapa Riesgos'!$P$31),"")</f>
        <v/>
      </c>
      <c r="Q29" s="72" t="str">
        <f>IF(AND('Mapa Riesgos'!$Z$32="Media",'Mapa Riesgos'!$AB$32="Menor"),CONCATENATE("R4C",'Mapa Riesgos'!$P$32),"")</f>
        <v/>
      </c>
      <c r="R29" s="72" t="str">
        <f>IF(AND('Mapa Riesgos'!$Z$33="Media",'Mapa Riesgos'!$AB$33="Menor"),CONCATENATE("R4C",'Mapa Riesgos'!$P$33),"")</f>
        <v/>
      </c>
      <c r="S29" s="72" t="str">
        <f>IF(AND('Mapa Riesgos'!$Z$34="Media",'Mapa Riesgos'!$AB$34="Menor"),CONCATENATE("R4C",'Mapa Riesgos'!$P$34),"")</f>
        <v/>
      </c>
      <c r="T29" s="72" t="str">
        <f>IF(AND('Mapa Riesgos'!$Z$35="Media",'Mapa Riesgos'!$AB$35="Menor"),CONCATENATE("R4C",'Mapa Riesgos'!$P$35),"")</f>
        <v/>
      </c>
      <c r="U29" s="73" t="str">
        <f>IF(AND('Mapa Riesgos'!$Z$36="Media",'Mapa Riesgos'!$AB$36="Menor"),CONCATENATE("R4C",'Mapa Riesgos'!$P$36),"")</f>
        <v/>
      </c>
      <c r="V29" s="71" t="str">
        <f>IF(AND('Mapa Riesgos'!$Z$31="Media",'Mapa Riesgos'!$AB$31="Moderado"),CONCATENATE("R4C",'Mapa Riesgos'!$P$31),"")</f>
        <v/>
      </c>
      <c r="W29" s="72" t="str">
        <f>IF(AND('Mapa Riesgos'!$Z$32="Media",'Mapa Riesgos'!$AB$32="Moderado"),CONCATENATE("R4C",'Mapa Riesgos'!$P$32),"")</f>
        <v/>
      </c>
      <c r="X29" s="72" t="str">
        <f>IF(AND('Mapa Riesgos'!$Z$33="Media",'Mapa Riesgos'!$AB$33="Moderado"),CONCATENATE("R4C",'Mapa Riesgos'!$P$33),"")</f>
        <v/>
      </c>
      <c r="Y29" s="72" t="str">
        <f>IF(AND('Mapa Riesgos'!$Z$34="Media",'Mapa Riesgos'!$AB$34="Moderado"),CONCATENATE("R4C",'Mapa Riesgos'!$P$34),"")</f>
        <v/>
      </c>
      <c r="Z29" s="72" t="str">
        <f>IF(AND('Mapa Riesgos'!$Z$35="Media",'Mapa Riesgos'!$AB$35="Moderado"),CONCATENATE("R4C",'Mapa Riesgos'!$P$35),"")</f>
        <v/>
      </c>
      <c r="AA29" s="73" t="str">
        <f>IF(AND('Mapa Riesgos'!$Z$36="Media",'Mapa Riesgos'!$AB$36="Moderado"),CONCATENATE("R4C",'Mapa Riesgos'!$P$36),"")</f>
        <v/>
      </c>
      <c r="AB29" s="55" t="str">
        <f>IF(AND('Mapa Riesgos'!$Z$31="Media",'Mapa Riesgos'!$AB$31="Mayor"),CONCATENATE("R4C",'Mapa Riesgos'!$P$31),"")</f>
        <v/>
      </c>
      <c r="AC29" s="56" t="str">
        <f>IF(AND('Mapa Riesgos'!$Z$32="Media",'Mapa Riesgos'!$AB$32="Mayor"),CONCATENATE("R4C",'Mapa Riesgos'!$P$32),"")</f>
        <v/>
      </c>
      <c r="AD29" s="61" t="str">
        <f>IF(AND('Mapa Riesgos'!$Z$33="Media",'Mapa Riesgos'!$AB$33="Mayor"),CONCATENATE("R4C",'Mapa Riesgos'!$P$33),"")</f>
        <v/>
      </c>
      <c r="AE29" s="61" t="str">
        <f>IF(AND('Mapa Riesgos'!$Z$34="Media",'Mapa Riesgos'!$AB$34="Mayor"),CONCATENATE("R4C",'Mapa Riesgos'!$P$34),"")</f>
        <v/>
      </c>
      <c r="AF29" s="61" t="str">
        <f>IF(AND('Mapa Riesgos'!$Z$35="Media",'Mapa Riesgos'!$AB$35="Mayor"),CONCATENATE("R4C",'Mapa Riesgos'!$P$35),"")</f>
        <v/>
      </c>
      <c r="AG29" s="57" t="str">
        <f>IF(AND('Mapa Riesgos'!$Z$36="Media",'Mapa Riesgos'!$AB$36="Mayor"),CONCATENATE("R4C",'Mapa Riesgos'!$P$36),"")</f>
        <v/>
      </c>
      <c r="AH29" s="58" t="str">
        <f>IF(AND('Mapa Riesgos'!$Z$31="Media",'Mapa Riesgos'!$AB$31="Catastrófico"),CONCATENATE("R4C",'Mapa Riesgos'!$P$31),"")</f>
        <v/>
      </c>
      <c r="AI29" s="59" t="str">
        <f>IF(AND('Mapa Riesgos'!$Z$32="Media",'Mapa Riesgos'!$AB$32="Catastrófico"),CONCATENATE("R4C",'Mapa Riesgos'!$P$32),"")</f>
        <v/>
      </c>
      <c r="AJ29" s="59" t="str">
        <f>IF(AND('Mapa Riesgos'!$Z$33="Media",'Mapa Riesgos'!$AB$33="Catastrófico"),CONCATENATE("R4C",'Mapa Riesgos'!$P$33),"")</f>
        <v/>
      </c>
      <c r="AK29" s="59" t="str">
        <f>IF(AND('Mapa Riesgos'!$Z$34="Media",'Mapa Riesgos'!$AB$34="Catastrófico"),CONCATENATE("R4C",'Mapa Riesgos'!$P$34),"")</f>
        <v/>
      </c>
      <c r="AL29" s="59" t="str">
        <f>IF(AND('Mapa Riesgos'!$Z$35="Media",'Mapa Riesgos'!$AB$35="Catastrófico"),CONCATENATE("R4C",'Mapa Riesgos'!$P$35),"")</f>
        <v/>
      </c>
      <c r="AM29" s="60" t="str">
        <f>IF(AND('Mapa Riesgos'!$Z$36="Media",'Mapa Riesgos'!$AB$36="Catastrófico"),CONCATENATE("R4C",'Mapa Riesgos'!$P$36),"")</f>
        <v/>
      </c>
      <c r="AN29" s="87"/>
      <c r="AO29" s="498"/>
      <c r="AP29" s="499"/>
      <c r="AQ29" s="499"/>
      <c r="AR29" s="499"/>
      <c r="AS29" s="499"/>
      <c r="AT29" s="500"/>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87"/>
      <c r="BX29" s="87"/>
    </row>
    <row r="30" spans="1:76" ht="15" customHeight="1">
      <c r="A30" s="87"/>
      <c r="B30" s="416"/>
      <c r="C30" s="416"/>
      <c r="D30" s="417"/>
      <c r="E30" s="457"/>
      <c r="F30" s="458"/>
      <c r="G30" s="458"/>
      <c r="H30" s="458"/>
      <c r="I30" s="459"/>
      <c r="J30" s="71" t="str">
        <f>IF(AND('Mapa Riesgos'!$Z$37="Media",'Mapa Riesgos'!$AB$37="Leve"),CONCATENATE("R5C",'Mapa Riesgos'!$P$37),"")</f>
        <v/>
      </c>
      <c r="K30" s="72" t="str">
        <f>IF(AND('Mapa Riesgos'!$Z$38="Media",'Mapa Riesgos'!$AB$38="Leve"),CONCATENATE("R5C",'Mapa Riesgos'!$P$38),"")</f>
        <v/>
      </c>
      <c r="L30" s="72" t="str">
        <f>IF(AND('Mapa Riesgos'!$Z$39="Media",'Mapa Riesgos'!$AB$39="Leve"),CONCATENATE("R5C",'Mapa Riesgos'!$P$39),"")</f>
        <v/>
      </c>
      <c r="M30" s="72" t="str">
        <f>IF(AND('Mapa Riesgos'!$Z$40="Media",'Mapa Riesgos'!$AB$40="Leve"),CONCATENATE("R5C",'Mapa Riesgos'!$P$40),"")</f>
        <v/>
      </c>
      <c r="N30" s="72" t="str">
        <f>IF(AND('Mapa Riesgos'!$Z$41="Media",'Mapa Riesgos'!$AB$41="Leve"),CONCATENATE("R5C",'Mapa Riesgos'!$P$41),"")</f>
        <v/>
      </c>
      <c r="O30" s="73" t="str">
        <f>IF(AND('Mapa Riesgos'!$Z$42="Media",'Mapa Riesgos'!$AB$42="Leve"),CONCATENATE("R5C",'Mapa Riesgos'!$P$42),"")</f>
        <v/>
      </c>
      <c r="P30" s="71" t="str">
        <f>IF(AND('Mapa Riesgos'!$Z$37="Media",'Mapa Riesgos'!$AB$37="Menor"),CONCATENATE("R5C",'Mapa Riesgos'!$P$37),"")</f>
        <v/>
      </c>
      <c r="Q30" s="72" t="str">
        <f>IF(AND('Mapa Riesgos'!$Z$38="Media",'Mapa Riesgos'!$AB$38="Menor"),CONCATENATE("R5C",'Mapa Riesgos'!$P$38),"")</f>
        <v/>
      </c>
      <c r="R30" s="72" t="str">
        <f>IF(AND('Mapa Riesgos'!$Z$39="Media",'Mapa Riesgos'!$AB$39="Menor"),CONCATENATE("R5C",'Mapa Riesgos'!$P$39),"")</f>
        <v/>
      </c>
      <c r="S30" s="72" t="str">
        <f>IF(AND('Mapa Riesgos'!$Z$40="Media",'Mapa Riesgos'!$AB$40="Menor"),CONCATENATE("R5C",'Mapa Riesgos'!$P$40),"")</f>
        <v/>
      </c>
      <c r="T30" s="72" t="str">
        <f>IF(AND('Mapa Riesgos'!$Z$41="Media",'Mapa Riesgos'!$AB$41="Menor"),CONCATENATE("R5C",'Mapa Riesgos'!$P$41),"")</f>
        <v/>
      </c>
      <c r="U30" s="73" t="str">
        <f>IF(AND('Mapa Riesgos'!$Z$42="Media",'Mapa Riesgos'!$AB$42="Menor"),CONCATENATE("R5C",'Mapa Riesgos'!$P$42),"")</f>
        <v/>
      </c>
      <c r="V30" s="71" t="str">
        <f>IF(AND('Mapa Riesgos'!$Z$37="Media",'Mapa Riesgos'!$AB$37="Moderado"),CONCATENATE("R5C",'Mapa Riesgos'!$P$37),"")</f>
        <v/>
      </c>
      <c r="W30" s="72" t="str">
        <f>IF(AND('Mapa Riesgos'!$Z$38="Media",'Mapa Riesgos'!$AB$38="Moderado"),CONCATENATE("R5C",'Mapa Riesgos'!$P$38),"")</f>
        <v/>
      </c>
      <c r="X30" s="72" t="str">
        <f>IF(AND('Mapa Riesgos'!$Z$39="Media",'Mapa Riesgos'!$AB$39="Moderado"),CONCATENATE("R5C",'Mapa Riesgos'!$P$39),"")</f>
        <v/>
      </c>
      <c r="Y30" s="72" t="str">
        <f>IF(AND('Mapa Riesgos'!$Z$40="Media",'Mapa Riesgos'!$AB$40="Moderado"),CONCATENATE("R5C",'Mapa Riesgos'!$P$40),"")</f>
        <v/>
      </c>
      <c r="Z30" s="72" t="str">
        <f>IF(AND('Mapa Riesgos'!$Z$41="Media",'Mapa Riesgos'!$AB$41="Moderado"),CONCATENATE("R5C",'Mapa Riesgos'!$P$41),"")</f>
        <v/>
      </c>
      <c r="AA30" s="73" t="str">
        <f>IF(AND('Mapa Riesgos'!$Z$42="Media",'Mapa Riesgos'!$AB$42="Moderado"),CONCATENATE("R5C",'Mapa Riesgos'!$P$42),"")</f>
        <v/>
      </c>
      <c r="AB30" s="55" t="str">
        <f>IF(AND('Mapa Riesgos'!$Z$37="Media",'Mapa Riesgos'!$AB$37="Mayor"),CONCATENATE("R5C",'Mapa Riesgos'!$P$37),"")</f>
        <v/>
      </c>
      <c r="AC30" s="56" t="str">
        <f>IF(AND('Mapa Riesgos'!$Z$38="Media",'Mapa Riesgos'!$AB$38="Mayor"),CONCATENATE("R5C",'Mapa Riesgos'!$P$38),"")</f>
        <v/>
      </c>
      <c r="AD30" s="61" t="str">
        <f>IF(AND('Mapa Riesgos'!$Z$39="Media",'Mapa Riesgos'!$AB$39="Mayor"),CONCATENATE("R5C",'Mapa Riesgos'!$P$39),"")</f>
        <v/>
      </c>
      <c r="AE30" s="61" t="str">
        <f>IF(AND('Mapa Riesgos'!$Z$40="Media",'Mapa Riesgos'!$AB$40="Mayor"),CONCATENATE("R5C",'Mapa Riesgos'!$P$40),"")</f>
        <v/>
      </c>
      <c r="AF30" s="61" t="str">
        <f>IF(AND('Mapa Riesgos'!$Z$41="Media",'Mapa Riesgos'!$AB$41="Mayor"),CONCATENATE("R5C",'Mapa Riesgos'!$P$41),"")</f>
        <v/>
      </c>
      <c r="AG30" s="57" t="str">
        <f>IF(AND('Mapa Riesgos'!$Z$42="Media",'Mapa Riesgos'!$AB$42="Mayor"),CONCATENATE("R5C",'Mapa Riesgos'!$P$42),"")</f>
        <v/>
      </c>
      <c r="AH30" s="58" t="str">
        <f>IF(AND('Mapa Riesgos'!$Z$37="Media",'Mapa Riesgos'!$AB$37="Catastrófico"),CONCATENATE("R5C",'Mapa Riesgos'!$P$37),"")</f>
        <v/>
      </c>
      <c r="AI30" s="59" t="str">
        <f>IF(AND('Mapa Riesgos'!$Z$38="Media",'Mapa Riesgos'!$AB$38="Catastrófico"),CONCATENATE("R5C",'Mapa Riesgos'!$P$38),"")</f>
        <v/>
      </c>
      <c r="AJ30" s="59" t="str">
        <f>IF(AND('Mapa Riesgos'!$Z$39="Media",'Mapa Riesgos'!$AB$39="Catastrófico"),CONCATENATE("R5C",'Mapa Riesgos'!$P$39),"")</f>
        <v/>
      </c>
      <c r="AK30" s="59" t="str">
        <f>IF(AND('Mapa Riesgos'!$Z$40="Media",'Mapa Riesgos'!$AB$40="Catastrófico"),CONCATENATE("R5C",'Mapa Riesgos'!$P$40),"")</f>
        <v/>
      </c>
      <c r="AL30" s="59" t="str">
        <f>IF(AND('Mapa Riesgos'!$Z$41="Media",'Mapa Riesgos'!$AB$41="Catastrófico"),CONCATENATE("R5C",'Mapa Riesgos'!$P$41),"")</f>
        <v/>
      </c>
      <c r="AM30" s="60" t="str">
        <f>IF(AND('Mapa Riesgos'!$Z$42="Media",'Mapa Riesgos'!$AB$42="Catastrófico"),CONCATENATE("R5C",'Mapa Riesgos'!$P$42),"")</f>
        <v/>
      </c>
      <c r="AN30" s="87"/>
      <c r="AO30" s="498"/>
      <c r="AP30" s="499"/>
      <c r="AQ30" s="499"/>
      <c r="AR30" s="499"/>
      <c r="AS30" s="499"/>
      <c r="AT30" s="500"/>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row>
    <row r="31" spans="1:76" ht="15" customHeight="1">
      <c r="A31" s="87"/>
      <c r="B31" s="416"/>
      <c r="C31" s="416"/>
      <c r="D31" s="417"/>
      <c r="E31" s="457"/>
      <c r="F31" s="458"/>
      <c r="G31" s="458"/>
      <c r="H31" s="458"/>
      <c r="I31" s="459"/>
      <c r="J31" s="71" t="str">
        <f>IF(AND('Mapa Riesgos'!$Z$43="Media",'Mapa Riesgos'!$AB$43="Leve"),CONCATENATE("R6C",'Mapa Riesgos'!$P$43),"")</f>
        <v/>
      </c>
      <c r="K31" s="72" t="str">
        <f>IF(AND('Mapa Riesgos'!$Z$44="Media",'Mapa Riesgos'!$AB$44="Leve"),CONCATENATE("R6C",'Mapa Riesgos'!$P$44),"")</f>
        <v/>
      </c>
      <c r="L31" s="72" t="str">
        <f>IF(AND('Mapa Riesgos'!$Z$45="Media",'Mapa Riesgos'!$AB$45="Leve"),CONCATENATE("R6C",'Mapa Riesgos'!$P$45),"")</f>
        <v/>
      </c>
      <c r="M31" s="72" t="str">
        <f>IF(AND('Mapa Riesgos'!$Z$46="Media",'Mapa Riesgos'!$AB$46="Leve"),CONCATENATE("R6C",'Mapa Riesgos'!$P$46),"")</f>
        <v/>
      </c>
      <c r="N31" s="72" t="str">
        <f>IF(AND('Mapa Riesgos'!$Z$47="Media",'Mapa Riesgos'!$AB$47="Leve"),CONCATENATE("R6C",'Mapa Riesgos'!$P$47),"")</f>
        <v/>
      </c>
      <c r="O31" s="73" t="str">
        <f>IF(AND('Mapa Riesgos'!$Z$48="Media",'Mapa Riesgos'!$AB$48="Leve"),CONCATENATE("R6C",'Mapa Riesgos'!$P$48),"")</f>
        <v/>
      </c>
      <c r="P31" s="71" t="str">
        <f>IF(AND('Mapa Riesgos'!$Z$43="Media",'Mapa Riesgos'!$AB$43="Menor"),CONCATENATE("R6C",'Mapa Riesgos'!$P$43),"")</f>
        <v/>
      </c>
      <c r="Q31" s="72" t="str">
        <f>IF(AND('Mapa Riesgos'!$Z$44="Media",'Mapa Riesgos'!$AB$44="Menor"),CONCATENATE("R6C",'Mapa Riesgos'!$P$44),"")</f>
        <v/>
      </c>
      <c r="R31" s="72" t="str">
        <f>IF(AND('Mapa Riesgos'!$Z$45="Media",'Mapa Riesgos'!$AB$45="Menor"),CONCATENATE("R6C",'Mapa Riesgos'!$P$45),"")</f>
        <v/>
      </c>
      <c r="S31" s="72" t="str">
        <f>IF(AND('Mapa Riesgos'!$Z$46="Media",'Mapa Riesgos'!$AB$46="Menor"),CONCATENATE("R6C",'Mapa Riesgos'!$P$46),"")</f>
        <v/>
      </c>
      <c r="T31" s="72" t="str">
        <f>IF(AND('Mapa Riesgos'!$Z$47="Media",'Mapa Riesgos'!$AB$47="Menor"),CONCATENATE("R6C",'Mapa Riesgos'!$P$47),"")</f>
        <v/>
      </c>
      <c r="U31" s="73" t="str">
        <f>IF(AND('Mapa Riesgos'!$Z$48="Media",'Mapa Riesgos'!$AB$48="Menor"),CONCATENATE("R6C",'Mapa Riesgos'!$P$48),"")</f>
        <v/>
      </c>
      <c r="V31" s="71" t="str">
        <f>IF(AND('Mapa Riesgos'!$Z$43="Media",'Mapa Riesgos'!$AB$43="Moderado"),CONCATENATE("R6C",'Mapa Riesgos'!$P$43),"")</f>
        <v/>
      </c>
      <c r="W31" s="72" t="str">
        <f>IF(AND('Mapa Riesgos'!$Z$44="Media",'Mapa Riesgos'!$AB$44="Moderado"),CONCATENATE("R6C",'Mapa Riesgos'!$P$44),"")</f>
        <v/>
      </c>
      <c r="X31" s="72" t="str">
        <f>IF(AND('Mapa Riesgos'!$Z$45="Media",'Mapa Riesgos'!$AB$45="Moderado"),CONCATENATE("R6C",'Mapa Riesgos'!$P$45),"")</f>
        <v/>
      </c>
      <c r="Y31" s="72" t="str">
        <f>IF(AND('Mapa Riesgos'!$Z$46="Media",'Mapa Riesgos'!$AB$46="Moderado"),CONCATENATE("R6C",'Mapa Riesgos'!$P$46),"")</f>
        <v/>
      </c>
      <c r="Z31" s="72" t="str">
        <f>IF(AND('Mapa Riesgos'!$Z$47="Media",'Mapa Riesgos'!$AB$47="Moderado"),CONCATENATE("R6C",'Mapa Riesgos'!$P$47),"")</f>
        <v/>
      </c>
      <c r="AA31" s="73" t="str">
        <f>IF(AND('Mapa Riesgos'!$Z$48="Media",'Mapa Riesgos'!$AB$48="Moderado"),CONCATENATE("R6C",'Mapa Riesgos'!$P$48),"")</f>
        <v/>
      </c>
      <c r="AB31" s="55" t="str">
        <f>IF(AND('Mapa Riesgos'!$Z$43="Media",'Mapa Riesgos'!$AB$43="Mayor"),CONCATENATE("R6C",'Mapa Riesgos'!$P$43),"")</f>
        <v/>
      </c>
      <c r="AC31" s="56" t="str">
        <f>IF(AND('Mapa Riesgos'!$Z$44="Media",'Mapa Riesgos'!$AB$44="Mayor"),CONCATENATE("R6C",'Mapa Riesgos'!$P$44),"")</f>
        <v/>
      </c>
      <c r="AD31" s="61" t="str">
        <f>IF(AND('Mapa Riesgos'!$Z$45="Media",'Mapa Riesgos'!$AB$45="Mayor"),CONCATENATE("R6C",'Mapa Riesgos'!$P$45),"")</f>
        <v/>
      </c>
      <c r="AE31" s="61" t="str">
        <f>IF(AND('Mapa Riesgos'!$Z$46="Media",'Mapa Riesgos'!$AB$46="Mayor"),CONCATENATE("R6C",'Mapa Riesgos'!$P$46),"")</f>
        <v/>
      </c>
      <c r="AF31" s="61" t="str">
        <f>IF(AND('Mapa Riesgos'!$Z$47="Media",'Mapa Riesgos'!$AB$47="Mayor"),CONCATENATE("R6C",'Mapa Riesgos'!$P$47),"")</f>
        <v/>
      </c>
      <c r="AG31" s="57" t="str">
        <f>IF(AND('Mapa Riesgos'!$Z$48="Media",'Mapa Riesgos'!$AB$48="Mayor"),CONCATENATE("R6C",'Mapa Riesgos'!$P$48),"")</f>
        <v/>
      </c>
      <c r="AH31" s="58" t="str">
        <f>IF(AND('Mapa Riesgos'!$Z$43="Media",'Mapa Riesgos'!$AB$43="Catastrófico"),CONCATENATE("R6C",'Mapa Riesgos'!$P$43),"")</f>
        <v/>
      </c>
      <c r="AI31" s="59" t="str">
        <f>IF(AND('Mapa Riesgos'!$Z$44="Media",'Mapa Riesgos'!$AB$44="Catastrófico"),CONCATENATE("R6C",'Mapa Riesgos'!$P$44),"")</f>
        <v/>
      </c>
      <c r="AJ31" s="59" t="str">
        <f>IF(AND('Mapa Riesgos'!$Z$45="Media",'Mapa Riesgos'!$AB$45="Catastrófico"),CONCATENATE("R6C",'Mapa Riesgos'!$P$45),"")</f>
        <v/>
      </c>
      <c r="AK31" s="59" t="str">
        <f>IF(AND('Mapa Riesgos'!$Z$46="Media",'Mapa Riesgos'!$AB$46="Catastrófico"),CONCATENATE("R6C",'Mapa Riesgos'!$P$46),"")</f>
        <v/>
      </c>
      <c r="AL31" s="59" t="str">
        <f>IF(AND('Mapa Riesgos'!$Z$47="Media",'Mapa Riesgos'!$AB$47="Catastrófico"),CONCATENATE("R6C",'Mapa Riesgos'!$P$47),"")</f>
        <v/>
      </c>
      <c r="AM31" s="60" t="str">
        <f>IF(AND('Mapa Riesgos'!$Z$48="Media",'Mapa Riesgos'!$AB$48="Catastrófico"),CONCATENATE("R6C",'Mapa Riesgos'!$P$48),"")</f>
        <v/>
      </c>
      <c r="AN31" s="87"/>
      <c r="AO31" s="498"/>
      <c r="AP31" s="499"/>
      <c r="AQ31" s="499"/>
      <c r="AR31" s="499"/>
      <c r="AS31" s="499"/>
      <c r="AT31" s="500"/>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row>
    <row r="32" spans="1:76" ht="15" customHeight="1">
      <c r="A32" s="87"/>
      <c r="B32" s="416"/>
      <c r="C32" s="416"/>
      <c r="D32" s="417"/>
      <c r="E32" s="457"/>
      <c r="F32" s="458"/>
      <c r="G32" s="458"/>
      <c r="H32" s="458"/>
      <c r="I32" s="459"/>
      <c r="J32" s="71" t="str">
        <f>IF(AND('Mapa Riesgos'!$Z$49="Media",'Mapa Riesgos'!$AB$49="Leve"),CONCATENATE("R7C",'Mapa Riesgos'!$P$49),"")</f>
        <v/>
      </c>
      <c r="K32" s="72" t="str">
        <f>IF(AND('Mapa Riesgos'!$Z$50="Media",'Mapa Riesgos'!$AB$50="Leve"),CONCATENATE("R7C",'Mapa Riesgos'!$P$50),"")</f>
        <v/>
      </c>
      <c r="L32" s="72" t="str">
        <f>IF(AND('Mapa Riesgos'!$Z$51="Media",'Mapa Riesgos'!$AB$51="Leve"),CONCATENATE("R7C",'Mapa Riesgos'!$P$51),"")</f>
        <v/>
      </c>
      <c r="M32" s="72" t="str">
        <f>IF(AND('Mapa Riesgos'!$Z$52="Media",'Mapa Riesgos'!$AB$52="Leve"),CONCATENATE("R7C",'Mapa Riesgos'!$P$52),"")</f>
        <v/>
      </c>
      <c r="N32" s="72" t="str">
        <f>IF(AND('Mapa Riesgos'!$Z$53="Media",'Mapa Riesgos'!$AB$53="Leve"),CONCATENATE("R7C",'Mapa Riesgos'!$P$53),"")</f>
        <v/>
      </c>
      <c r="O32" s="73" t="str">
        <f>IF(AND('Mapa Riesgos'!$Z$54="Media",'Mapa Riesgos'!$AB$54="Leve"),CONCATENATE("R7C",'Mapa Riesgos'!$P$54),"")</f>
        <v/>
      </c>
      <c r="P32" s="71" t="str">
        <f>IF(AND('Mapa Riesgos'!$Z$49="Media",'Mapa Riesgos'!$AB$49="Menor"),CONCATENATE("R7C",'Mapa Riesgos'!$P$49),"")</f>
        <v/>
      </c>
      <c r="Q32" s="72" t="str">
        <f>IF(AND('Mapa Riesgos'!$Z$50="Media",'Mapa Riesgos'!$AB$50="Menor"),CONCATENATE("R7C",'Mapa Riesgos'!$P$50),"")</f>
        <v/>
      </c>
      <c r="R32" s="72" t="str">
        <f>IF(AND('Mapa Riesgos'!$Z$51="Media",'Mapa Riesgos'!$AB$51="Menor"),CONCATENATE("R7C",'Mapa Riesgos'!$P$51),"")</f>
        <v/>
      </c>
      <c r="S32" s="72" t="str">
        <f>IF(AND('Mapa Riesgos'!$Z$52="Media",'Mapa Riesgos'!$AB$52="Menor"),CONCATENATE("R7C",'Mapa Riesgos'!$P$52),"")</f>
        <v/>
      </c>
      <c r="T32" s="72" t="str">
        <f>IF(AND('Mapa Riesgos'!$Z$53="Media",'Mapa Riesgos'!$AB$53="Menor"),CONCATENATE("R7C",'Mapa Riesgos'!$P$53),"")</f>
        <v/>
      </c>
      <c r="U32" s="73" t="str">
        <f>IF(AND('Mapa Riesgos'!$Z$54="Media",'Mapa Riesgos'!$AB$54="Menor"),CONCATENATE("R7C",'Mapa Riesgos'!$P$54),"")</f>
        <v/>
      </c>
      <c r="V32" s="71" t="str">
        <f>IF(AND('Mapa Riesgos'!$Z$49="Media",'Mapa Riesgos'!$AB$49="Moderado"),CONCATENATE("R7C",'Mapa Riesgos'!$P$49),"")</f>
        <v/>
      </c>
      <c r="W32" s="72" t="str">
        <f>IF(AND('Mapa Riesgos'!$Z$50="Media",'Mapa Riesgos'!$AB$50="Moderado"),CONCATENATE("R7C",'Mapa Riesgos'!$P$50),"")</f>
        <v/>
      </c>
      <c r="X32" s="72" t="str">
        <f>IF(AND('Mapa Riesgos'!$Z$51="Media",'Mapa Riesgos'!$AB$51="Moderado"),CONCATENATE("R7C",'Mapa Riesgos'!$P$51),"")</f>
        <v/>
      </c>
      <c r="Y32" s="72" t="str">
        <f>IF(AND('Mapa Riesgos'!$Z$52="Media",'Mapa Riesgos'!$AB$52="Moderado"),CONCATENATE("R7C",'Mapa Riesgos'!$P$52),"")</f>
        <v/>
      </c>
      <c r="Z32" s="72" t="str">
        <f>IF(AND('Mapa Riesgos'!$Z$53="Media",'Mapa Riesgos'!$AB$53="Moderado"),CONCATENATE("R7C",'Mapa Riesgos'!$P$53),"")</f>
        <v/>
      </c>
      <c r="AA32" s="73" t="str">
        <f>IF(AND('Mapa Riesgos'!$Z$54="Media",'Mapa Riesgos'!$AB$54="Moderado"),CONCATENATE("R7C",'Mapa Riesgos'!$P$54),"")</f>
        <v/>
      </c>
      <c r="AB32" s="55" t="str">
        <f>IF(AND('Mapa Riesgos'!$Z$49="Media",'Mapa Riesgos'!$AB$49="Mayor"),CONCATENATE("R7C",'Mapa Riesgos'!$P$49),"")</f>
        <v/>
      </c>
      <c r="AC32" s="56" t="str">
        <f>IF(AND('Mapa Riesgos'!$Z$50="Media",'Mapa Riesgos'!$AB$50="Mayor"),CONCATENATE("R7C",'Mapa Riesgos'!$P$50),"")</f>
        <v/>
      </c>
      <c r="AD32" s="61" t="str">
        <f>IF(AND('Mapa Riesgos'!$Z$51="Media",'Mapa Riesgos'!$AB$51="Mayor"),CONCATENATE("R7C",'Mapa Riesgos'!$P$51),"")</f>
        <v/>
      </c>
      <c r="AE32" s="61" t="str">
        <f>IF(AND('Mapa Riesgos'!$Z$52="Media",'Mapa Riesgos'!$AB$52="Mayor"),CONCATENATE("R7C",'Mapa Riesgos'!$P$52),"")</f>
        <v/>
      </c>
      <c r="AF32" s="61" t="str">
        <f>IF(AND('Mapa Riesgos'!$Z$53="Media",'Mapa Riesgos'!$AB$53="Mayor"),CONCATENATE("R7C",'Mapa Riesgos'!$P$53),"")</f>
        <v/>
      </c>
      <c r="AG32" s="57" t="str">
        <f>IF(AND('Mapa Riesgos'!$Z$54="Media",'Mapa Riesgos'!$AB$54="Mayor"),CONCATENATE("R7C",'Mapa Riesgos'!$P$54),"")</f>
        <v/>
      </c>
      <c r="AH32" s="58" t="str">
        <f>IF(AND('Mapa Riesgos'!$Z$49="Media",'Mapa Riesgos'!$AB$49="Catastrófico"),CONCATENATE("R7C",'Mapa Riesgos'!$P$49),"")</f>
        <v/>
      </c>
      <c r="AI32" s="59" t="str">
        <f>IF(AND('Mapa Riesgos'!$Z$50="Media",'Mapa Riesgos'!$AB$50="Catastrófico"),CONCATENATE("R7C",'Mapa Riesgos'!$P$50),"")</f>
        <v/>
      </c>
      <c r="AJ32" s="59" t="str">
        <f>IF(AND('Mapa Riesgos'!$Z$51="Media",'Mapa Riesgos'!$AB$51="Catastrófico"),CONCATENATE("R7C",'Mapa Riesgos'!$P$51),"")</f>
        <v/>
      </c>
      <c r="AK32" s="59" t="str">
        <f>IF(AND('Mapa Riesgos'!$Z$52="Media",'Mapa Riesgos'!$AB$52="Catastrófico"),CONCATENATE("R7C",'Mapa Riesgos'!$P$52),"")</f>
        <v/>
      </c>
      <c r="AL32" s="59" t="str">
        <f>IF(AND('Mapa Riesgos'!$Z$53="Media",'Mapa Riesgos'!$AB$53="Catastrófico"),CONCATENATE("R7C",'Mapa Riesgos'!$P$53),"")</f>
        <v/>
      </c>
      <c r="AM32" s="60" t="str">
        <f>IF(AND('Mapa Riesgos'!$Z$54="Media",'Mapa Riesgos'!$AB$54="Catastrófico"),CONCATENATE("R7C",'Mapa Riesgos'!$P$54),"")</f>
        <v/>
      </c>
      <c r="AN32" s="87"/>
      <c r="AO32" s="498"/>
      <c r="AP32" s="499"/>
      <c r="AQ32" s="499"/>
      <c r="AR32" s="499"/>
      <c r="AS32" s="499"/>
      <c r="AT32" s="500"/>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row>
    <row r="33" spans="1:80" ht="15" customHeight="1">
      <c r="A33" s="87"/>
      <c r="B33" s="416"/>
      <c r="C33" s="416"/>
      <c r="D33" s="417"/>
      <c r="E33" s="457"/>
      <c r="F33" s="458"/>
      <c r="G33" s="458"/>
      <c r="H33" s="458"/>
      <c r="I33" s="459"/>
      <c r="J33" s="71" t="str">
        <f>IF(AND('Mapa Riesgos'!$Z$55="Media",'Mapa Riesgos'!$AB$55="Leve"),CONCATENATE("R8C",'Mapa Riesgos'!$P$55),"")</f>
        <v/>
      </c>
      <c r="K33" s="72" t="str">
        <f>IF(AND('Mapa Riesgos'!$Z$56="Media",'Mapa Riesgos'!$AB$56="Leve"),CONCATENATE("R8C",'Mapa Riesgos'!$P$56),"")</f>
        <v/>
      </c>
      <c r="L33" s="72" t="str">
        <f>IF(AND('Mapa Riesgos'!$Z$57="Media",'Mapa Riesgos'!$AB$57="Leve"),CONCATENATE("R8C",'Mapa Riesgos'!$P$57),"")</f>
        <v/>
      </c>
      <c r="M33" s="72" t="str">
        <f>IF(AND('Mapa Riesgos'!$Z$58="Media",'Mapa Riesgos'!$AB$58="Leve"),CONCATENATE("R8C",'Mapa Riesgos'!$P$58),"")</f>
        <v/>
      </c>
      <c r="N33" s="72" t="str">
        <f>IF(AND('Mapa Riesgos'!$Z$59="Media",'Mapa Riesgos'!$AB$59="Leve"),CONCATENATE("R8C",'Mapa Riesgos'!$P$59),"")</f>
        <v/>
      </c>
      <c r="O33" s="73" t="str">
        <f>IF(AND('Mapa Riesgos'!$Z$60="Media",'Mapa Riesgos'!$AB$60="Leve"),CONCATENATE("R8C",'Mapa Riesgos'!$P$60),"")</f>
        <v/>
      </c>
      <c r="P33" s="71" t="str">
        <f>IF(AND('Mapa Riesgos'!$Z$55="Media",'Mapa Riesgos'!$AB$55="Menor"),CONCATENATE("R8C",'Mapa Riesgos'!$P$55),"")</f>
        <v/>
      </c>
      <c r="Q33" s="72" t="str">
        <f>IF(AND('Mapa Riesgos'!$Z$56="Media",'Mapa Riesgos'!$AB$56="Menor"),CONCATENATE("R8C",'Mapa Riesgos'!$P$56),"")</f>
        <v/>
      </c>
      <c r="R33" s="72" t="str">
        <f>IF(AND('Mapa Riesgos'!$Z$57="Media",'Mapa Riesgos'!$AB$57="Menor"),CONCATENATE("R8C",'Mapa Riesgos'!$P$57),"")</f>
        <v/>
      </c>
      <c r="S33" s="72" t="str">
        <f>IF(AND('Mapa Riesgos'!$Z$58="Media",'Mapa Riesgos'!$AB$58="Menor"),CONCATENATE("R8C",'Mapa Riesgos'!$P$58),"")</f>
        <v/>
      </c>
      <c r="T33" s="72" t="str">
        <f>IF(AND('Mapa Riesgos'!$Z$59="Media",'Mapa Riesgos'!$AB$59="Menor"),CONCATENATE("R8C",'Mapa Riesgos'!$P$59),"")</f>
        <v/>
      </c>
      <c r="U33" s="73" t="str">
        <f>IF(AND('Mapa Riesgos'!$Z$60="Media",'Mapa Riesgos'!$AB$60="Menor"),CONCATENATE("R8C",'Mapa Riesgos'!$P$60),"")</f>
        <v/>
      </c>
      <c r="V33" s="71" t="str">
        <f>IF(AND('Mapa Riesgos'!$Z$55="Media",'Mapa Riesgos'!$AB$55="Moderado"),CONCATENATE("R8C",'Mapa Riesgos'!$P$55),"")</f>
        <v/>
      </c>
      <c r="W33" s="72" t="str">
        <f>IF(AND('Mapa Riesgos'!$Z$56="Media",'Mapa Riesgos'!$AB$56="Moderado"),CONCATENATE("R8C",'Mapa Riesgos'!$P$56),"")</f>
        <v/>
      </c>
      <c r="X33" s="72" t="str">
        <f>IF(AND('Mapa Riesgos'!$Z$57="Media",'Mapa Riesgos'!$AB$57="Moderado"),CONCATENATE("R8C",'Mapa Riesgos'!$P$57),"")</f>
        <v/>
      </c>
      <c r="Y33" s="72" t="str">
        <f>IF(AND('Mapa Riesgos'!$Z$58="Media",'Mapa Riesgos'!$AB$58="Moderado"),CONCATENATE("R8C",'Mapa Riesgos'!$P$58),"")</f>
        <v/>
      </c>
      <c r="Z33" s="72" t="str">
        <f>IF(AND('Mapa Riesgos'!$Z$59="Media",'Mapa Riesgos'!$AB$59="Moderado"),CONCATENATE("R8C",'Mapa Riesgos'!$P$59),"")</f>
        <v/>
      </c>
      <c r="AA33" s="73" t="str">
        <f>IF(AND('Mapa Riesgos'!$Z$60="Media",'Mapa Riesgos'!$AB$60="Moderado"),CONCATENATE("R8C",'Mapa Riesgos'!$P$60),"")</f>
        <v/>
      </c>
      <c r="AB33" s="55" t="str">
        <f>IF(AND('Mapa Riesgos'!$Z$55="Media",'Mapa Riesgos'!$AB$55="Mayor"),CONCATENATE("R8C",'Mapa Riesgos'!$P$55),"")</f>
        <v/>
      </c>
      <c r="AC33" s="56" t="str">
        <f>IF(AND('Mapa Riesgos'!$Z$56="Media",'Mapa Riesgos'!$AB$56="Mayor"),CONCATENATE("R8C",'Mapa Riesgos'!$P$56),"")</f>
        <v/>
      </c>
      <c r="AD33" s="61" t="str">
        <f>IF(AND('Mapa Riesgos'!$Z$57="Media",'Mapa Riesgos'!$AB$57="Mayor"),CONCATENATE("R8C",'Mapa Riesgos'!$P$57),"")</f>
        <v/>
      </c>
      <c r="AE33" s="61" t="str">
        <f>IF(AND('Mapa Riesgos'!$Z$58="Media",'Mapa Riesgos'!$AB$58="Mayor"),CONCATENATE("R8C",'Mapa Riesgos'!$P$58),"")</f>
        <v/>
      </c>
      <c r="AF33" s="61" t="str">
        <f>IF(AND('Mapa Riesgos'!$Z$59="Media",'Mapa Riesgos'!$AB$59="Mayor"),CONCATENATE("R8C",'Mapa Riesgos'!$P$59),"")</f>
        <v/>
      </c>
      <c r="AG33" s="57" t="str">
        <f>IF(AND('Mapa Riesgos'!$Z$60="Media",'Mapa Riesgos'!$AB$60="Mayor"),CONCATENATE("R8C",'Mapa Riesgos'!$P$60),"")</f>
        <v/>
      </c>
      <c r="AH33" s="58" t="str">
        <f>IF(AND('Mapa Riesgos'!$Z$55="Media",'Mapa Riesgos'!$AB$55="Catastrófico"),CONCATENATE("R8C",'Mapa Riesgos'!$P$55),"")</f>
        <v/>
      </c>
      <c r="AI33" s="59" t="str">
        <f>IF(AND('Mapa Riesgos'!$Z$56="Media",'Mapa Riesgos'!$AB$56="Catastrófico"),CONCATENATE("R8C",'Mapa Riesgos'!$P$56),"")</f>
        <v/>
      </c>
      <c r="AJ33" s="59" t="str">
        <f>IF(AND('Mapa Riesgos'!$Z$57="Media",'Mapa Riesgos'!$AB$57="Catastrófico"),CONCATENATE("R8C",'Mapa Riesgos'!$P$57),"")</f>
        <v/>
      </c>
      <c r="AK33" s="59" t="str">
        <f>IF(AND('Mapa Riesgos'!$Z$58="Media",'Mapa Riesgos'!$AB$58="Catastrófico"),CONCATENATE("R8C",'Mapa Riesgos'!$P$58),"")</f>
        <v/>
      </c>
      <c r="AL33" s="59" t="str">
        <f>IF(AND('Mapa Riesgos'!$Z$59="Media",'Mapa Riesgos'!$AB$59="Catastrófico"),CONCATENATE("R8C",'Mapa Riesgos'!$P$59),"")</f>
        <v/>
      </c>
      <c r="AM33" s="60" t="str">
        <f>IF(AND('Mapa Riesgos'!$Z$60="Media",'Mapa Riesgos'!$AB$60="Catastrófico"),CONCATENATE("R8C",'Mapa Riesgos'!$P$60),"")</f>
        <v/>
      </c>
      <c r="AN33" s="87"/>
      <c r="AO33" s="498"/>
      <c r="AP33" s="499"/>
      <c r="AQ33" s="499"/>
      <c r="AR33" s="499"/>
      <c r="AS33" s="499"/>
      <c r="AT33" s="500"/>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row>
    <row r="34" spans="1:80" ht="15" customHeight="1">
      <c r="A34" s="87"/>
      <c r="B34" s="416"/>
      <c r="C34" s="416"/>
      <c r="D34" s="417"/>
      <c r="E34" s="457"/>
      <c r="F34" s="458"/>
      <c r="G34" s="458"/>
      <c r="H34" s="458"/>
      <c r="I34" s="459"/>
      <c r="J34" s="71" t="str">
        <f>IF(AND('Mapa Riesgos'!$Z$61="Media",'Mapa Riesgos'!$AB$61="Leve"),CONCATENATE("R9C",'Mapa Riesgos'!$P$61),"")</f>
        <v/>
      </c>
      <c r="K34" s="72" t="str">
        <f>IF(AND('Mapa Riesgos'!$Z$62="Media",'Mapa Riesgos'!$AB$62="Leve"),CONCATENATE("R9C",'Mapa Riesgos'!$P$62),"")</f>
        <v/>
      </c>
      <c r="L34" s="72" t="str">
        <f>IF(AND('Mapa Riesgos'!$Z$63="Media",'Mapa Riesgos'!$AB$63="Leve"),CONCATENATE("R9C",'Mapa Riesgos'!$P$63),"")</f>
        <v/>
      </c>
      <c r="M34" s="72" t="str">
        <f>IF(AND('Mapa Riesgos'!$Z$64="Media",'Mapa Riesgos'!$AB$64="Leve"),CONCATENATE("R9C",'Mapa Riesgos'!$P$64),"")</f>
        <v/>
      </c>
      <c r="N34" s="72" t="str">
        <f>IF(AND('Mapa Riesgos'!$Z$65="Media",'Mapa Riesgos'!$AB$65="Leve"),CONCATENATE("R9C",'Mapa Riesgos'!$P$65),"")</f>
        <v/>
      </c>
      <c r="O34" s="73" t="str">
        <f>IF(AND('Mapa Riesgos'!$Z$66="Media",'Mapa Riesgos'!$AB$66="Leve"),CONCATENATE("R9C",'Mapa Riesgos'!$P$66),"")</f>
        <v/>
      </c>
      <c r="P34" s="71" t="str">
        <f>IF(AND('Mapa Riesgos'!$Z$61="Media",'Mapa Riesgos'!$AB$61="Menor"),CONCATENATE("R9C",'Mapa Riesgos'!$P$61),"")</f>
        <v/>
      </c>
      <c r="Q34" s="72" t="str">
        <f>IF(AND('Mapa Riesgos'!$Z$62="Media",'Mapa Riesgos'!$AB$62="Menor"),CONCATENATE("R9C",'Mapa Riesgos'!$P$62),"")</f>
        <v/>
      </c>
      <c r="R34" s="72" t="str">
        <f>IF(AND('Mapa Riesgos'!$Z$63="Media",'Mapa Riesgos'!$AB$63="Menor"),CONCATENATE("R9C",'Mapa Riesgos'!$P$63),"")</f>
        <v/>
      </c>
      <c r="S34" s="72" t="str">
        <f>IF(AND('Mapa Riesgos'!$Z$64="Media",'Mapa Riesgos'!$AB$64="Menor"),CONCATENATE("R9C",'Mapa Riesgos'!$P$64),"")</f>
        <v/>
      </c>
      <c r="T34" s="72" t="str">
        <f>IF(AND('Mapa Riesgos'!$Z$65="Media",'Mapa Riesgos'!$AB$65="Menor"),CONCATENATE("R9C",'Mapa Riesgos'!$P$65),"")</f>
        <v/>
      </c>
      <c r="U34" s="73" t="str">
        <f>IF(AND('Mapa Riesgos'!$Z$66="Media",'Mapa Riesgos'!$AB$66="Menor"),CONCATENATE("R9C",'Mapa Riesgos'!$P$66),"")</f>
        <v/>
      </c>
      <c r="V34" s="71" t="str">
        <f>IF(AND('Mapa Riesgos'!$Z$61="Media",'Mapa Riesgos'!$AB$61="Moderado"),CONCATENATE("R9C",'Mapa Riesgos'!$P$61),"")</f>
        <v/>
      </c>
      <c r="W34" s="72" t="str">
        <f>IF(AND('Mapa Riesgos'!$Z$62="Media",'Mapa Riesgos'!$AB$62="Moderado"),CONCATENATE("R9C",'Mapa Riesgos'!$P$62),"")</f>
        <v/>
      </c>
      <c r="X34" s="72" t="str">
        <f>IF(AND('Mapa Riesgos'!$Z$63="Media",'Mapa Riesgos'!$AB$63="Moderado"),CONCATENATE("R9C",'Mapa Riesgos'!$P$63),"")</f>
        <v/>
      </c>
      <c r="Y34" s="72" t="str">
        <f>IF(AND('Mapa Riesgos'!$Z$64="Media",'Mapa Riesgos'!$AB$64="Moderado"),CONCATENATE("R9C",'Mapa Riesgos'!$P$64),"")</f>
        <v/>
      </c>
      <c r="Z34" s="72" t="str">
        <f>IF(AND('Mapa Riesgos'!$Z$65="Media",'Mapa Riesgos'!$AB$65="Moderado"),CONCATENATE("R9C",'Mapa Riesgos'!$P$65),"")</f>
        <v/>
      </c>
      <c r="AA34" s="73" t="str">
        <f>IF(AND('Mapa Riesgos'!$Z$66="Media",'Mapa Riesgos'!$AB$66="Moderado"),CONCATENATE("R9C",'Mapa Riesgos'!$P$66),"")</f>
        <v/>
      </c>
      <c r="AB34" s="55" t="str">
        <f>IF(AND('Mapa Riesgos'!$Z$61="Media",'Mapa Riesgos'!$AB$61="Mayor"),CONCATENATE("R9C",'Mapa Riesgos'!$P$61),"")</f>
        <v/>
      </c>
      <c r="AC34" s="56" t="str">
        <f>IF(AND('Mapa Riesgos'!$Z$62="Media",'Mapa Riesgos'!$AB$62="Mayor"),CONCATENATE("R9C",'Mapa Riesgos'!$P$62),"")</f>
        <v/>
      </c>
      <c r="AD34" s="61" t="str">
        <f>IF(AND('Mapa Riesgos'!$Z$63="Media",'Mapa Riesgos'!$AB$63="Mayor"),CONCATENATE("R9C",'Mapa Riesgos'!$P$63),"")</f>
        <v/>
      </c>
      <c r="AE34" s="61" t="str">
        <f>IF(AND('Mapa Riesgos'!$Z$64="Media",'Mapa Riesgos'!$AB$64="Mayor"),CONCATENATE("R9C",'Mapa Riesgos'!$P$64),"")</f>
        <v/>
      </c>
      <c r="AF34" s="61" t="str">
        <f>IF(AND('Mapa Riesgos'!$Z$65="Media",'Mapa Riesgos'!$AB$65="Mayor"),CONCATENATE("R9C",'Mapa Riesgos'!$P$65),"")</f>
        <v/>
      </c>
      <c r="AG34" s="57" t="str">
        <f>IF(AND('Mapa Riesgos'!$Z$66="Media",'Mapa Riesgos'!$AB$66="Mayor"),CONCATENATE("R9C",'Mapa Riesgos'!$P$66),"")</f>
        <v/>
      </c>
      <c r="AH34" s="58" t="str">
        <f>IF(AND('Mapa Riesgos'!$Z$61="Media",'Mapa Riesgos'!$AB$61="Catastrófico"),CONCATENATE("R9C",'Mapa Riesgos'!$P$61),"")</f>
        <v/>
      </c>
      <c r="AI34" s="59" t="str">
        <f>IF(AND('Mapa Riesgos'!$Z$62="Media",'Mapa Riesgos'!$AB$62="Catastrófico"),CONCATENATE("R9C",'Mapa Riesgos'!$P$62),"")</f>
        <v/>
      </c>
      <c r="AJ34" s="59" t="str">
        <f>IF(AND('Mapa Riesgos'!$Z$63="Media",'Mapa Riesgos'!$AB$63="Catastrófico"),CONCATENATE("R9C",'Mapa Riesgos'!$P$63),"")</f>
        <v/>
      </c>
      <c r="AK34" s="59" t="str">
        <f>IF(AND('Mapa Riesgos'!$Z$64="Media",'Mapa Riesgos'!$AB$64="Catastrófico"),CONCATENATE("R9C",'Mapa Riesgos'!$P$64),"")</f>
        <v/>
      </c>
      <c r="AL34" s="59" t="str">
        <f>IF(AND('Mapa Riesgos'!$Z$65="Media",'Mapa Riesgos'!$AB$65="Catastrófico"),CONCATENATE("R9C",'Mapa Riesgos'!$P$65),"")</f>
        <v/>
      </c>
      <c r="AM34" s="60" t="str">
        <f>IF(AND('Mapa Riesgos'!$Z$66="Media",'Mapa Riesgos'!$AB$66="Catastrófico"),CONCATENATE("R9C",'Mapa Riesgos'!$P$66),"")</f>
        <v/>
      </c>
      <c r="AN34" s="87"/>
      <c r="AO34" s="498"/>
      <c r="AP34" s="499"/>
      <c r="AQ34" s="499"/>
      <c r="AR34" s="499"/>
      <c r="AS34" s="499"/>
      <c r="AT34" s="500"/>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row>
    <row r="35" spans="1:80" ht="15.75" customHeight="1" thickBot="1">
      <c r="A35" s="87"/>
      <c r="B35" s="416"/>
      <c r="C35" s="416"/>
      <c r="D35" s="417"/>
      <c r="E35" s="460"/>
      <c r="F35" s="461"/>
      <c r="G35" s="461"/>
      <c r="H35" s="461"/>
      <c r="I35" s="462"/>
      <c r="J35" s="71" t="str">
        <f>IF(AND('Mapa Riesgos'!$Z$67="Media",'Mapa Riesgos'!$AB$67="Leve"),CONCATENATE("R10C",'Mapa Riesgos'!$P$67),"")</f>
        <v/>
      </c>
      <c r="K35" s="72" t="str">
        <f>IF(AND('Mapa Riesgos'!$Z$68="Media",'Mapa Riesgos'!$AB$68="Leve"),CONCATENATE("R10C",'Mapa Riesgos'!$P$68),"")</f>
        <v/>
      </c>
      <c r="L35" s="72" t="str">
        <f>IF(AND('Mapa Riesgos'!$Z$69="Media",'Mapa Riesgos'!$AB$69="Leve"),CONCATENATE("R10C",'Mapa Riesgos'!$P$69),"")</f>
        <v/>
      </c>
      <c r="M35" s="72" t="str">
        <f>IF(AND('Mapa Riesgos'!$Z$70="Media",'Mapa Riesgos'!$AB$70="Leve"),CONCATENATE("R10C",'Mapa Riesgos'!$P$70),"")</f>
        <v/>
      </c>
      <c r="N35" s="72" t="str">
        <f>IF(AND('Mapa Riesgos'!$Z$71="Media",'Mapa Riesgos'!$AB$71="Leve"),CONCATENATE("R10C",'Mapa Riesgos'!$P$71),"")</f>
        <v/>
      </c>
      <c r="O35" s="73" t="str">
        <f>IF(AND('Mapa Riesgos'!$Z$72="Media",'Mapa Riesgos'!$AB$72="Leve"),CONCATENATE("R10C",'Mapa Riesgos'!$P$72),"")</f>
        <v/>
      </c>
      <c r="P35" s="71" t="str">
        <f>IF(AND('Mapa Riesgos'!$Z$67="Media",'Mapa Riesgos'!$AB$67="Menor"),CONCATENATE("R10C",'Mapa Riesgos'!$P$67),"")</f>
        <v/>
      </c>
      <c r="Q35" s="72" t="str">
        <f>IF(AND('Mapa Riesgos'!$Z$68="Media",'Mapa Riesgos'!$AB$68="Menor"),CONCATENATE("R10C",'Mapa Riesgos'!$P$68),"")</f>
        <v/>
      </c>
      <c r="R35" s="72" t="str">
        <f>IF(AND('Mapa Riesgos'!$Z$69="Media",'Mapa Riesgos'!$AB$69="Menor"),CONCATENATE("R10C",'Mapa Riesgos'!$P$69),"")</f>
        <v/>
      </c>
      <c r="S35" s="72" t="str">
        <f>IF(AND('Mapa Riesgos'!$Z$70="Media",'Mapa Riesgos'!$AB$70="Menor"),CONCATENATE("R10C",'Mapa Riesgos'!$P$70),"")</f>
        <v/>
      </c>
      <c r="T35" s="72" t="str">
        <f>IF(AND('Mapa Riesgos'!$Z$71="Media",'Mapa Riesgos'!$AB$71="Menor"),CONCATENATE("R10C",'Mapa Riesgos'!$P$71),"")</f>
        <v/>
      </c>
      <c r="U35" s="73" t="str">
        <f>IF(AND('Mapa Riesgos'!$Z$72="Media",'Mapa Riesgos'!$AB$72="Menor"),CONCATENATE("R10C",'Mapa Riesgos'!$P$72),"")</f>
        <v/>
      </c>
      <c r="V35" s="71" t="str">
        <f>IF(AND('Mapa Riesgos'!$Z$67="Media",'Mapa Riesgos'!$AB$67="Moderado"),CONCATENATE("R10C",'Mapa Riesgos'!$P$67),"")</f>
        <v/>
      </c>
      <c r="W35" s="72" t="str">
        <f>IF(AND('Mapa Riesgos'!$Z$68="Media",'Mapa Riesgos'!$AB$68="Moderado"),CONCATENATE("R10C",'Mapa Riesgos'!$P$68),"")</f>
        <v/>
      </c>
      <c r="X35" s="72" t="str">
        <f>IF(AND('Mapa Riesgos'!$Z$69="Media",'Mapa Riesgos'!$AB$69="Moderado"),CONCATENATE("R10C",'Mapa Riesgos'!$P$69),"")</f>
        <v/>
      </c>
      <c r="Y35" s="72" t="str">
        <f>IF(AND('Mapa Riesgos'!$Z$70="Media",'Mapa Riesgos'!$AB$70="Moderado"),CONCATENATE("R10C",'Mapa Riesgos'!$P$70),"")</f>
        <v/>
      </c>
      <c r="Z35" s="72" t="str">
        <f>IF(AND('Mapa Riesgos'!$Z$71="Media",'Mapa Riesgos'!$AB$71="Moderado"),CONCATENATE("R10C",'Mapa Riesgos'!$P$71),"")</f>
        <v/>
      </c>
      <c r="AA35" s="73" t="str">
        <f>IF(AND('Mapa Riesgos'!$Z$72="Media",'Mapa Riesgos'!$AB$72="Moderado"),CONCATENATE("R10C",'Mapa Riesgos'!$P$72),"")</f>
        <v/>
      </c>
      <c r="AB35" s="62" t="str">
        <f>IF(AND('Mapa Riesgos'!$Z$67="Media",'Mapa Riesgos'!$AB$67="Mayor"),CONCATENATE("R10C",'Mapa Riesgos'!$P$67),"")</f>
        <v/>
      </c>
      <c r="AC35" s="63" t="str">
        <f>IF(AND('Mapa Riesgos'!$Z$68="Media",'Mapa Riesgos'!$AB$68="Mayor"),CONCATENATE("R10C",'Mapa Riesgos'!$P$68),"")</f>
        <v/>
      </c>
      <c r="AD35" s="63" t="str">
        <f>IF(AND('Mapa Riesgos'!$Z$69="Media",'Mapa Riesgos'!$AB$69="Mayor"),CONCATENATE("R10C",'Mapa Riesgos'!$P$69),"")</f>
        <v/>
      </c>
      <c r="AE35" s="63" t="str">
        <f>IF(AND('Mapa Riesgos'!$Z$70="Media",'Mapa Riesgos'!$AB$70="Mayor"),CONCATENATE("R10C",'Mapa Riesgos'!$P$70),"")</f>
        <v/>
      </c>
      <c r="AF35" s="63" t="str">
        <f>IF(AND('Mapa Riesgos'!$Z$71="Media",'Mapa Riesgos'!$AB$71="Mayor"),CONCATENATE("R10C",'Mapa Riesgos'!$P$71),"")</f>
        <v/>
      </c>
      <c r="AG35" s="64" t="str">
        <f>IF(AND('Mapa Riesgos'!$Z$72="Media",'Mapa Riesgos'!$AB$72="Mayor"),CONCATENATE("R10C",'Mapa Riesgos'!$P$72),"")</f>
        <v/>
      </c>
      <c r="AH35" s="65" t="str">
        <f>IF(AND('Mapa Riesgos'!$Z$67="Media",'Mapa Riesgos'!$AB$67="Catastrófico"),CONCATENATE("R10C",'Mapa Riesgos'!$P$67),"")</f>
        <v/>
      </c>
      <c r="AI35" s="66" t="str">
        <f>IF(AND('Mapa Riesgos'!$Z$68="Media",'Mapa Riesgos'!$AB$68="Catastrófico"),CONCATENATE("R10C",'Mapa Riesgos'!$P$68),"")</f>
        <v/>
      </c>
      <c r="AJ35" s="66" t="str">
        <f>IF(AND('Mapa Riesgos'!$Z$69="Media",'Mapa Riesgos'!$AB$69="Catastrófico"),CONCATENATE("R10C",'Mapa Riesgos'!$P$69),"")</f>
        <v/>
      </c>
      <c r="AK35" s="66" t="str">
        <f>IF(AND('Mapa Riesgos'!$Z$70="Media",'Mapa Riesgos'!$AB$70="Catastrófico"),CONCATENATE("R10C",'Mapa Riesgos'!$P$70),"")</f>
        <v/>
      </c>
      <c r="AL35" s="66" t="str">
        <f>IF(AND('Mapa Riesgos'!$Z$71="Media",'Mapa Riesgos'!$AB$71="Catastrófico"),CONCATENATE("R10C",'Mapa Riesgos'!$P$71),"")</f>
        <v/>
      </c>
      <c r="AM35" s="67" t="str">
        <f>IF(AND('Mapa Riesgos'!$Z$72="Media",'Mapa Riesgos'!$AB$72="Catastrófico"),CONCATENATE("R10C",'Mapa Riesgos'!$P$72),"")</f>
        <v/>
      </c>
      <c r="AN35" s="87"/>
      <c r="AO35" s="501"/>
      <c r="AP35" s="502"/>
      <c r="AQ35" s="502"/>
      <c r="AR35" s="502"/>
      <c r="AS35" s="502"/>
      <c r="AT35" s="503"/>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row>
    <row r="36" spans="1:80" ht="15" customHeight="1">
      <c r="A36" s="87"/>
      <c r="B36" s="416"/>
      <c r="C36" s="416"/>
      <c r="D36" s="417"/>
      <c r="E36" s="454" t="s">
        <v>107</v>
      </c>
      <c r="F36" s="455"/>
      <c r="G36" s="455"/>
      <c r="H36" s="455"/>
      <c r="I36" s="455"/>
      <c r="J36" s="77" t="str">
        <f>IF(AND('Mapa Riesgos'!$Z$13="Baja",'Mapa Riesgos'!$AB$13="Leve"),CONCATENATE("R1C",'Mapa Riesgos'!$P$13),"")</f>
        <v/>
      </c>
      <c r="K36" s="78" t="str">
        <f>IF(AND('Mapa Riesgos'!$Z$14="Baja",'Mapa Riesgos'!$AB$14="Leve"),CONCATENATE("R1C",'Mapa Riesgos'!$P$14),"")</f>
        <v/>
      </c>
      <c r="L36" s="78" t="str">
        <f>IF(AND('Mapa Riesgos'!$Z$15="Baja",'Mapa Riesgos'!$AB$15="Leve"),CONCATENATE("R1C",'Mapa Riesgos'!$P$15),"")</f>
        <v/>
      </c>
      <c r="M36" s="78" t="str">
        <f>IF(AND('Mapa Riesgos'!$Z$16="Baja",'Mapa Riesgos'!$AB$16="Leve"),CONCATENATE("R1C",'Mapa Riesgos'!$P$16),"")</f>
        <v/>
      </c>
      <c r="N36" s="78" t="str">
        <f>IF(AND('Mapa Riesgos'!$Z$17="Baja",'Mapa Riesgos'!$AB$17="Leve"),CONCATENATE("R1C",'Mapa Riesgos'!$P$17),"")</f>
        <v/>
      </c>
      <c r="O36" s="79" t="str">
        <f>IF(AND('Mapa Riesgos'!$Z$18="Baja",'Mapa Riesgos'!$AB$18="Leve"),CONCATENATE("R1C",'Mapa Riesgos'!$P$18),"")</f>
        <v/>
      </c>
      <c r="P36" s="68" t="str">
        <f>IF(AND('Mapa Riesgos'!$Z$13="Baja",'Mapa Riesgos'!$AB$13="Menor"),CONCATENATE("R1C",'Mapa Riesgos'!$P$13),"")</f>
        <v/>
      </c>
      <c r="Q36" s="69" t="str">
        <f>IF(AND('Mapa Riesgos'!$Z$14="Baja",'Mapa Riesgos'!$AB$14="Menor"),CONCATENATE("R1C",'Mapa Riesgos'!$P$14),"")</f>
        <v/>
      </c>
      <c r="R36" s="69" t="str">
        <f>IF(AND('Mapa Riesgos'!$Z$15="Baja",'Mapa Riesgos'!$AB$15="Menor"),CONCATENATE("R1C",'Mapa Riesgos'!$P$15),"")</f>
        <v/>
      </c>
      <c r="S36" s="69" t="str">
        <f>IF(AND('Mapa Riesgos'!$Z$16="Baja",'Mapa Riesgos'!$AB$16="Menor"),CONCATENATE("R1C",'Mapa Riesgos'!$P$16),"")</f>
        <v/>
      </c>
      <c r="T36" s="69" t="str">
        <f>IF(AND('Mapa Riesgos'!$Z$17="Baja",'Mapa Riesgos'!$AB$17="Menor"),CONCATENATE("R1C",'Mapa Riesgos'!$P$17),"")</f>
        <v/>
      </c>
      <c r="U36" s="70" t="str">
        <f>IF(AND('Mapa Riesgos'!$Z$18="Baja",'Mapa Riesgos'!$AB$18="Menor"),CONCATENATE("R1C",'Mapa Riesgos'!$P$18),"")</f>
        <v/>
      </c>
      <c r="V36" s="68" t="str">
        <f>IF(AND('Mapa Riesgos'!$Z$13="Baja",'Mapa Riesgos'!$AB$13="Moderado"),CONCATENATE("R1C",'Mapa Riesgos'!$P$13),"")</f>
        <v/>
      </c>
      <c r="W36" s="69" t="str">
        <f>IF(AND('Mapa Riesgos'!$Z$14="Baja",'Mapa Riesgos'!$AB$14="Moderado"),CONCATENATE("R1C",'Mapa Riesgos'!$P$14),"")</f>
        <v/>
      </c>
      <c r="X36" s="69" t="str">
        <f>IF(AND('Mapa Riesgos'!$Z$15="Baja",'Mapa Riesgos'!$AB$15="Moderado"),CONCATENATE("R1C",'Mapa Riesgos'!$P$15),"")</f>
        <v/>
      </c>
      <c r="Y36" s="69" t="str">
        <f>IF(AND('Mapa Riesgos'!$Z$16="Baja",'Mapa Riesgos'!$AB$16="Moderado"),CONCATENATE("R1C",'Mapa Riesgos'!$P$16),"")</f>
        <v/>
      </c>
      <c r="Z36" s="69" t="str">
        <f>IF(AND('Mapa Riesgos'!$Z$17="Baja",'Mapa Riesgos'!$AB$17="Moderado"),CONCATENATE("R1C",'Mapa Riesgos'!$P$17),"")</f>
        <v/>
      </c>
      <c r="AA36" s="70" t="str">
        <f>IF(AND('Mapa Riesgos'!$Z$18="Baja",'Mapa Riesgos'!$AB$18="Moderado"),CONCATENATE("R1C",'Mapa Riesgos'!$P$18),"")</f>
        <v/>
      </c>
      <c r="AB36" s="49" t="str">
        <f>IF(AND('Mapa Riesgos'!$Z$13="Baja",'Mapa Riesgos'!$AB$13="Mayor"),CONCATENATE("R1C",'Mapa Riesgos'!$P$13),"")</f>
        <v/>
      </c>
      <c r="AC36" s="50" t="str">
        <f>IF(AND('Mapa Riesgos'!$Z$14="Baja",'Mapa Riesgos'!$AB$14="Mayor"),CONCATENATE("R1C",'Mapa Riesgos'!$P$14),"")</f>
        <v/>
      </c>
      <c r="AD36" s="50" t="str">
        <f>IF(AND('Mapa Riesgos'!$Z$15="Baja",'Mapa Riesgos'!$AB$15="Mayor"),CONCATENATE("R1C",'Mapa Riesgos'!$P$15),"")</f>
        <v/>
      </c>
      <c r="AE36" s="50" t="str">
        <f>IF(AND('Mapa Riesgos'!$Z$16="Baja",'Mapa Riesgos'!$AB$16="Mayor"),CONCATENATE("R1C",'Mapa Riesgos'!$P$16),"")</f>
        <v/>
      </c>
      <c r="AF36" s="50" t="str">
        <f>IF(AND('Mapa Riesgos'!$Z$17="Baja",'Mapa Riesgos'!$AB$17="Mayor"),CONCATENATE("R1C",'Mapa Riesgos'!$P$17),"")</f>
        <v/>
      </c>
      <c r="AG36" s="51" t="str">
        <f>IF(AND('Mapa Riesgos'!$Z$18="Baja",'Mapa Riesgos'!$AB$18="Mayor"),CONCATENATE("R1C",'Mapa Riesgos'!$P$18),"")</f>
        <v/>
      </c>
      <c r="AH36" s="52" t="str">
        <f>IF(AND('Mapa Riesgos'!$Z$13="Baja",'Mapa Riesgos'!$AB$13="Catastrófico"),CONCATENATE("R1C",'Mapa Riesgos'!$P$13),"")</f>
        <v/>
      </c>
      <c r="AI36" s="53" t="str">
        <f>IF(AND('Mapa Riesgos'!$Z$14="Baja",'Mapa Riesgos'!$AB$14="Catastrófico"),CONCATENATE("R1C",'Mapa Riesgos'!$P$14),"")</f>
        <v/>
      </c>
      <c r="AJ36" s="53" t="str">
        <f>IF(AND('Mapa Riesgos'!$Z$15="Baja",'Mapa Riesgos'!$AB$15="Catastrófico"),CONCATENATE("R1C",'Mapa Riesgos'!$P$15),"")</f>
        <v/>
      </c>
      <c r="AK36" s="53" t="str">
        <f>IF(AND('Mapa Riesgos'!$Z$16="Baja",'Mapa Riesgos'!$AB$16="Catastrófico"),CONCATENATE("R1C",'Mapa Riesgos'!$P$16),"")</f>
        <v/>
      </c>
      <c r="AL36" s="53" t="str">
        <f>IF(AND('Mapa Riesgos'!$Z$17="Baja",'Mapa Riesgos'!$AB$17="Catastrófico"),CONCATENATE("R1C",'Mapa Riesgos'!$P$17),"")</f>
        <v/>
      </c>
      <c r="AM36" s="54" t="str">
        <f>IF(AND('Mapa Riesgos'!$Z$18="Baja",'Mapa Riesgos'!$AB$18="Catastrófico"),CONCATENATE("R1C",'Mapa Riesgos'!$P$18),"")</f>
        <v/>
      </c>
      <c r="AN36" s="87"/>
      <c r="AO36" s="486" t="s">
        <v>79</v>
      </c>
      <c r="AP36" s="487"/>
      <c r="AQ36" s="487"/>
      <c r="AR36" s="487"/>
      <c r="AS36" s="487"/>
      <c r="AT36" s="488"/>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row>
    <row r="37" spans="1:80" ht="15" customHeight="1">
      <c r="A37" s="87"/>
      <c r="B37" s="416"/>
      <c r="C37" s="416"/>
      <c r="D37" s="417"/>
      <c r="E37" s="473"/>
      <c r="F37" s="474"/>
      <c r="G37" s="474"/>
      <c r="H37" s="474"/>
      <c r="I37" s="474"/>
      <c r="J37" s="80" t="str">
        <f>IF(AND('Mapa Riesgos'!$Z$19="Baja",'Mapa Riesgos'!$AB$19="Leve"),CONCATENATE("R2C",'Mapa Riesgos'!$P$19),"")</f>
        <v/>
      </c>
      <c r="K37" s="81" t="str">
        <f>IF(AND('Mapa Riesgos'!$Z$20="Baja",'Mapa Riesgos'!$AB$20="Leve"),CONCATENATE("R2C",'Mapa Riesgos'!$P$20),"")</f>
        <v/>
      </c>
      <c r="L37" s="81" t="str">
        <f>IF(AND('Mapa Riesgos'!$Z$21="Baja",'Mapa Riesgos'!$AB$21="Leve"),CONCATENATE("R2C",'Mapa Riesgos'!$P$21),"")</f>
        <v/>
      </c>
      <c r="M37" s="81" t="str">
        <f>IF(AND('Mapa Riesgos'!$Z$22="Baja",'Mapa Riesgos'!$AB$22="Leve"),CONCATENATE("R2C",'Mapa Riesgos'!$P$22),"")</f>
        <v/>
      </c>
      <c r="N37" s="81" t="str">
        <f>IF(AND('Mapa Riesgos'!$Z$23="Baja",'Mapa Riesgos'!$AB$23="Leve"),CONCATENATE("R2C",'Mapa Riesgos'!$P$23),"")</f>
        <v/>
      </c>
      <c r="O37" s="82" t="str">
        <f>IF(AND('Mapa Riesgos'!$Z$24="Baja",'Mapa Riesgos'!$AB$24="Leve"),CONCATENATE("R2C",'Mapa Riesgos'!$P$24),"")</f>
        <v/>
      </c>
      <c r="P37" s="71" t="str">
        <f>IF(AND('Mapa Riesgos'!$Z$19="Baja",'Mapa Riesgos'!$AB$19="Menor"),CONCATENATE("R2C",'Mapa Riesgos'!$P$19),"")</f>
        <v/>
      </c>
      <c r="Q37" s="72" t="str">
        <f>IF(AND('Mapa Riesgos'!$Z$20="Baja",'Mapa Riesgos'!$AB$20="Menor"),CONCATENATE("R2C",'Mapa Riesgos'!$P$20),"")</f>
        <v/>
      </c>
      <c r="R37" s="72" t="str">
        <f>IF(AND('Mapa Riesgos'!$Z$21="Baja",'Mapa Riesgos'!$AB$21="Menor"),CONCATENATE("R2C",'Mapa Riesgos'!$P$21),"")</f>
        <v/>
      </c>
      <c r="S37" s="72" t="str">
        <f>IF(AND('Mapa Riesgos'!$Z$22="Baja",'Mapa Riesgos'!$AB$22="Menor"),CONCATENATE("R2C",'Mapa Riesgos'!$P$22),"")</f>
        <v/>
      </c>
      <c r="T37" s="72" t="str">
        <f>IF(AND('Mapa Riesgos'!$Z$23="Baja",'Mapa Riesgos'!$AB$23="Menor"),CONCATENATE("R2C",'Mapa Riesgos'!$P$23),"")</f>
        <v/>
      </c>
      <c r="U37" s="73" t="str">
        <f>IF(AND('Mapa Riesgos'!$Z$24="Baja",'Mapa Riesgos'!$AB$24="Menor"),CONCATENATE("R2C",'Mapa Riesgos'!$P$24),"")</f>
        <v/>
      </c>
      <c r="V37" s="71" t="str">
        <f>IF(AND('Mapa Riesgos'!$Z$19="Baja",'Mapa Riesgos'!$AB$19="Moderado"),CONCATENATE("R2C",'Mapa Riesgos'!$P$19),"")</f>
        <v/>
      </c>
      <c r="W37" s="72" t="str">
        <f>IF(AND('Mapa Riesgos'!$Z$20="Baja",'Mapa Riesgos'!$AB$20="Moderado"),CONCATENATE("R2C",'Mapa Riesgos'!$P$20),"")</f>
        <v/>
      </c>
      <c r="X37" s="72" t="str">
        <f>IF(AND('Mapa Riesgos'!$Z$21="Baja",'Mapa Riesgos'!$AB$21="Moderado"),CONCATENATE("R2C",'Mapa Riesgos'!$P$21),"")</f>
        <v/>
      </c>
      <c r="Y37" s="72" t="str">
        <f>IF(AND('Mapa Riesgos'!$Z$22="Baja",'Mapa Riesgos'!$AB$22="Moderado"),CONCATENATE("R2C",'Mapa Riesgos'!$P$22),"")</f>
        <v/>
      </c>
      <c r="Z37" s="72" t="str">
        <f>IF(AND('Mapa Riesgos'!$Z$23="Baja",'Mapa Riesgos'!$AB$23="Moderado"),CONCATENATE("R2C",'Mapa Riesgos'!$P$23),"")</f>
        <v/>
      </c>
      <c r="AA37" s="73" t="str">
        <f>IF(AND('Mapa Riesgos'!$Z$24="Baja",'Mapa Riesgos'!$AB$24="Moderado"),CONCATENATE("R2C",'Mapa Riesgos'!$P$24),"")</f>
        <v/>
      </c>
      <c r="AB37" s="55" t="str">
        <f>IF(AND('Mapa Riesgos'!$Z$19="Baja",'Mapa Riesgos'!$AB$19="Mayor"),CONCATENATE("R2C",'Mapa Riesgos'!$P$19),"")</f>
        <v/>
      </c>
      <c r="AC37" s="56" t="str">
        <f>IF(AND('Mapa Riesgos'!$Z$20="Baja",'Mapa Riesgos'!$AB$20="Mayor"),CONCATENATE("R2C",'Mapa Riesgos'!$P$20),"")</f>
        <v/>
      </c>
      <c r="AD37" s="56" t="str">
        <f>IF(AND('Mapa Riesgos'!$Z$21="Baja",'Mapa Riesgos'!$AB$21="Mayor"),CONCATENATE("R2C",'Mapa Riesgos'!$P$21),"")</f>
        <v/>
      </c>
      <c r="AE37" s="56" t="str">
        <f>IF(AND('Mapa Riesgos'!$Z$22="Baja",'Mapa Riesgos'!$AB$22="Mayor"),CONCATENATE("R2C",'Mapa Riesgos'!$P$22),"")</f>
        <v/>
      </c>
      <c r="AF37" s="56" t="str">
        <f>IF(AND('Mapa Riesgos'!$Z$23="Baja",'Mapa Riesgos'!$AB$23="Mayor"),CONCATENATE("R2C",'Mapa Riesgos'!$P$23),"")</f>
        <v/>
      </c>
      <c r="AG37" s="57" t="str">
        <f>IF(AND('Mapa Riesgos'!$Z$24="Baja",'Mapa Riesgos'!$AB$24="Mayor"),CONCATENATE("R2C",'Mapa Riesgos'!$P$24),"")</f>
        <v/>
      </c>
      <c r="AH37" s="58" t="str">
        <f>IF(AND('Mapa Riesgos'!$Z$19="Baja",'Mapa Riesgos'!$AB$19="Catastrófico"),CONCATENATE("R2C",'Mapa Riesgos'!$P$19),"")</f>
        <v/>
      </c>
      <c r="AI37" s="59" t="str">
        <f>IF(AND('Mapa Riesgos'!$Z$20="Baja",'Mapa Riesgos'!$AB$20="Catastrófico"),CONCATENATE("R2C",'Mapa Riesgos'!$P$20),"")</f>
        <v/>
      </c>
      <c r="AJ37" s="59" t="str">
        <f>IF(AND('Mapa Riesgos'!$Z$21="Baja",'Mapa Riesgos'!$AB$21="Catastrófico"),CONCATENATE("R2C",'Mapa Riesgos'!$P$21),"")</f>
        <v/>
      </c>
      <c r="AK37" s="59" t="str">
        <f>IF(AND('Mapa Riesgos'!$Z$22="Baja",'Mapa Riesgos'!$AB$22="Catastrófico"),CONCATENATE("R2C",'Mapa Riesgos'!$P$22),"")</f>
        <v/>
      </c>
      <c r="AL37" s="59" t="str">
        <f>IF(AND('Mapa Riesgos'!$Z$23="Baja",'Mapa Riesgos'!$AB$23="Catastrófico"),CONCATENATE("R2C",'Mapa Riesgos'!$P$23),"")</f>
        <v/>
      </c>
      <c r="AM37" s="60" t="str">
        <f>IF(AND('Mapa Riesgos'!$Z$24="Baja",'Mapa Riesgos'!$AB$24="Catastrófico"),CONCATENATE("R2C",'Mapa Riesgos'!$P$24),"")</f>
        <v/>
      </c>
      <c r="AN37" s="87"/>
      <c r="AO37" s="489"/>
      <c r="AP37" s="490"/>
      <c r="AQ37" s="490"/>
      <c r="AR37" s="490"/>
      <c r="AS37" s="490"/>
      <c r="AT37" s="491"/>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row>
    <row r="38" spans="1:80" ht="15" customHeight="1">
      <c r="A38" s="87"/>
      <c r="B38" s="416"/>
      <c r="C38" s="416"/>
      <c r="D38" s="417"/>
      <c r="E38" s="457"/>
      <c r="F38" s="458"/>
      <c r="G38" s="458"/>
      <c r="H38" s="458"/>
      <c r="I38" s="474"/>
      <c r="J38" s="80" t="str">
        <f>IF(AND('Mapa Riesgos'!$Z$25="Baja",'Mapa Riesgos'!$AB$25="Leve"),CONCATENATE("R3C",'Mapa Riesgos'!$P$25),"")</f>
        <v/>
      </c>
      <c r="K38" s="81" t="str">
        <f>IF(AND('Mapa Riesgos'!$Z$26="Baja",'Mapa Riesgos'!$AB$26="Leve"),CONCATENATE("R3C",'Mapa Riesgos'!$P$26),"")</f>
        <v/>
      </c>
      <c r="L38" s="81" t="str">
        <f>IF(AND('Mapa Riesgos'!$Z$27="Baja",'Mapa Riesgos'!$AB$27="Leve"),CONCATENATE("R3C",'Mapa Riesgos'!$P$27),"")</f>
        <v/>
      </c>
      <c r="M38" s="81" t="str">
        <f>IF(AND('Mapa Riesgos'!$Z$28="Baja",'Mapa Riesgos'!$AB$28="Leve"),CONCATENATE("R3C",'Mapa Riesgos'!$P$28),"")</f>
        <v/>
      </c>
      <c r="N38" s="81" t="str">
        <f>IF(AND('Mapa Riesgos'!$Z$29="Baja",'Mapa Riesgos'!$AB$29="Leve"),CONCATENATE("R3C",'Mapa Riesgos'!$P$29),"")</f>
        <v/>
      </c>
      <c r="O38" s="82" t="str">
        <f>IF(AND('Mapa Riesgos'!$Z$30="Baja",'Mapa Riesgos'!$AB$30="Leve"),CONCATENATE("R3C",'Mapa Riesgos'!$P$30),"")</f>
        <v/>
      </c>
      <c r="P38" s="71" t="str">
        <f>IF(AND('Mapa Riesgos'!$Z$25="Baja",'Mapa Riesgos'!$AB$25="Menor"),CONCATENATE("R3C",'Mapa Riesgos'!$P$25),"")</f>
        <v/>
      </c>
      <c r="Q38" s="72" t="str">
        <f>IF(AND('Mapa Riesgos'!$Z$26="Baja",'Mapa Riesgos'!$AB$26="Menor"),CONCATENATE("R3C",'Mapa Riesgos'!$P$26),"")</f>
        <v/>
      </c>
      <c r="R38" s="72" t="str">
        <f>IF(AND('Mapa Riesgos'!$Z$27="Baja",'Mapa Riesgos'!$AB$27="Menor"),CONCATENATE("R3C",'Mapa Riesgos'!$P$27),"")</f>
        <v/>
      </c>
      <c r="S38" s="72" t="str">
        <f>IF(AND('Mapa Riesgos'!$Z$28="Baja",'Mapa Riesgos'!$AB$28="Menor"),CONCATENATE("R3C",'Mapa Riesgos'!$P$28),"")</f>
        <v/>
      </c>
      <c r="T38" s="72" t="str">
        <f>IF(AND('Mapa Riesgos'!$Z$29="Baja",'Mapa Riesgos'!$AB$29="Menor"),CONCATENATE("R3C",'Mapa Riesgos'!$P$29),"")</f>
        <v/>
      </c>
      <c r="U38" s="73" t="str">
        <f>IF(AND('Mapa Riesgos'!$Z$30="Baja",'Mapa Riesgos'!$AB$30="Menor"),CONCATENATE("R3C",'Mapa Riesgos'!$P$30),"")</f>
        <v/>
      </c>
      <c r="V38" s="71" t="str">
        <f>IF(AND('Mapa Riesgos'!$Z$25="Baja",'Mapa Riesgos'!$AB$25="Moderado"),CONCATENATE("R3C",'Mapa Riesgos'!$P$25),"")</f>
        <v/>
      </c>
      <c r="W38" s="72" t="str">
        <f>IF(AND('Mapa Riesgos'!$Z$26="Baja",'Mapa Riesgos'!$AB$26="Moderado"),CONCATENATE("R3C",'Mapa Riesgos'!$P$26),"")</f>
        <v/>
      </c>
      <c r="X38" s="72" t="str">
        <f>IF(AND('Mapa Riesgos'!$Z$27="Baja",'Mapa Riesgos'!$AB$27="Moderado"),CONCATENATE("R3C",'Mapa Riesgos'!$P$27),"")</f>
        <v/>
      </c>
      <c r="Y38" s="72" t="str">
        <f>IF(AND('Mapa Riesgos'!$Z$28="Baja",'Mapa Riesgos'!$AB$28="Moderado"),CONCATENATE("R3C",'Mapa Riesgos'!$P$28),"")</f>
        <v/>
      </c>
      <c r="Z38" s="72" t="str">
        <f>IF(AND('Mapa Riesgos'!$Z$29="Baja",'Mapa Riesgos'!$AB$29="Moderado"),CONCATENATE("R3C",'Mapa Riesgos'!$P$29),"")</f>
        <v/>
      </c>
      <c r="AA38" s="73" t="str">
        <f>IF(AND('Mapa Riesgos'!$Z$30="Baja",'Mapa Riesgos'!$AB$30="Moderado"),CONCATENATE("R3C",'Mapa Riesgos'!$P$30),"")</f>
        <v/>
      </c>
      <c r="AB38" s="55" t="str">
        <f>IF(AND('Mapa Riesgos'!$Z$25="Baja",'Mapa Riesgos'!$AB$25="Mayor"),CONCATENATE("R3C",'Mapa Riesgos'!$P$25),"")</f>
        <v/>
      </c>
      <c r="AC38" s="56" t="str">
        <f>IF(AND('Mapa Riesgos'!$Z$26="Baja",'Mapa Riesgos'!$AB$26="Mayor"),CONCATENATE("R3C",'Mapa Riesgos'!$P$26),"")</f>
        <v/>
      </c>
      <c r="AD38" s="56" t="str">
        <f>IF(AND('Mapa Riesgos'!$Z$27="Baja",'Mapa Riesgos'!$AB$27="Mayor"),CONCATENATE("R3C",'Mapa Riesgos'!$P$27),"")</f>
        <v/>
      </c>
      <c r="AE38" s="56" t="str">
        <f>IF(AND('Mapa Riesgos'!$Z$28="Baja",'Mapa Riesgos'!$AB$28="Mayor"),CONCATENATE("R3C",'Mapa Riesgos'!$P$28),"")</f>
        <v/>
      </c>
      <c r="AF38" s="56" t="str">
        <f>IF(AND('Mapa Riesgos'!$Z$29="Baja",'Mapa Riesgos'!$AB$29="Mayor"),CONCATENATE("R3C",'Mapa Riesgos'!$P$29),"")</f>
        <v/>
      </c>
      <c r="AG38" s="57" t="str">
        <f>IF(AND('Mapa Riesgos'!$Z$30="Baja",'Mapa Riesgos'!$AB$30="Mayor"),CONCATENATE("R3C",'Mapa Riesgos'!$P$30),"")</f>
        <v/>
      </c>
      <c r="AH38" s="58" t="str">
        <f>IF(AND('Mapa Riesgos'!$Z$25="Baja",'Mapa Riesgos'!$AB$25="Catastrófico"),CONCATENATE("R3C",'Mapa Riesgos'!$P$25),"")</f>
        <v/>
      </c>
      <c r="AI38" s="59" t="str">
        <f>IF(AND('Mapa Riesgos'!$Z$26="Baja",'Mapa Riesgos'!$AB$26="Catastrófico"),CONCATENATE("R3C",'Mapa Riesgos'!$P$26),"")</f>
        <v/>
      </c>
      <c r="AJ38" s="59" t="str">
        <f>IF(AND('Mapa Riesgos'!$Z$27="Baja",'Mapa Riesgos'!$AB$27="Catastrófico"),CONCATENATE("R3C",'Mapa Riesgos'!$P$27),"")</f>
        <v/>
      </c>
      <c r="AK38" s="59" t="str">
        <f>IF(AND('Mapa Riesgos'!$Z$28="Baja",'Mapa Riesgos'!$AB$28="Catastrófico"),CONCATENATE("R3C",'Mapa Riesgos'!$P$28),"")</f>
        <v/>
      </c>
      <c r="AL38" s="59" t="str">
        <f>IF(AND('Mapa Riesgos'!$Z$29="Baja",'Mapa Riesgos'!$AB$29="Catastrófico"),CONCATENATE("R3C",'Mapa Riesgos'!$P$29),"")</f>
        <v/>
      </c>
      <c r="AM38" s="60" t="str">
        <f>IF(AND('Mapa Riesgos'!$Z$30="Baja",'Mapa Riesgos'!$AB$30="Catastrófico"),CONCATENATE("R3C",'Mapa Riesgos'!$P$30),"")</f>
        <v/>
      </c>
      <c r="AN38" s="87"/>
      <c r="AO38" s="489"/>
      <c r="AP38" s="490"/>
      <c r="AQ38" s="490"/>
      <c r="AR38" s="490"/>
      <c r="AS38" s="490"/>
      <c r="AT38" s="491"/>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row>
    <row r="39" spans="1:80" ht="15" customHeight="1">
      <c r="A39" s="87"/>
      <c r="B39" s="416"/>
      <c r="C39" s="416"/>
      <c r="D39" s="417"/>
      <c r="E39" s="457"/>
      <c r="F39" s="458"/>
      <c r="G39" s="458"/>
      <c r="H39" s="458"/>
      <c r="I39" s="474"/>
      <c r="J39" s="80" t="str">
        <f>IF(AND('Mapa Riesgos'!$Z$31="Baja",'Mapa Riesgos'!$AB$31="Leve"),CONCATENATE("R4C",'Mapa Riesgos'!$P$31),"")</f>
        <v/>
      </c>
      <c r="K39" s="81" t="str">
        <f>IF(AND('Mapa Riesgos'!$Z$32="Baja",'Mapa Riesgos'!$AB$32="Leve"),CONCATENATE("R4C",'Mapa Riesgos'!$P$32),"")</f>
        <v/>
      </c>
      <c r="L39" s="81" t="str">
        <f>IF(AND('Mapa Riesgos'!$Z$33="Baja",'Mapa Riesgos'!$AB$33="Leve"),CONCATENATE("R4C",'Mapa Riesgos'!$P$33),"")</f>
        <v/>
      </c>
      <c r="M39" s="81" t="str">
        <f>IF(AND('Mapa Riesgos'!$Z$34="Baja",'Mapa Riesgos'!$AB$34="Leve"),CONCATENATE("R4C",'Mapa Riesgos'!$P$34),"")</f>
        <v/>
      </c>
      <c r="N39" s="81" t="str">
        <f>IF(AND('Mapa Riesgos'!$Z$35="Baja",'Mapa Riesgos'!$AB$35="Leve"),CONCATENATE("R4C",'Mapa Riesgos'!$P$35),"")</f>
        <v/>
      </c>
      <c r="O39" s="82" t="str">
        <f>IF(AND('Mapa Riesgos'!$Z$36="Baja",'Mapa Riesgos'!$AB$36="Leve"),CONCATENATE("R4C",'Mapa Riesgos'!$P$36),"")</f>
        <v/>
      </c>
      <c r="P39" s="71" t="str">
        <f>IF(AND('Mapa Riesgos'!$Z$31="Baja",'Mapa Riesgos'!$AB$31="Menor"),CONCATENATE("R4C",'Mapa Riesgos'!$P$31),"")</f>
        <v/>
      </c>
      <c r="Q39" s="72" t="str">
        <f>IF(AND('Mapa Riesgos'!$Z$32="Baja",'Mapa Riesgos'!$AB$32="Menor"),CONCATENATE("R4C",'Mapa Riesgos'!$P$32),"")</f>
        <v/>
      </c>
      <c r="R39" s="72" t="str">
        <f>IF(AND('Mapa Riesgos'!$Z$33="Baja",'Mapa Riesgos'!$AB$33="Menor"),CONCATENATE("R4C",'Mapa Riesgos'!$P$33),"")</f>
        <v/>
      </c>
      <c r="S39" s="72" t="str">
        <f>IF(AND('Mapa Riesgos'!$Z$34="Baja",'Mapa Riesgos'!$AB$34="Menor"),CONCATENATE("R4C",'Mapa Riesgos'!$P$34),"")</f>
        <v/>
      </c>
      <c r="T39" s="72" t="str">
        <f>IF(AND('Mapa Riesgos'!$Z$35="Baja",'Mapa Riesgos'!$AB$35="Menor"),CONCATENATE("R4C",'Mapa Riesgos'!$P$35),"")</f>
        <v/>
      </c>
      <c r="U39" s="73" t="str">
        <f>IF(AND('Mapa Riesgos'!$Z$36="Baja",'Mapa Riesgos'!$AB$36="Menor"),CONCATENATE("R4C",'Mapa Riesgos'!$P$36),"")</f>
        <v/>
      </c>
      <c r="V39" s="71" t="str">
        <f>IF(AND('Mapa Riesgos'!$Z$31="Baja",'Mapa Riesgos'!$AB$31="Moderado"),CONCATENATE("R4C",'Mapa Riesgos'!$P$31),"")</f>
        <v/>
      </c>
      <c r="W39" s="72" t="str">
        <f>IF(AND('Mapa Riesgos'!$Z$32="Baja",'Mapa Riesgos'!$AB$32="Moderado"),CONCATENATE("R4C",'Mapa Riesgos'!$P$32),"")</f>
        <v/>
      </c>
      <c r="X39" s="72" t="str">
        <f>IF(AND('Mapa Riesgos'!$Z$33="Baja",'Mapa Riesgos'!$AB$33="Moderado"),CONCATENATE("R4C",'Mapa Riesgos'!$P$33),"")</f>
        <v/>
      </c>
      <c r="Y39" s="72" t="str">
        <f>IF(AND('Mapa Riesgos'!$Z$34="Baja",'Mapa Riesgos'!$AB$34="Moderado"),CONCATENATE("R4C",'Mapa Riesgos'!$P$34),"")</f>
        <v/>
      </c>
      <c r="Z39" s="72" t="str">
        <f>IF(AND('Mapa Riesgos'!$Z$35="Baja",'Mapa Riesgos'!$AB$35="Moderado"),CONCATENATE("R4C",'Mapa Riesgos'!$P$35),"")</f>
        <v/>
      </c>
      <c r="AA39" s="73" t="str">
        <f>IF(AND('Mapa Riesgos'!$Z$36="Baja",'Mapa Riesgos'!$AB$36="Moderado"),CONCATENATE("R4C",'Mapa Riesgos'!$P$36),"")</f>
        <v/>
      </c>
      <c r="AB39" s="55" t="str">
        <f>IF(AND('Mapa Riesgos'!$Z$31="Baja",'Mapa Riesgos'!$AB$31="Mayor"),CONCATENATE("R4C",'Mapa Riesgos'!$P$31),"")</f>
        <v/>
      </c>
      <c r="AC39" s="56" t="str">
        <f>IF(AND('Mapa Riesgos'!$Z$32="Baja",'Mapa Riesgos'!$AB$32="Mayor"),CONCATENATE("R4C",'Mapa Riesgos'!$P$32),"")</f>
        <v/>
      </c>
      <c r="AD39" s="56" t="str">
        <f>IF(AND('Mapa Riesgos'!$Z$33="Baja",'Mapa Riesgos'!$AB$33="Mayor"),CONCATENATE("R4C",'Mapa Riesgos'!$P$33),"")</f>
        <v/>
      </c>
      <c r="AE39" s="56" t="str">
        <f>IF(AND('Mapa Riesgos'!$Z$34="Baja",'Mapa Riesgos'!$AB$34="Mayor"),CONCATENATE("R4C",'Mapa Riesgos'!$P$34),"")</f>
        <v/>
      </c>
      <c r="AF39" s="56" t="str">
        <f>IF(AND('Mapa Riesgos'!$Z$35="Baja",'Mapa Riesgos'!$AB$35="Mayor"),CONCATENATE("R4C",'Mapa Riesgos'!$P$35),"")</f>
        <v/>
      </c>
      <c r="AG39" s="57" t="str">
        <f>IF(AND('Mapa Riesgos'!$Z$36="Baja",'Mapa Riesgos'!$AB$36="Mayor"),CONCATENATE("R4C",'Mapa Riesgos'!$P$36),"")</f>
        <v/>
      </c>
      <c r="AH39" s="58" t="str">
        <f>IF(AND('Mapa Riesgos'!$Z$31="Baja",'Mapa Riesgos'!$AB$31="Catastrófico"),CONCATENATE("R4C",'Mapa Riesgos'!$P$31),"")</f>
        <v/>
      </c>
      <c r="AI39" s="59" t="str">
        <f>IF(AND('Mapa Riesgos'!$Z$32="Baja",'Mapa Riesgos'!$AB$32="Catastrófico"),CONCATENATE("R4C",'Mapa Riesgos'!$P$32),"")</f>
        <v/>
      </c>
      <c r="AJ39" s="59" t="str">
        <f>IF(AND('Mapa Riesgos'!$Z$33="Baja",'Mapa Riesgos'!$AB$33="Catastrófico"),CONCATENATE("R4C",'Mapa Riesgos'!$P$33),"")</f>
        <v/>
      </c>
      <c r="AK39" s="59" t="str">
        <f>IF(AND('Mapa Riesgos'!$Z$34="Baja",'Mapa Riesgos'!$AB$34="Catastrófico"),CONCATENATE("R4C",'Mapa Riesgos'!$P$34),"")</f>
        <v/>
      </c>
      <c r="AL39" s="59" t="str">
        <f>IF(AND('Mapa Riesgos'!$Z$35="Baja",'Mapa Riesgos'!$AB$35="Catastrófico"),CONCATENATE("R4C",'Mapa Riesgos'!$P$35),"")</f>
        <v/>
      </c>
      <c r="AM39" s="60" t="str">
        <f>IF(AND('Mapa Riesgos'!$Z$36="Baja",'Mapa Riesgos'!$AB$36="Catastrófico"),CONCATENATE("R4C",'Mapa Riesgos'!$P$36),"")</f>
        <v/>
      </c>
      <c r="AN39" s="87"/>
      <c r="AO39" s="489"/>
      <c r="AP39" s="490"/>
      <c r="AQ39" s="490"/>
      <c r="AR39" s="490"/>
      <c r="AS39" s="490"/>
      <c r="AT39" s="491"/>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row>
    <row r="40" spans="1:80" ht="15" customHeight="1">
      <c r="A40" s="87"/>
      <c r="B40" s="416"/>
      <c r="C40" s="416"/>
      <c r="D40" s="417"/>
      <c r="E40" s="457"/>
      <c r="F40" s="458"/>
      <c r="G40" s="458"/>
      <c r="H40" s="458"/>
      <c r="I40" s="474"/>
      <c r="J40" s="80" t="str">
        <f>IF(AND('Mapa Riesgos'!$Z$37="Baja",'Mapa Riesgos'!$AB$37="Leve"),CONCATENATE("R5C",'Mapa Riesgos'!$P$37),"")</f>
        <v/>
      </c>
      <c r="K40" s="81" t="str">
        <f>IF(AND('Mapa Riesgos'!$Z$38="Baja",'Mapa Riesgos'!$AB$38="Leve"),CONCATENATE("R5C",'Mapa Riesgos'!$P$38),"")</f>
        <v/>
      </c>
      <c r="L40" s="81" t="str">
        <f>IF(AND('Mapa Riesgos'!$Z$39="Baja",'Mapa Riesgos'!$AB$39="Leve"),CONCATENATE("R5C",'Mapa Riesgos'!$P$39),"")</f>
        <v/>
      </c>
      <c r="M40" s="81" t="str">
        <f>IF(AND('Mapa Riesgos'!$Z$40="Baja",'Mapa Riesgos'!$AB$40="Leve"),CONCATENATE("R5C",'Mapa Riesgos'!$P$40),"")</f>
        <v/>
      </c>
      <c r="N40" s="81" t="str">
        <f>IF(AND('Mapa Riesgos'!$Z$41="Baja",'Mapa Riesgos'!$AB$41="Leve"),CONCATENATE("R5C",'Mapa Riesgos'!$P$41),"")</f>
        <v/>
      </c>
      <c r="O40" s="82" t="str">
        <f>IF(AND('Mapa Riesgos'!$Z$42="Baja",'Mapa Riesgos'!$AB$42="Leve"),CONCATENATE("R5C",'Mapa Riesgos'!$P$42),"")</f>
        <v/>
      </c>
      <c r="P40" s="71" t="str">
        <f>IF(AND('Mapa Riesgos'!$Z$37="Baja",'Mapa Riesgos'!$AB$37="Menor"),CONCATENATE("R5C",'Mapa Riesgos'!$P$37),"")</f>
        <v/>
      </c>
      <c r="Q40" s="72" t="str">
        <f>IF(AND('Mapa Riesgos'!$Z$38="Baja",'Mapa Riesgos'!$AB$38="Menor"),CONCATENATE("R5C",'Mapa Riesgos'!$P$38),"")</f>
        <v/>
      </c>
      <c r="R40" s="72" t="str">
        <f>IF(AND('Mapa Riesgos'!$Z$39="Baja",'Mapa Riesgos'!$AB$39="Menor"),CONCATENATE("R5C",'Mapa Riesgos'!$P$39),"")</f>
        <v/>
      </c>
      <c r="S40" s="72" t="str">
        <f>IF(AND('Mapa Riesgos'!$Z$40="Baja",'Mapa Riesgos'!$AB$40="Menor"),CONCATENATE("R5C",'Mapa Riesgos'!$P$40),"")</f>
        <v/>
      </c>
      <c r="T40" s="72" t="str">
        <f>IF(AND('Mapa Riesgos'!$Z$41="Baja",'Mapa Riesgos'!$AB$41="Menor"),CONCATENATE("R5C",'Mapa Riesgos'!$P$41),"")</f>
        <v/>
      </c>
      <c r="U40" s="73" t="str">
        <f>IF(AND('Mapa Riesgos'!$Z$42="Baja",'Mapa Riesgos'!$AB$42="Menor"),CONCATENATE("R5C",'Mapa Riesgos'!$P$42),"")</f>
        <v/>
      </c>
      <c r="V40" s="71" t="str">
        <f>IF(AND('Mapa Riesgos'!$Z$37="Baja",'Mapa Riesgos'!$AB$37="Moderado"),CONCATENATE("R5C",'Mapa Riesgos'!$P$37),"")</f>
        <v/>
      </c>
      <c r="W40" s="72" t="str">
        <f>IF(AND('Mapa Riesgos'!$Z$38="Baja",'Mapa Riesgos'!$AB$38="Moderado"),CONCATENATE("R5C",'Mapa Riesgos'!$P$38),"")</f>
        <v/>
      </c>
      <c r="X40" s="72" t="str">
        <f>IF(AND('Mapa Riesgos'!$Z$39="Baja",'Mapa Riesgos'!$AB$39="Moderado"),CONCATENATE("R5C",'Mapa Riesgos'!$P$39),"")</f>
        <v/>
      </c>
      <c r="Y40" s="72" t="str">
        <f>IF(AND('Mapa Riesgos'!$Z$40="Baja",'Mapa Riesgos'!$AB$40="Moderado"),CONCATENATE("R5C",'Mapa Riesgos'!$P$40),"")</f>
        <v/>
      </c>
      <c r="Z40" s="72" t="str">
        <f>IF(AND('Mapa Riesgos'!$Z$41="Baja",'Mapa Riesgos'!$AB$41="Moderado"),CONCATENATE("R5C",'Mapa Riesgos'!$P$41),"")</f>
        <v/>
      </c>
      <c r="AA40" s="73" t="str">
        <f>IF(AND('Mapa Riesgos'!$Z$42="Baja",'Mapa Riesgos'!$AB$42="Moderado"),CONCATENATE("R5C",'Mapa Riesgos'!$P$42),"")</f>
        <v/>
      </c>
      <c r="AB40" s="55" t="str">
        <f>IF(AND('Mapa Riesgos'!$Z$37="Baja",'Mapa Riesgos'!$AB$37="Mayor"),CONCATENATE("R5C",'Mapa Riesgos'!$P$37),"")</f>
        <v/>
      </c>
      <c r="AC40" s="56" t="str">
        <f>IF(AND('Mapa Riesgos'!$Z$38="Baja",'Mapa Riesgos'!$AB$38="Mayor"),CONCATENATE("R5C",'Mapa Riesgos'!$P$38),"")</f>
        <v/>
      </c>
      <c r="AD40" s="61" t="str">
        <f>IF(AND('Mapa Riesgos'!$Z$39="Baja",'Mapa Riesgos'!$AB$39="Mayor"),CONCATENATE("R5C",'Mapa Riesgos'!$P$39),"")</f>
        <v/>
      </c>
      <c r="AE40" s="61" t="str">
        <f>IF(AND('Mapa Riesgos'!$Z$40="Baja",'Mapa Riesgos'!$AB$40="Mayor"),CONCATENATE("R5C",'Mapa Riesgos'!$P$40),"")</f>
        <v/>
      </c>
      <c r="AF40" s="61" t="str">
        <f>IF(AND('Mapa Riesgos'!$Z$41="Baja",'Mapa Riesgos'!$AB$41="Mayor"),CONCATENATE("R5C",'Mapa Riesgos'!$P$41),"")</f>
        <v/>
      </c>
      <c r="AG40" s="57" t="str">
        <f>IF(AND('Mapa Riesgos'!$Z$42="Baja",'Mapa Riesgos'!$AB$42="Mayor"),CONCATENATE("R5C",'Mapa Riesgos'!$P$42),"")</f>
        <v/>
      </c>
      <c r="AH40" s="58" t="str">
        <f>IF(AND('Mapa Riesgos'!$Z$37="Baja",'Mapa Riesgos'!$AB$37="Catastrófico"),CONCATENATE("R5C",'Mapa Riesgos'!$P$37),"")</f>
        <v/>
      </c>
      <c r="AI40" s="59" t="str">
        <f>IF(AND('Mapa Riesgos'!$Z$38="Baja",'Mapa Riesgos'!$AB$38="Catastrófico"),CONCATENATE("R5C",'Mapa Riesgos'!$P$38),"")</f>
        <v/>
      </c>
      <c r="AJ40" s="59" t="str">
        <f>IF(AND('Mapa Riesgos'!$Z$39="Baja",'Mapa Riesgos'!$AB$39="Catastrófico"),CONCATENATE("R5C",'Mapa Riesgos'!$P$39),"")</f>
        <v/>
      </c>
      <c r="AK40" s="59" t="str">
        <f>IF(AND('Mapa Riesgos'!$Z$40="Baja",'Mapa Riesgos'!$AB$40="Catastrófico"),CONCATENATE("R5C",'Mapa Riesgos'!$P$40),"")</f>
        <v/>
      </c>
      <c r="AL40" s="59" t="str">
        <f>IF(AND('Mapa Riesgos'!$Z$41="Baja",'Mapa Riesgos'!$AB$41="Catastrófico"),CONCATENATE("R5C",'Mapa Riesgos'!$P$41),"")</f>
        <v/>
      </c>
      <c r="AM40" s="60" t="str">
        <f>IF(AND('Mapa Riesgos'!$Z$42="Baja",'Mapa Riesgos'!$AB$42="Catastrófico"),CONCATENATE("R5C",'Mapa Riesgos'!$P$42),"")</f>
        <v/>
      </c>
      <c r="AN40" s="87"/>
      <c r="AO40" s="489"/>
      <c r="AP40" s="490"/>
      <c r="AQ40" s="490"/>
      <c r="AR40" s="490"/>
      <c r="AS40" s="490"/>
      <c r="AT40" s="491"/>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7"/>
      <c r="BU40" s="87"/>
      <c r="BV40" s="87"/>
      <c r="BW40" s="87"/>
      <c r="BX40" s="87"/>
    </row>
    <row r="41" spans="1:80" ht="15" customHeight="1">
      <c r="A41" s="87"/>
      <c r="B41" s="416"/>
      <c r="C41" s="416"/>
      <c r="D41" s="417"/>
      <c r="E41" s="457"/>
      <c r="F41" s="458"/>
      <c r="G41" s="458"/>
      <c r="H41" s="458"/>
      <c r="I41" s="474"/>
      <c r="J41" s="80" t="str">
        <f>IF(AND('Mapa Riesgos'!$Z$43="Baja",'Mapa Riesgos'!$AB$43="Leve"),CONCATENATE("R6C",'Mapa Riesgos'!$P$43),"")</f>
        <v/>
      </c>
      <c r="K41" s="81" t="str">
        <f>IF(AND('Mapa Riesgos'!$Z$44="Baja",'Mapa Riesgos'!$AB$44="Leve"),CONCATENATE("R6C",'Mapa Riesgos'!$P$44),"")</f>
        <v/>
      </c>
      <c r="L41" s="81" t="str">
        <f>IF(AND('Mapa Riesgos'!$Z$45="Baja",'Mapa Riesgos'!$AB$45="Leve"),CONCATENATE("R6C",'Mapa Riesgos'!$P$45),"")</f>
        <v/>
      </c>
      <c r="M41" s="81" t="str">
        <f>IF(AND('Mapa Riesgos'!$Z$46="Baja",'Mapa Riesgos'!$AB$46="Leve"),CONCATENATE("R6C",'Mapa Riesgos'!$P$46),"")</f>
        <v/>
      </c>
      <c r="N41" s="81" t="str">
        <f>IF(AND('Mapa Riesgos'!$Z$47="Baja",'Mapa Riesgos'!$AB$47="Leve"),CONCATENATE("R6C",'Mapa Riesgos'!$P$47),"")</f>
        <v/>
      </c>
      <c r="O41" s="82" t="str">
        <f>IF(AND('Mapa Riesgos'!$Z$48="Baja",'Mapa Riesgos'!$AB$48="Leve"),CONCATENATE("R6C",'Mapa Riesgos'!$P$48),"")</f>
        <v/>
      </c>
      <c r="P41" s="71" t="str">
        <f>IF(AND('Mapa Riesgos'!$Z$43="Baja",'Mapa Riesgos'!$AB$43="Menor"),CONCATENATE("R6C",'Mapa Riesgos'!$P$43),"")</f>
        <v/>
      </c>
      <c r="Q41" s="72" t="str">
        <f>IF(AND('Mapa Riesgos'!$Z$44="Baja",'Mapa Riesgos'!$AB$44="Menor"),CONCATENATE("R6C",'Mapa Riesgos'!$P$44),"")</f>
        <v/>
      </c>
      <c r="R41" s="72" t="str">
        <f>IF(AND('Mapa Riesgos'!$Z$45="Baja",'Mapa Riesgos'!$AB$45="Menor"),CONCATENATE("R6C",'Mapa Riesgos'!$P$45),"")</f>
        <v/>
      </c>
      <c r="S41" s="72" t="str">
        <f>IF(AND('Mapa Riesgos'!$Z$46="Baja",'Mapa Riesgos'!$AB$46="Menor"),CONCATENATE("R6C",'Mapa Riesgos'!$P$46),"")</f>
        <v/>
      </c>
      <c r="T41" s="72" t="str">
        <f>IF(AND('Mapa Riesgos'!$Z$47="Baja",'Mapa Riesgos'!$AB$47="Menor"),CONCATENATE("R6C",'Mapa Riesgos'!$P$47),"")</f>
        <v/>
      </c>
      <c r="U41" s="73" t="str">
        <f>IF(AND('Mapa Riesgos'!$Z$48="Baja",'Mapa Riesgos'!$AB$48="Menor"),CONCATENATE("R6C",'Mapa Riesgos'!$P$48),"")</f>
        <v/>
      </c>
      <c r="V41" s="71" t="str">
        <f>IF(AND('Mapa Riesgos'!$Z$43="Baja",'Mapa Riesgos'!$AB$43="Moderado"),CONCATENATE("R6C",'Mapa Riesgos'!$P$43),"")</f>
        <v/>
      </c>
      <c r="W41" s="72" t="str">
        <f>IF(AND('Mapa Riesgos'!$Z$44="Baja",'Mapa Riesgos'!$AB$44="Moderado"),CONCATENATE("R6C",'Mapa Riesgos'!$P$44),"")</f>
        <v/>
      </c>
      <c r="X41" s="72" t="str">
        <f>IF(AND('Mapa Riesgos'!$Z$45="Baja",'Mapa Riesgos'!$AB$45="Moderado"),CONCATENATE("R6C",'Mapa Riesgos'!$P$45),"")</f>
        <v/>
      </c>
      <c r="Y41" s="72" t="str">
        <f>IF(AND('Mapa Riesgos'!$Z$46="Baja",'Mapa Riesgos'!$AB$46="Moderado"),CONCATENATE("R6C",'Mapa Riesgos'!$P$46),"")</f>
        <v/>
      </c>
      <c r="Z41" s="72" t="str">
        <f>IF(AND('Mapa Riesgos'!$Z$47="Baja",'Mapa Riesgos'!$AB$47="Moderado"),CONCATENATE("R6C",'Mapa Riesgos'!$P$47),"")</f>
        <v/>
      </c>
      <c r="AA41" s="73" t="str">
        <f>IF(AND('Mapa Riesgos'!$Z$48="Baja",'Mapa Riesgos'!$AB$48="Moderado"),CONCATENATE("R6C",'Mapa Riesgos'!$P$48),"")</f>
        <v/>
      </c>
      <c r="AB41" s="55" t="str">
        <f>IF(AND('Mapa Riesgos'!$Z$43="Baja",'Mapa Riesgos'!$AB$43="Mayor"),CONCATENATE("R6C",'Mapa Riesgos'!$P$43),"")</f>
        <v/>
      </c>
      <c r="AC41" s="56" t="str">
        <f>IF(AND('Mapa Riesgos'!$Z$44="Baja",'Mapa Riesgos'!$AB$44="Mayor"),CONCATENATE("R6C",'Mapa Riesgos'!$P$44),"")</f>
        <v/>
      </c>
      <c r="AD41" s="61" t="str">
        <f>IF(AND('Mapa Riesgos'!$Z$45="Baja",'Mapa Riesgos'!$AB$45="Mayor"),CONCATENATE("R6C",'Mapa Riesgos'!$P$45),"")</f>
        <v/>
      </c>
      <c r="AE41" s="61" t="str">
        <f>IF(AND('Mapa Riesgos'!$Z$46="Baja",'Mapa Riesgos'!$AB$46="Mayor"),CONCATENATE("R6C",'Mapa Riesgos'!$P$46),"")</f>
        <v/>
      </c>
      <c r="AF41" s="61" t="str">
        <f>IF(AND('Mapa Riesgos'!$Z$47="Baja",'Mapa Riesgos'!$AB$47="Mayor"),CONCATENATE("R6C",'Mapa Riesgos'!$P$47),"")</f>
        <v/>
      </c>
      <c r="AG41" s="57" t="str">
        <f>IF(AND('Mapa Riesgos'!$Z$48="Baja",'Mapa Riesgos'!$AB$48="Mayor"),CONCATENATE("R6C",'Mapa Riesgos'!$P$48),"")</f>
        <v/>
      </c>
      <c r="AH41" s="58" t="str">
        <f>IF(AND('Mapa Riesgos'!$Z$43="Baja",'Mapa Riesgos'!$AB$43="Catastrófico"),CONCATENATE("R6C",'Mapa Riesgos'!$P$43),"")</f>
        <v/>
      </c>
      <c r="AI41" s="59" t="str">
        <f>IF(AND('Mapa Riesgos'!$Z$44="Baja",'Mapa Riesgos'!$AB$44="Catastrófico"),CONCATENATE("R6C",'Mapa Riesgos'!$P$44),"")</f>
        <v/>
      </c>
      <c r="AJ41" s="59" t="str">
        <f>IF(AND('Mapa Riesgos'!$Z$45="Baja",'Mapa Riesgos'!$AB$45="Catastrófico"),CONCATENATE("R6C",'Mapa Riesgos'!$P$45),"")</f>
        <v/>
      </c>
      <c r="AK41" s="59" t="str">
        <f>IF(AND('Mapa Riesgos'!$Z$46="Baja",'Mapa Riesgos'!$AB$46="Catastrófico"),CONCATENATE("R6C",'Mapa Riesgos'!$P$46),"")</f>
        <v/>
      </c>
      <c r="AL41" s="59" t="str">
        <f>IF(AND('Mapa Riesgos'!$Z$47="Baja",'Mapa Riesgos'!$AB$47="Catastrófico"),CONCATENATE("R6C",'Mapa Riesgos'!$P$47),"")</f>
        <v/>
      </c>
      <c r="AM41" s="60" t="str">
        <f>IF(AND('Mapa Riesgos'!$Z$48="Baja",'Mapa Riesgos'!$AB$48="Catastrófico"),CONCATENATE("R6C",'Mapa Riesgos'!$P$48),"")</f>
        <v/>
      </c>
      <c r="AN41" s="87"/>
      <c r="AO41" s="489"/>
      <c r="AP41" s="490"/>
      <c r="AQ41" s="490"/>
      <c r="AR41" s="490"/>
      <c r="AS41" s="490"/>
      <c r="AT41" s="491"/>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row>
    <row r="42" spans="1:80" ht="15" customHeight="1">
      <c r="A42" s="87"/>
      <c r="B42" s="416"/>
      <c r="C42" s="416"/>
      <c r="D42" s="417"/>
      <c r="E42" s="457"/>
      <c r="F42" s="458"/>
      <c r="G42" s="458"/>
      <c r="H42" s="458"/>
      <c r="I42" s="474"/>
      <c r="J42" s="80" t="str">
        <f>IF(AND('Mapa Riesgos'!$Z$49="Baja",'Mapa Riesgos'!$AB$49="Leve"),CONCATENATE("R7C",'Mapa Riesgos'!$P$49),"")</f>
        <v/>
      </c>
      <c r="K42" s="81" t="str">
        <f>IF(AND('Mapa Riesgos'!$Z$50="Baja",'Mapa Riesgos'!$AB$50="Leve"),CONCATENATE("R7C",'Mapa Riesgos'!$P$50),"")</f>
        <v/>
      </c>
      <c r="L42" s="81" t="str">
        <f>IF(AND('Mapa Riesgos'!$Z$51="Baja",'Mapa Riesgos'!$AB$51="Leve"),CONCATENATE("R7C",'Mapa Riesgos'!$P$51),"")</f>
        <v/>
      </c>
      <c r="M42" s="81" t="str">
        <f>IF(AND('Mapa Riesgos'!$Z$52="Baja",'Mapa Riesgos'!$AB$52="Leve"),CONCATENATE("R7C",'Mapa Riesgos'!$P$52),"")</f>
        <v/>
      </c>
      <c r="N42" s="81" t="str">
        <f>IF(AND('Mapa Riesgos'!$Z$53="Baja",'Mapa Riesgos'!$AB$53="Leve"),CONCATENATE("R7C",'Mapa Riesgos'!$P$53),"")</f>
        <v/>
      </c>
      <c r="O42" s="82" t="str">
        <f>IF(AND('Mapa Riesgos'!$Z$54="Baja",'Mapa Riesgos'!$AB$54="Leve"),CONCATENATE("R7C",'Mapa Riesgos'!$P$54),"")</f>
        <v/>
      </c>
      <c r="P42" s="71" t="str">
        <f>IF(AND('Mapa Riesgos'!$Z$49="Baja",'Mapa Riesgos'!$AB$49="Menor"),CONCATENATE("R7C",'Mapa Riesgos'!$P$49),"")</f>
        <v/>
      </c>
      <c r="Q42" s="72" t="str">
        <f>IF(AND('Mapa Riesgos'!$Z$50="Baja",'Mapa Riesgos'!$AB$50="Menor"),CONCATENATE("R7C",'Mapa Riesgos'!$P$50),"")</f>
        <v/>
      </c>
      <c r="R42" s="72" t="str">
        <f>IF(AND('Mapa Riesgos'!$Z$51="Baja",'Mapa Riesgos'!$AB$51="Menor"),CONCATENATE("R7C",'Mapa Riesgos'!$P$51),"")</f>
        <v/>
      </c>
      <c r="S42" s="72" t="str">
        <f>IF(AND('Mapa Riesgos'!$Z$52="Baja",'Mapa Riesgos'!$AB$52="Menor"),CONCATENATE("R7C",'Mapa Riesgos'!$P$52),"")</f>
        <v/>
      </c>
      <c r="T42" s="72" t="str">
        <f>IF(AND('Mapa Riesgos'!$Z$53="Baja",'Mapa Riesgos'!$AB$53="Menor"),CONCATENATE("R7C",'Mapa Riesgos'!$P$53),"")</f>
        <v/>
      </c>
      <c r="U42" s="73" t="str">
        <f>IF(AND('Mapa Riesgos'!$Z$54="Baja",'Mapa Riesgos'!$AB$54="Menor"),CONCATENATE("R7C",'Mapa Riesgos'!$P$54),"")</f>
        <v/>
      </c>
      <c r="V42" s="71" t="str">
        <f>IF(AND('Mapa Riesgos'!$Z$49="Baja",'Mapa Riesgos'!$AB$49="Moderado"),CONCATENATE("R7C",'Mapa Riesgos'!$P$49),"")</f>
        <v/>
      </c>
      <c r="W42" s="72" t="str">
        <f>IF(AND('Mapa Riesgos'!$Z$50="Baja",'Mapa Riesgos'!$AB$50="Moderado"),CONCATENATE("R7C",'Mapa Riesgos'!$P$50),"")</f>
        <v/>
      </c>
      <c r="X42" s="72" t="str">
        <f>IF(AND('Mapa Riesgos'!$Z$51="Baja",'Mapa Riesgos'!$AB$51="Moderado"),CONCATENATE("R7C",'Mapa Riesgos'!$P$51),"")</f>
        <v/>
      </c>
      <c r="Y42" s="72" t="str">
        <f>IF(AND('Mapa Riesgos'!$Z$52="Baja",'Mapa Riesgos'!$AB$52="Moderado"),CONCATENATE("R7C",'Mapa Riesgos'!$P$52),"")</f>
        <v/>
      </c>
      <c r="Z42" s="72" t="str">
        <f>IF(AND('Mapa Riesgos'!$Z$53="Baja",'Mapa Riesgos'!$AB$53="Moderado"),CONCATENATE("R7C",'Mapa Riesgos'!$P$53),"")</f>
        <v/>
      </c>
      <c r="AA42" s="73" t="str">
        <f>IF(AND('Mapa Riesgos'!$Z$54="Baja",'Mapa Riesgos'!$AB$54="Moderado"),CONCATENATE("R7C",'Mapa Riesgos'!$P$54),"")</f>
        <v/>
      </c>
      <c r="AB42" s="55" t="str">
        <f>IF(AND('Mapa Riesgos'!$Z$49="Baja",'Mapa Riesgos'!$AB$49="Mayor"),CONCATENATE("R7C",'Mapa Riesgos'!$P$49),"")</f>
        <v/>
      </c>
      <c r="AC42" s="56" t="str">
        <f>IF(AND('Mapa Riesgos'!$Z$50="Baja",'Mapa Riesgos'!$AB$50="Mayor"),CONCATENATE("R7C",'Mapa Riesgos'!$P$50),"")</f>
        <v/>
      </c>
      <c r="AD42" s="61" t="str">
        <f>IF(AND('Mapa Riesgos'!$Z$51="Baja",'Mapa Riesgos'!$AB$51="Mayor"),CONCATENATE("R7C",'Mapa Riesgos'!$P$51),"")</f>
        <v/>
      </c>
      <c r="AE42" s="61" t="str">
        <f>IF(AND('Mapa Riesgos'!$Z$52="Baja",'Mapa Riesgos'!$AB$52="Mayor"),CONCATENATE("R7C",'Mapa Riesgos'!$P$52),"")</f>
        <v/>
      </c>
      <c r="AF42" s="61" t="str">
        <f>IF(AND('Mapa Riesgos'!$Z$53="Baja",'Mapa Riesgos'!$AB$53="Mayor"),CONCATENATE("R7C",'Mapa Riesgos'!$P$53),"")</f>
        <v/>
      </c>
      <c r="AG42" s="57" t="str">
        <f>IF(AND('Mapa Riesgos'!$Z$54="Baja",'Mapa Riesgos'!$AB$54="Mayor"),CONCATENATE("R7C",'Mapa Riesgos'!$P$54),"")</f>
        <v/>
      </c>
      <c r="AH42" s="58" t="str">
        <f>IF(AND('Mapa Riesgos'!$Z$49="Baja",'Mapa Riesgos'!$AB$49="Catastrófico"),CONCATENATE("R7C",'Mapa Riesgos'!$P$49),"")</f>
        <v/>
      </c>
      <c r="AI42" s="59" t="str">
        <f>IF(AND('Mapa Riesgos'!$Z$50="Baja",'Mapa Riesgos'!$AB$50="Catastrófico"),CONCATENATE("R7C",'Mapa Riesgos'!$P$50),"")</f>
        <v/>
      </c>
      <c r="AJ42" s="59" t="str">
        <f>IF(AND('Mapa Riesgos'!$Z$51="Baja",'Mapa Riesgos'!$AB$51="Catastrófico"),CONCATENATE("R7C",'Mapa Riesgos'!$P$51),"")</f>
        <v/>
      </c>
      <c r="AK42" s="59" t="str">
        <f>IF(AND('Mapa Riesgos'!$Z$52="Baja",'Mapa Riesgos'!$AB$52="Catastrófico"),CONCATENATE("R7C",'Mapa Riesgos'!$P$52),"")</f>
        <v/>
      </c>
      <c r="AL42" s="59" t="str">
        <f>IF(AND('Mapa Riesgos'!$Z$53="Baja",'Mapa Riesgos'!$AB$53="Catastrófico"),CONCATENATE("R7C",'Mapa Riesgos'!$P$53),"")</f>
        <v/>
      </c>
      <c r="AM42" s="60" t="str">
        <f>IF(AND('Mapa Riesgos'!$Z$54="Baja",'Mapa Riesgos'!$AB$54="Catastrófico"),CONCATENATE("R7C",'Mapa Riesgos'!$P$54),"")</f>
        <v/>
      </c>
      <c r="AN42" s="87"/>
      <c r="AO42" s="489"/>
      <c r="AP42" s="490"/>
      <c r="AQ42" s="490"/>
      <c r="AR42" s="490"/>
      <c r="AS42" s="490"/>
      <c r="AT42" s="491"/>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row>
    <row r="43" spans="1:80" ht="15" customHeight="1">
      <c r="A43" s="87"/>
      <c r="B43" s="416"/>
      <c r="C43" s="416"/>
      <c r="D43" s="417"/>
      <c r="E43" s="457"/>
      <c r="F43" s="458"/>
      <c r="G43" s="458"/>
      <c r="H43" s="458"/>
      <c r="I43" s="474"/>
      <c r="J43" s="80" t="str">
        <f>IF(AND('Mapa Riesgos'!$Z$55="Baja",'Mapa Riesgos'!$AB$55="Leve"),CONCATENATE("R8C",'Mapa Riesgos'!$P$55),"")</f>
        <v/>
      </c>
      <c r="K43" s="81" t="str">
        <f>IF(AND('Mapa Riesgos'!$Z$56="Baja",'Mapa Riesgos'!$AB$56="Leve"),CONCATENATE("R8C",'Mapa Riesgos'!$P$56),"")</f>
        <v/>
      </c>
      <c r="L43" s="81" t="str">
        <f>IF(AND('Mapa Riesgos'!$Z$57="Baja",'Mapa Riesgos'!$AB$57="Leve"),CONCATENATE("R8C",'Mapa Riesgos'!$P$57),"")</f>
        <v/>
      </c>
      <c r="M43" s="81" t="str">
        <f>IF(AND('Mapa Riesgos'!$Z$58="Baja",'Mapa Riesgos'!$AB$58="Leve"),CONCATENATE("R8C",'Mapa Riesgos'!$P$58),"")</f>
        <v/>
      </c>
      <c r="N43" s="81" t="str">
        <f>IF(AND('Mapa Riesgos'!$Z$59="Baja",'Mapa Riesgos'!$AB$59="Leve"),CONCATENATE("R8C",'Mapa Riesgos'!$P$59),"")</f>
        <v/>
      </c>
      <c r="O43" s="82" t="str">
        <f>IF(AND('Mapa Riesgos'!$Z$60="Baja",'Mapa Riesgos'!$AB$60="Leve"),CONCATENATE("R8C",'Mapa Riesgos'!$P$60),"")</f>
        <v/>
      </c>
      <c r="P43" s="71" t="str">
        <f>IF(AND('Mapa Riesgos'!$Z$55="Baja",'Mapa Riesgos'!$AB$55="Menor"),CONCATENATE("R8C",'Mapa Riesgos'!$P$55),"")</f>
        <v/>
      </c>
      <c r="Q43" s="72" t="str">
        <f>IF(AND('Mapa Riesgos'!$Z$56="Baja",'Mapa Riesgos'!$AB$56="Menor"),CONCATENATE("R8C",'Mapa Riesgos'!$P$56),"")</f>
        <v/>
      </c>
      <c r="R43" s="72" t="str">
        <f>IF(AND('Mapa Riesgos'!$Z$57="Baja",'Mapa Riesgos'!$AB$57="Menor"),CONCATENATE("R8C",'Mapa Riesgos'!$P$57),"")</f>
        <v/>
      </c>
      <c r="S43" s="72" t="str">
        <f>IF(AND('Mapa Riesgos'!$Z$58="Baja",'Mapa Riesgos'!$AB$58="Menor"),CONCATENATE("R8C",'Mapa Riesgos'!$P$58),"")</f>
        <v/>
      </c>
      <c r="T43" s="72" t="str">
        <f>IF(AND('Mapa Riesgos'!$Z$59="Baja",'Mapa Riesgos'!$AB$59="Menor"),CONCATENATE("R8C",'Mapa Riesgos'!$P$59),"")</f>
        <v/>
      </c>
      <c r="U43" s="73" t="str">
        <f>IF(AND('Mapa Riesgos'!$Z$60="Baja",'Mapa Riesgos'!$AB$60="Menor"),CONCATENATE("R8C",'Mapa Riesgos'!$P$60),"")</f>
        <v/>
      </c>
      <c r="V43" s="71" t="str">
        <f>IF(AND('Mapa Riesgos'!$Z$55="Baja",'Mapa Riesgos'!$AB$55="Moderado"),CONCATENATE("R8C",'Mapa Riesgos'!$P$55),"")</f>
        <v/>
      </c>
      <c r="W43" s="72" t="str">
        <f>IF(AND('Mapa Riesgos'!$Z$56="Baja",'Mapa Riesgos'!$AB$56="Moderado"),CONCATENATE("R8C",'Mapa Riesgos'!$P$56),"")</f>
        <v/>
      </c>
      <c r="X43" s="72" t="str">
        <f>IF(AND('Mapa Riesgos'!$Z$57="Baja",'Mapa Riesgos'!$AB$57="Moderado"),CONCATENATE("R8C",'Mapa Riesgos'!$P$57),"")</f>
        <v/>
      </c>
      <c r="Y43" s="72" t="str">
        <f>IF(AND('Mapa Riesgos'!$Z$58="Baja",'Mapa Riesgos'!$AB$58="Moderado"),CONCATENATE("R8C",'Mapa Riesgos'!$P$58),"")</f>
        <v/>
      </c>
      <c r="Z43" s="72" t="str">
        <f>IF(AND('Mapa Riesgos'!$Z$59="Baja",'Mapa Riesgos'!$AB$59="Moderado"),CONCATENATE("R8C",'Mapa Riesgos'!$P$59),"")</f>
        <v/>
      </c>
      <c r="AA43" s="73" t="str">
        <f>IF(AND('Mapa Riesgos'!$Z$60="Baja",'Mapa Riesgos'!$AB$60="Moderado"),CONCATENATE("R8C",'Mapa Riesgos'!$P$60),"")</f>
        <v/>
      </c>
      <c r="AB43" s="55" t="str">
        <f>IF(AND('Mapa Riesgos'!$Z$55="Baja",'Mapa Riesgos'!$AB$55="Mayor"),CONCATENATE("R8C",'Mapa Riesgos'!$P$55),"")</f>
        <v/>
      </c>
      <c r="AC43" s="56" t="str">
        <f>IF(AND('Mapa Riesgos'!$Z$56="Baja",'Mapa Riesgos'!$AB$56="Mayor"),CONCATENATE("R8C",'Mapa Riesgos'!$P$56),"")</f>
        <v/>
      </c>
      <c r="AD43" s="61" t="str">
        <f>IF(AND('Mapa Riesgos'!$Z$57="Baja",'Mapa Riesgos'!$AB$57="Mayor"),CONCATENATE("R8C",'Mapa Riesgos'!$P$57),"")</f>
        <v/>
      </c>
      <c r="AE43" s="61" t="str">
        <f>IF(AND('Mapa Riesgos'!$Z$58="Baja",'Mapa Riesgos'!$AB$58="Mayor"),CONCATENATE("R8C",'Mapa Riesgos'!$P$58),"")</f>
        <v/>
      </c>
      <c r="AF43" s="61" t="str">
        <f>IF(AND('Mapa Riesgos'!$Z$59="Baja",'Mapa Riesgos'!$AB$59="Mayor"),CONCATENATE("R8C",'Mapa Riesgos'!$P$59),"")</f>
        <v/>
      </c>
      <c r="AG43" s="57" t="str">
        <f>IF(AND('Mapa Riesgos'!$Z$60="Baja",'Mapa Riesgos'!$AB$60="Mayor"),CONCATENATE("R8C",'Mapa Riesgos'!$P$60),"")</f>
        <v/>
      </c>
      <c r="AH43" s="58" t="str">
        <f>IF(AND('Mapa Riesgos'!$Z$55="Baja",'Mapa Riesgos'!$AB$55="Catastrófico"),CONCATENATE("R8C",'Mapa Riesgos'!$P$55),"")</f>
        <v/>
      </c>
      <c r="AI43" s="59" t="str">
        <f>IF(AND('Mapa Riesgos'!$Z$56="Baja",'Mapa Riesgos'!$AB$56="Catastrófico"),CONCATENATE("R8C",'Mapa Riesgos'!$P$56),"")</f>
        <v/>
      </c>
      <c r="AJ43" s="59" t="str">
        <f>IF(AND('Mapa Riesgos'!$Z$57="Baja",'Mapa Riesgos'!$AB$57="Catastrófico"),CONCATENATE("R8C",'Mapa Riesgos'!$P$57),"")</f>
        <v/>
      </c>
      <c r="AK43" s="59" t="str">
        <f>IF(AND('Mapa Riesgos'!$Z$58="Baja",'Mapa Riesgos'!$AB$58="Catastrófico"),CONCATENATE("R8C",'Mapa Riesgos'!$P$58),"")</f>
        <v/>
      </c>
      <c r="AL43" s="59" t="str">
        <f>IF(AND('Mapa Riesgos'!$Z$59="Baja",'Mapa Riesgos'!$AB$59="Catastrófico"),CONCATENATE("R8C",'Mapa Riesgos'!$P$59),"")</f>
        <v/>
      </c>
      <c r="AM43" s="60" t="str">
        <f>IF(AND('Mapa Riesgos'!$Z$60="Baja",'Mapa Riesgos'!$AB$60="Catastrófico"),CONCATENATE("R8C",'Mapa Riesgos'!$P$60),"")</f>
        <v/>
      </c>
      <c r="AN43" s="87"/>
      <c r="AO43" s="489"/>
      <c r="AP43" s="490"/>
      <c r="AQ43" s="490"/>
      <c r="AR43" s="490"/>
      <c r="AS43" s="490"/>
      <c r="AT43" s="491"/>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row>
    <row r="44" spans="1:80" ht="15" customHeight="1">
      <c r="A44" s="87"/>
      <c r="B44" s="416"/>
      <c r="C44" s="416"/>
      <c r="D44" s="417"/>
      <c r="E44" s="457"/>
      <c r="F44" s="458"/>
      <c r="G44" s="458"/>
      <c r="H44" s="458"/>
      <c r="I44" s="474"/>
      <c r="J44" s="80" t="str">
        <f>IF(AND('Mapa Riesgos'!$Z$61="Baja",'Mapa Riesgos'!$AB$61="Leve"),CONCATENATE("R9C",'Mapa Riesgos'!$P$61),"")</f>
        <v/>
      </c>
      <c r="K44" s="81" t="str">
        <f>IF(AND('Mapa Riesgos'!$Z$62="Baja",'Mapa Riesgos'!$AB$62="Leve"),CONCATENATE("R9C",'Mapa Riesgos'!$P$62),"")</f>
        <v/>
      </c>
      <c r="L44" s="81" t="str">
        <f>IF(AND('Mapa Riesgos'!$Z$63="Baja",'Mapa Riesgos'!$AB$63="Leve"),CONCATENATE("R9C",'Mapa Riesgos'!$P$63),"")</f>
        <v/>
      </c>
      <c r="M44" s="81" t="str">
        <f>IF(AND('Mapa Riesgos'!$Z$64="Baja",'Mapa Riesgos'!$AB$64="Leve"),CONCATENATE("R9C",'Mapa Riesgos'!$P$64),"")</f>
        <v/>
      </c>
      <c r="N44" s="81" t="str">
        <f>IF(AND('Mapa Riesgos'!$Z$65="Baja",'Mapa Riesgos'!$AB$65="Leve"),CONCATENATE("R9C",'Mapa Riesgos'!$P$65),"")</f>
        <v/>
      </c>
      <c r="O44" s="82" t="str">
        <f>IF(AND('Mapa Riesgos'!$Z$66="Baja",'Mapa Riesgos'!$AB$66="Leve"),CONCATENATE("R9C",'Mapa Riesgos'!$P$66),"")</f>
        <v/>
      </c>
      <c r="P44" s="71" t="str">
        <f>IF(AND('Mapa Riesgos'!$Z$61="Baja",'Mapa Riesgos'!$AB$61="Menor"),CONCATENATE("R9C",'Mapa Riesgos'!$P$61),"")</f>
        <v/>
      </c>
      <c r="Q44" s="72" t="str">
        <f>IF(AND('Mapa Riesgos'!$Z$62="Baja",'Mapa Riesgos'!$AB$62="Menor"),CONCATENATE("R9C",'Mapa Riesgos'!$P$62),"")</f>
        <v/>
      </c>
      <c r="R44" s="72" t="str">
        <f>IF(AND('Mapa Riesgos'!$Z$63="Baja",'Mapa Riesgos'!$AB$63="Menor"),CONCATENATE("R9C",'Mapa Riesgos'!$P$63),"")</f>
        <v/>
      </c>
      <c r="S44" s="72" t="str">
        <f>IF(AND('Mapa Riesgos'!$Z$64="Baja",'Mapa Riesgos'!$AB$64="Menor"),CONCATENATE("R9C",'Mapa Riesgos'!$P$64),"")</f>
        <v/>
      </c>
      <c r="T44" s="72" t="str">
        <f>IF(AND('Mapa Riesgos'!$Z$65="Baja",'Mapa Riesgos'!$AB$65="Menor"),CONCATENATE("R9C",'Mapa Riesgos'!$P$65),"")</f>
        <v/>
      </c>
      <c r="U44" s="73" t="str">
        <f>IF(AND('Mapa Riesgos'!$Z$66="Baja",'Mapa Riesgos'!$AB$66="Menor"),CONCATENATE("R9C",'Mapa Riesgos'!$P$66),"")</f>
        <v/>
      </c>
      <c r="V44" s="71" t="str">
        <f>IF(AND('Mapa Riesgos'!$Z$61="Baja",'Mapa Riesgos'!$AB$61="Moderado"),CONCATENATE("R9C",'Mapa Riesgos'!$P$61),"")</f>
        <v/>
      </c>
      <c r="W44" s="72" t="str">
        <f>IF(AND('Mapa Riesgos'!$Z$62="Baja",'Mapa Riesgos'!$AB$62="Moderado"),CONCATENATE("R9C",'Mapa Riesgos'!$P$62),"")</f>
        <v/>
      </c>
      <c r="X44" s="72" t="str">
        <f>IF(AND('Mapa Riesgos'!$Z$63="Baja",'Mapa Riesgos'!$AB$63="Moderado"),CONCATENATE("R9C",'Mapa Riesgos'!$P$63),"")</f>
        <v/>
      </c>
      <c r="Y44" s="72" t="str">
        <f>IF(AND('Mapa Riesgos'!$Z$64="Baja",'Mapa Riesgos'!$AB$64="Moderado"),CONCATENATE("R9C",'Mapa Riesgos'!$P$64),"")</f>
        <v/>
      </c>
      <c r="Z44" s="72" t="str">
        <f>IF(AND('Mapa Riesgos'!$Z$65="Baja",'Mapa Riesgos'!$AB$65="Moderado"),CONCATENATE("R9C",'Mapa Riesgos'!$P$65),"")</f>
        <v/>
      </c>
      <c r="AA44" s="73" t="str">
        <f>IF(AND('Mapa Riesgos'!$Z$66="Baja",'Mapa Riesgos'!$AB$66="Moderado"),CONCATENATE("R9C",'Mapa Riesgos'!$P$66),"")</f>
        <v/>
      </c>
      <c r="AB44" s="55" t="str">
        <f>IF(AND('Mapa Riesgos'!$Z$61="Baja",'Mapa Riesgos'!$AB$61="Mayor"),CONCATENATE("R9C",'Mapa Riesgos'!$P$61),"")</f>
        <v/>
      </c>
      <c r="AC44" s="56" t="str">
        <f>IF(AND('Mapa Riesgos'!$Z$62="Baja",'Mapa Riesgos'!$AB$62="Mayor"),CONCATENATE("R9C",'Mapa Riesgos'!$P$62),"")</f>
        <v/>
      </c>
      <c r="AD44" s="61" t="str">
        <f>IF(AND('Mapa Riesgos'!$Z$63="Baja",'Mapa Riesgos'!$AB$63="Mayor"),CONCATENATE("R9C",'Mapa Riesgos'!$P$63),"")</f>
        <v/>
      </c>
      <c r="AE44" s="61" t="str">
        <f>IF(AND('Mapa Riesgos'!$Z$64="Baja",'Mapa Riesgos'!$AB$64="Mayor"),CONCATENATE("R9C",'Mapa Riesgos'!$P$64),"")</f>
        <v/>
      </c>
      <c r="AF44" s="61" t="str">
        <f>IF(AND('Mapa Riesgos'!$Z$65="Baja",'Mapa Riesgos'!$AB$65="Mayor"),CONCATENATE("R9C",'Mapa Riesgos'!$P$65),"")</f>
        <v/>
      </c>
      <c r="AG44" s="57" t="str">
        <f>IF(AND('Mapa Riesgos'!$Z$66="Baja",'Mapa Riesgos'!$AB$66="Mayor"),CONCATENATE("R9C",'Mapa Riesgos'!$P$66),"")</f>
        <v/>
      </c>
      <c r="AH44" s="58" t="str">
        <f>IF(AND('Mapa Riesgos'!$Z$61="Baja",'Mapa Riesgos'!$AB$61="Catastrófico"),CONCATENATE("R9C",'Mapa Riesgos'!$P$61),"")</f>
        <v/>
      </c>
      <c r="AI44" s="59" t="str">
        <f>IF(AND('Mapa Riesgos'!$Z$62="Baja",'Mapa Riesgos'!$AB$62="Catastrófico"),CONCATENATE("R9C",'Mapa Riesgos'!$P$62),"")</f>
        <v/>
      </c>
      <c r="AJ44" s="59" t="str">
        <f>IF(AND('Mapa Riesgos'!$Z$63="Baja",'Mapa Riesgos'!$AB$63="Catastrófico"),CONCATENATE("R9C",'Mapa Riesgos'!$P$63),"")</f>
        <v/>
      </c>
      <c r="AK44" s="59" t="str">
        <f>IF(AND('Mapa Riesgos'!$Z$64="Baja",'Mapa Riesgos'!$AB$64="Catastrófico"),CONCATENATE("R9C",'Mapa Riesgos'!$P$64),"")</f>
        <v/>
      </c>
      <c r="AL44" s="59" t="str">
        <f>IF(AND('Mapa Riesgos'!$Z$65="Baja",'Mapa Riesgos'!$AB$65="Catastrófico"),CONCATENATE("R9C",'Mapa Riesgos'!$P$65),"")</f>
        <v/>
      </c>
      <c r="AM44" s="60" t="str">
        <f>IF(AND('Mapa Riesgos'!$Z$66="Baja",'Mapa Riesgos'!$AB$66="Catastrófico"),CONCATENATE("R9C",'Mapa Riesgos'!$P$66),"")</f>
        <v/>
      </c>
      <c r="AN44" s="87"/>
      <c r="AO44" s="489"/>
      <c r="AP44" s="490"/>
      <c r="AQ44" s="490"/>
      <c r="AR44" s="490"/>
      <c r="AS44" s="490"/>
      <c r="AT44" s="491"/>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row>
    <row r="45" spans="1:80" ht="15.75" customHeight="1" thickBot="1">
      <c r="A45" s="87"/>
      <c r="B45" s="416"/>
      <c r="C45" s="416"/>
      <c r="D45" s="417"/>
      <c r="E45" s="460"/>
      <c r="F45" s="461"/>
      <c r="G45" s="461"/>
      <c r="H45" s="461"/>
      <c r="I45" s="461"/>
      <c r="J45" s="83" t="str">
        <f>IF(AND('Mapa Riesgos'!$Z$67="Baja",'Mapa Riesgos'!$AB$67="Leve"),CONCATENATE("R10C",'Mapa Riesgos'!$P$67),"")</f>
        <v/>
      </c>
      <c r="K45" s="84" t="str">
        <f>IF(AND('Mapa Riesgos'!$Z$68="Baja",'Mapa Riesgos'!$AB$68="Leve"),CONCATENATE("R10C",'Mapa Riesgos'!$P$68),"")</f>
        <v/>
      </c>
      <c r="L45" s="84" t="str">
        <f>IF(AND('Mapa Riesgos'!$Z$69="Baja",'Mapa Riesgos'!$AB$69="Leve"),CONCATENATE("R10C",'Mapa Riesgos'!$P$69),"")</f>
        <v/>
      </c>
      <c r="M45" s="84" t="str">
        <f>IF(AND('Mapa Riesgos'!$Z$70="Baja",'Mapa Riesgos'!$AB$70="Leve"),CONCATENATE("R10C",'Mapa Riesgos'!$P$70),"")</f>
        <v/>
      </c>
      <c r="N45" s="84" t="str">
        <f>IF(AND('Mapa Riesgos'!$Z$71="Baja",'Mapa Riesgos'!$AB$71="Leve"),CONCATENATE("R10C",'Mapa Riesgos'!$P$71),"")</f>
        <v/>
      </c>
      <c r="O45" s="85" t="str">
        <f>IF(AND('Mapa Riesgos'!$Z$72="Baja",'Mapa Riesgos'!$AB$72="Leve"),CONCATENATE("R10C",'Mapa Riesgos'!$P$72),"")</f>
        <v/>
      </c>
      <c r="P45" s="71" t="str">
        <f>IF(AND('Mapa Riesgos'!$Z$67="Baja",'Mapa Riesgos'!$AB$67="Menor"),CONCATENATE("R10C",'Mapa Riesgos'!$P$67),"")</f>
        <v/>
      </c>
      <c r="Q45" s="72" t="str">
        <f>IF(AND('Mapa Riesgos'!$Z$68="Baja",'Mapa Riesgos'!$AB$68="Menor"),CONCATENATE("R10C",'Mapa Riesgos'!$P$68),"")</f>
        <v/>
      </c>
      <c r="R45" s="72" t="str">
        <f>IF(AND('Mapa Riesgos'!$Z$69="Baja",'Mapa Riesgos'!$AB$69="Menor"),CONCATENATE("R10C",'Mapa Riesgos'!$P$69),"")</f>
        <v/>
      </c>
      <c r="S45" s="72" t="str">
        <f>IF(AND('Mapa Riesgos'!$Z$70="Baja",'Mapa Riesgos'!$AB$70="Menor"),CONCATENATE("R10C",'Mapa Riesgos'!$P$70),"")</f>
        <v/>
      </c>
      <c r="T45" s="72" t="str">
        <f>IF(AND('Mapa Riesgos'!$Z$71="Baja",'Mapa Riesgos'!$AB$71="Menor"),CONCATENATE("R10C",'Mapa Riesgos'!$P$71),"")</f>
        <v/>
      </c>
      <c r="U45" s="73" t="str">
        <f>IF(AND('Mapa Riesgos'!$Z$72="Baja",'Mapa Riesgos'!$AB$72="Menor"),CONCATENATE("R10C",'Mapa Riesgos'!$P$72),"")</f>
        <v/>
      </c>
      <c r="V45" s="74" t="str">
        <f>IF(AND('Mapa Riesgos'!$Z$67="Baja",'Mapa Riesgos'!$AB$67="Moderado"),CONCATENATE("R10C",'Mapa Riesgos'!$P$67),"")</f>
        <v/>
      </c>
      <c r="W45" s="75" t="str">
        <f>IF(AND('Mapa Riesgos'!$Z$68="Baja",'Mapa Riesgos'!$AB$68="Moderado"),CONCATENATE("R10C",'Mapa Riesgos'!$P$68),"")</f>
        <v/>
      </c>
      <c r="X45" s="75" t="str">
        <f>IF(AND('Mapa Riesgos'!$Z$69="Baja",'Mapa Riesgos'!$AB$69="Moderado"),CONCATENATE("R10C",'Mapa Riesgos'!$P$69),"")</f>
        <v/>
      </c>
      <c r="Y45" s="75" t="str">
        <f>IF(AND('Mapa Riesgos'!$Z$70="Baja",'Mapa Riesgos'!$AB$70="Moderado"),CONCATENATE("R10C",'Mapa Riesgos'!$P$70),"")</f>
        <v/>
      </c>
      <c r="Z45" s="75" t="str">
        <f>IF(AND('Mapa Riesgos'!$Z$71="Baja",'Mapa Riesgos'!$AB$71="Moderado"),CONCATENATE("R10C",'Mapa Riesgos'!$P$71),"")</f>
        <v/>
      </c>
      <c r="AA45" s="76" t="str">
        <f>IF(AND('Mapa Riesgos'!$Z$72="Baja",'Mapa Riesgos'!$AB$72="Moderado"),CONCATENATE("R10C",'Mapa Riesgos'!$P$72),"")</f>
        <v/>
      </c>
      <c r="AB45" s="62" t="str">
        <f>IF(AND('Mapa Riesgos'!$Z$67="Baja",'Mapa Riesgos'!$AB$67="Mayor"),CONCATENATE("R10C",'Mapa Riesgos'!$P$67),"")</f>
        <v/>
      </c>
      <c r="AC45" s="63" t="str">
        <f>IF(AND('Mapa Riesgos'!$Z$68="Baja",'Mapa Riesgos'!$AB$68="Mayor"),CONCATENATE("R10C",'Mapa Riesgos'!$P$68),"")</f>
        <v/>
      </c>
      <c r="AD45" s="63" t="str">
        <f>IF(AND('Mapa Riesgos'!$Z$69="Baja",'Mapa Riesgos'!$AB$69="Mayor"),CONCATENATE("R10C",'Mapa Riesgos'!$P$69),"")</f>
        <v/>
      </c>
      <c r="AE45" s="63" t="str">
        <f>IF(AND('Mapa Riesgos'!$Z$70="Baja",'Mapa Riesgos'!$AB$70="Mayor"),CONCATENATE("R10C",'Mapa Riesgos'!$P$70),"")</f>
        <v/>
      </c>
      <c r="AF45" s="63" t="str">
        <f>IF(AND('Mapa Riesgos'!$Z$71="Baja",'Mapa Riesgos'!$AB$71="Mayor"),CONCATENATE("R10C",'Mapa Riesgos'!$P$71),"")</f>
        <v/>
      </c>
      <c r="AG45" s="64" t="str">
        <f>IF(AND('Mapa Riesgos'!$Z$72="Baja",'Mapa Riesgos'!$AB$72="Mayor"),CONCATENATE("R10C",'Mapa Riesgos'!$P$72),"")</f>
        <v/>
      </c>
      <c r="AH45" s="65" t="str">
        <f>IF(AND('Mapa Riesgos'!$Z$67="Baja",'Mapa Riesgos'!$AB$67="Catastrófico"),CONCATENATE("R10C",'Mapa Riesgos'!$P$67),"")</f>
        <v/>
      </c>
      <c r="AI45" s="66" t="str">
        <f>IF(AND('Mapa Riesgos'!$Z$68="Baja",'Mapa Riesgos'!$AB$68="Catastrófico"),CONCATENATE("R10C",'Mapa Riesgos'!$P$68),"")</f>
        <v/>
      </c>
      <c r="AJ45" s="66" t="str">
        <f>IF(AND('Mapa Riesgos'!$Z$69="Baja",'Mapa Riesgos'!$AB$69="Catastrófico"),CONCATENATE("R10C",'Mapa Riesgos'!$P$69),"")</f>
        <v/>
      </c>
      <c r="AK45" s="66" t="str">
        <f>IF(AND('Mapa Riesgos'!$Z$70="Baja",'Mapa Riesgos'!$AB$70="Catastrófico"),CONCATENATE("R10C",'Mapa Riesgos'!$P$70),"")</f>
        <v/>
      </c>
      <c r="AL45" s="66" t="str">
        <f>IF(AND('Mapa Riesgos'!$Z$71="Baja",'Mapa Riesgos'!$AB$71="Catastrófico"),CONCATENATE("R10C",'Mapa Riesgos'!$P$71),"")</f>
        <v/>
      </c>
      <c r="AM45" s="67" t="str">
        <f>IF(AND('Mapa Riesgos'!$Z$72="Baja",'Mapa Riesgos'!$AB$72="Catastrófico"),CONCATENATE("R10C",'Mapa Riesgos'!$P$72),"")</f>
        <v/>
      </c>
      <c r="AN45" s="87"/>
      <c r="AO45" s="492"/>
      <c r="AP45" s="493"/>
      <c r="AQ45" s="493"/>
      <c r="AR45" s="493"/>
      <c r="AS45" s="493"/>
      <c r="AT45" s="494"/>
    </row>
    <row r="46" spans="1:80" ht="46.5" customHeight="1">
      <c r="A46" s="87"/>
      <c r="B46" s="416"/>
      <c r="C46" s="416"/>
      <c r="D46" s="417"/>
      <c r="E46" s="454" t="s">
        <v>106</v>
      </c>
      <c r="F46" s="455"/>
      <c r="G46" s="455"/>
      <c r="H46" s="455"/>
      <c r="I46" s="456"/>
      <c r="J46" s="77" t="str">
        <f>IF(AND('Mapa Riesgos'!$Z$13="Muy Baja",'Mapa Riesgos'!$AB$13="Leve"),CONCATENATE("R1C",'Mapa Riesgos'!$P$13),"")</f>
        <v/>
      </c>
      <c r="K46" s="78" t="str">
        <f>IF(AND('Mapa Riesgos'!$Z$14="Muy Baja",'Mapa Riesgos'!$AB$14="Leve"),CONCATENATE("R1C",'Mapa Riesgos'!$P$14),"")</f>
        <v/>
      </c>
      <c r="L46" s="78" t="str">
        <f>IF(AND('Mapa Riesgos'!$Z$15="Muy Baja",'Mapa Riesgos'!$AB$15="Leve"),CONCATENATE("R1C",'Mapa Riesgos'!$P$15),"")</f>
        <v/>
      </c>
      <c r="M46" s="78" t="str">
        <f>IF(AND('Mapa Riesgos'!$Z$16="Muy Baja",'Mapa Riesgos'!$AB$16="Leve"),CONCATENATE("R1C",'Mapa Riesgos'!$P$16),"")</f>
        <v/>
      </c>
      <c r="N46" s="78" t="str">
        <f>IF(AND('Mapa Riesgos'!$Z$17="Muy Baja",'Mapa Riesgos'!$AB$17="Leve"),CONCATENATE("R1C",'Mapa Riesgos'!$P$17),"")</f>
        <v/>
      </c>
      <c r="O46" s="79" t="str">
        <f>IF(AND('Mapa Riesgos'!$Z$18="Muy Baja",'Mapa Riesgos'!$AB$18="Leve"),CONCATENATE("R1C",'Mapa Riesgos'!$P$18),"")</f>
        <v/>
      </c>
      <c r="P46" s="77" t="str">
        <f>IF(AND('Mapa Riesgos'!$Z$13="Muy Baja",'Mapa Riesgos'!$AB$13="Menor"),CONCATENATE("R1C",'Mapa Riesgos'!$P$13),"")</f>
        <v/>
      </c>
      <c r="Q46" s="78" t="str">
        <f>IF(AND('Mapa Riesgos'!$Z$14="Muy Baja",'Mapa Riesgos'!$AB$14="Menor"),CONCATENATE("R1C",'Mapa Riesgos'!$P$14),"")</f>
        <v/>
      </c>
      <c r="R46" s="78" t="str">
        <f>IF(AND('Mapa Riesgos'!$Z$15="Muy Baja",'Mapa Riesgos'!$AB$15="Menor"),CONCATENATE("R1C",'Mapa Riesgos'!$P$15),"")</f>
        <v/>
      </c>
      <c r="S46" s="78" t="str">
        <f>IF(AND('Mapa Riesgos'!$Z$16="Muy Baja",'Mapa Riesgos'!$AB$16="Menor"),CONCATENATE("R1C",'Mapa Riesgos'!$P$16),"")</f>
        <v/>
      </c>
      <c r="T46" s="78" t="str">
        <f>IF(AND('Mapa Riesgos'!$Z$17="Muy Baja",'Mapa Riesgos'!$AB$17="Menor"),CONCATENATE("R1C",'Mapa Riesgos'!$P$17),"")</f>
        <v/>
      </c>
      <c r="U46" s="79" t="str">
        <f>IF(AND('Mapa Riesgos'!$Z$18="Muy Baja",'Mapa Riesgos'!$AB$18="Menor"),CONCATENATE("R1C",'Mapa Riesgos'!$P$18),"")</f>
        <v/>
      </c>
      <c r="V46" s="68" t="str">
        <f>IF(AND('Mapa Riesgos'!$Z$13="Muy Baja",'Mapa Riesgos'!$AB$13="Moderado"),CONCATENATE("R1C",'Mapa Riesgos'!$P$13),"")</f>
        <v/>
      </c>
      <c r="W46" s="86" t="str">
        <f>IF(AND('Mapa Riesgos'!$Z$14="Muy Baja",'Mapa Riesgos'!$AB$14="Moderado"),CONCATENATE("R1C",'Mapa Riesgos'!$P$14),"")</f>
        <v/>
      </c>
      <c r="X46" s="69" t="str">
        <f>IF(AND('Mapa Riesgos'!$Z$15="Muy Baja",'Mapa Riesgos'!$AB$15="Moderado"),CONCATENATE("R1C",'Mapa Riesgos'!$P$15),"")</f>
        <v/>
      </c>
      <c r="Y46" s="69" t="str">
        <f>IF(AND('Mapa Riesgos'!$Z$16="Muy Baja",'Mapa Riesgos'!$AB$16="Moderado"),CONCATENATE("R1C",'Mapa Riesgos'!$P$16),"")</f>
        <v/>
      </c>
      <c r="Z46" s="69" t="str">
        <f>IF(AND('Mapa Riesgos'!$Z$17="Muy Baja",'Mapa Riesgos'!$AB$17="Moderado"),CONCATENATE("R1C",'Mapa Riesgos'!$P$17),"")</f>
        <v/>
      </c>
      <c r="AA46" s="70" t="str">
        <f>IF(AND('Mapa Riesgos'!$Z$18="Muy Baja",'Mapa Riesgos'!$AB$18="Moderado"),CONCATENATE("R1C",'Mapa Riesgos'!$P$18),"")</f>
        <v/>
      </c>
      <c r="AB46" s="49" t="str">
        <f>IF(AND('Mapa Riesgos'!$Z$13="Muy Baja",'Mapa Riesgos'!$AB$13="Mayor"),CONCATENATE("R1C",'Mapa Riesgos'!$P$13),"")</f>
        <v/>
      </c>
      <c r="AC46" s="50" t="str">
        <f>IF(AND('Mapa Riesgos'!$Z$14="Muy Baja",'Mapa Riesgos'!$AB$14="Mayor"),CONCATENATE("R1C",'Mapa Riesgos'!$P$14),"")</f>
        <v/>
      </c>
      <c r="AD46" s="50" t="str">
        <f>IF(AND('Mapa Riesgos'!$Z$15="Muy Baja",'Mapa Riesgos'!$AB$15="Mayor"),CONCATENATE("R1C",'Mapa Riesgos'!$P$15),"")</f>
        <v/>
      </c>
      <c r="AE46" s="50" t="str">
        <f>IF(AND('Mapa Riesgos'!$Z$16="Muy Baja",'Mapa Riesgos'!$AB$16="Mayor"),CONCATENATE("R1C",'Mapa Riesgos'!$P$16),"")</f>
        <v/>
      </c>
      <c r="AF46" s="50" t="str">
        <f>IF(AND('Mapa Riesgos'!$Z$17="Muy Baja",'Mapa Riesgos'!$AB$17="Mayor"),CONCATENATE("R1C",'Mapa Riesgos'!$P$17),"")</f>
        <v/>
      </c>
      <c r="AG46" s="51" t="str">
        <f>IF(AND('Mapa Riesgos'!$Z$18="Muy Baja",'Mapa Riesgos'!$AB$18="Mayor"),CONCATENATE("R1C",'Mapa Riesgos'!$P$18),"")</f>
        <v/>
      </c>
      <c r="AH46" s="52" t="str">
        <f>IF(AND('Mapa Riesgos'!$Z$13="Muy Baja",'Mapa Riesgos'!$AB$13="Catastrófico"),CONCATENATE("R1C",'Mapa Riesgos'!$P$13),"")</f>
        <v/>
      </c>
      <c r="AI46" s="53" t="str">
        <f>IF(AND('Mapa Riesgos'!$Z$14="Muy Baja",'Mapa Riesgos'!$AB$14="Catastrófico"),CONCATENATE("R1C",'Mapa Riesgos'!$P$14),"")</f>
        <v/>
      </c>
      <c r="AJ46" s="53" t="str">
        <f>IF(AND('Mapa Riesgos'!$Z$15="Muy Baja",'Mapa Riesgos'!$AB$15="Catastrófico"),CONCATENATE("R1C",'Mapa Riesgos'!$P$15),"")</f>
        <v/>
      </c>
      <c r="AK46" s="53" t="str">
        <f>IF(AND('Mapa Riesgos'!$Z$16="Muy Baja",'Mapa Riesgos'!$AB$16="Catastrófico"),CONCATENATE("R1C",'Mapa Riesgos'!$P$16),"")</f>
        <v/>
      </c>
      <c r="AL46" s="53" t="str">
        <f>IF(AND('Mapa Riesgos'!$Z$17="Muy Baja",'Mapa Riesgos'!$AB$17="Catastrófico"),CONCATENATE("R1C",'Mapa Riesgos'!$P$17),"")</f>
        <v/>
      </c>
      <c r="AM46" s="54" t="str">
        <f>IF(AND('Mapa Riesgos'!$Z$18="Muy Baja",'Mapa Riesgos'!$AB$18="Catastrófico"),CONCATENATE("R1C",'Mapa Riesgos'!$P$18),"")</f>
        <v/>
      </c>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87"/>
      <c r="CA46" s="87"/>
      <c r="CB46" s="87"/>
    </row>
    <row r="47" spans="1:80" ht="46.5" customHeight="1">
      <c r="A47" s="87"/>
      <c r="B47" s="416"/>
      <c r="C47" s="416"/>
      <c r="D47" s="417"/>
      <c r="E47" s="473"/>
      <c r="F47" s="474"/>
      <c r="G47" s="474"/>
      <c r="H47" s="474"/>
      <c r="I47" s="459"/>
      <c r="J47" s="80" t="str">
        <f>IF(AND('Mapa Riesgos'!$Z$19="Muy Baja",'Mapa Riesgos'!$AB$19="Leve"),CONCATENATE("R2C",'Mapa Riesgos'!$P$19),"")</f>
        <v/>
      </c>
      <c r="K47" s="81" t="str">
        <f>IF(AND('Mapa Riesgos'!$Z$20="Muy Baja",'Mapa Riesgos'!$AB$20="Leve"),CONCATENATE("R2C",'Mapa Riesgos'!$P$20),"")</f>
        <v/>
      </c>
      <c r="L47" s="81" t="str">
        <f>IF(AND('Mapa Riesgos'!$Z$21="Muy Baja",'Mapa Riesgos'!$AB$21="Leve"),CONCATENATE("R2C",'Mapa Riesgos'!$P$21),"")</f>
        <v/>
      </c>
      <c r="M47" s="81" t="str">
        <f>IF(AND('Mapa Riesgos'!$Z$22="Muy Baja",'Mapa Riesgos'!$AB$22="Leve"),CONCATENATE("R2C",'Mapa Riesgos'!$P$22),"")</f>
        <v/>
      </c>
      <c r="N47" s="81" t="str">
        <f>IF(AND('Mapa Riesgos'!$Z$23="Muy Baja",'Mapa Riesgos'!$AB$23="Leve"),CONCATENATE("R2C",'Mapa Riesgos'!$P$23),"")</f>
        <v/>
      </c>
      <c r="O47" s="82" t="str">
        <f>IF(AND('Mapa Riesgos'!$Z$24="Muy Baja",'Mapa Riesgos'!$AB$24="Leve"),CONCATENATE("R2C",'Mapa Riesgos'!$P$24),"")</f>
        <v/>
      </c>
      <c r="P47" s="80" t="str">
        <f>IF(AND('Mapa Riesgos'!$Z$19="Muy Baja",'Mapa Riesgos'!$AB$19="Menor"),CONCATENATE("R2C",'Mapa Riesgos'!$P$19),"")</f>
        <v/>
      </c>
      <c r="Q47" s="81" t="str">
        <f>IF(AND('Mapa Riesgos'!$Z$20="Muy Baja",'Mapa Riesgos'!$AB$20="Menor"),CONCATENATE("R2C",'Mapa Riesgos'!$P$20),"")</f>
        <v/>
      </c>
      <c r="R47" s="81" t="str">
        <f>IF(AND('Mapa Riesgos'!$Z$21="Muy Baja",'Mapa Riesgos'!$AB$21="Menor"),CONCATENATE("R2C",'Mapa Riesgos'!$P$21),"")</f>
        <v/>
      </c>
      <c r="S47" s="81" t="str">
        <f>IF(AND('Mapa Riesgos'!$Z$22="Muy Baja",'Mapa Riesgos'!$AB$22="Menor"),CONCATENATE("R2C",'Mapa Riesgos'!$P$22),"")</f>
        <v/>
      </c>
      <c r="T47" s="81" t="str">
        <f>IF(AND('Mapa Riesgos'!$Z$23="Muy Baja",'Mapa Riesgos'!$AB$23="Menor"),CONCATENATE("R2C",'Mapa Riesgos'!$P$23),"")</f>
        <v/>
      </c>
      <c r="U47" s="82" t="str">
        <f>IF(AND('Mapa Riesgos'!$Z$24="Muy Baja",'Mapa Riesgos'!$AB$24="Menor"),CONCATENATE("R2C",'Mapa Riesgos'!$P$24),"")</f>
        <v/>
      </c>
      <c r="V47" s="71" t="str">
        <f>IF(AND('Mapa Riesgos'!$Z$19="Muy Baja",'Mapa Riesgos'!$AB$19="Moderado"),CONCATENATE("R2C",'Mapa Riesgos'!$P$19),"")</f>
        <v/>
      </c>
      <c r="W47" s="72" t="str">
        <f>IF(AND('Mapa Riesgos'!$Z$20="Muy Baja",'Mapa Riesgos'!$AB$20="Moderado"),CONCATENATE("R2C",'Mapa Riesgos'!$P$20),"")</f>
        <v/>
      </c>
      <c r="X47" s="72" t="str">
        <f>IF(AND('Mapa Riesgos'!$Z$21="Muy Baja",'Mapa Riesgos'!$AB$21="Moderado"),CONCATENATE("R2C",'Mapa Riesgos'!$P$21),"")</f>
        <v/>
      </c>
      <c r="Y47" s="72" t="str">
        <f>IF(AND('Mapa Riesgos'!$Z$22="Muy Baja",'Mapa Riesgos'!$AB$22="Moderado"),CONCATENATE("R2C",'Mapa Riesgos'!$P$22),"")</f>
        <v/>
      </c>
      <c r="Z47" s="72" t="str">
        <f>IF(AND('Mapa Riesgos'!$Z$23="Muy Baja",'Mapa Riesgos'!$AB$23="Moderado"),CONCATENATE("R2C",'Mapa Riesgos'!$P$23),"")</f>
        <v/>
      </c>
      <c r="AA47" s="73" t="str">
        <f>IF(AND('Mapa Riesgos'!$Z$24="Muy Baja",'Mapa Riesgos'!$AB$24="Moderado"),CONCATENATE("R2C",'Mapa Riesgos'!$P$24),"")</f>
        <v/>
      </c>
      <c r="AB47" s="55" t="str">
        <f>IF(AND('Mapa Riesgos'!$Z$19="Muy Baja",'Mapa Riesgos'!$AB$19="Mayor"),CONCATENATE("R2C",'Mapa Riesgos'!$P$19),"")</f>
        <v/>
      </c>
      <c r="AC47" s="56" t="str">
        <f>IF(AND('Mapa Riesgos'!$Z$20="Muy Baja",'Mapa Riesgos'!$AB$20="Mayor"),CONCATENATE("R2C",'Mapa Riesgos'!$P$20),"")</f>
        <v/>
      </c>
      <c r="AD47" s="56" t="str">
        <f>IF(AND('Mapa Riesgos'!$Z$21="Muy Baja",'Mapa Riesgos'!$AB$21="Mayor"),CONCATENATE("R2C",'Mapa Riesgos'!$P$21),"")</f>
        <v/>
      </c>
      <c r="AE47" s="56" t="str">
        <f>IF(AND('Mapa Riesgos'!$Z$22="Muy Baja",'Mapa Riesgos'!$AB$22="Mayor"),CONCATENATE("R2C",'Mapa Riesgos'!$P$22),"")</f>
        <v/>
      </c>
      <c r="AF47" s="56" t="str">
        <f>IF(AND('Mapa Riesgos'!$Z$23="Muy Baja",'Mapa Riesgos'!$AB$23="Mayor"),CONCATENATE("R2C",'Mapa Riesgos'!$P$23),"")</f>
        <v/>
      </c>
      <c r="AG47" s="57" t="str">
        <f>IF(AND('Mapa Riesgos'!$Z$24="Muy Baja",'Mapa Riesgos'!$AB$24="Mayor"),CONCATENATE("R2C",'Mapa Riesgos'!$P$24),"")</f>
        <v/>
      </c>
      <c r="AH47" s="58" t="str">
        <f>IF(AND('Mapa Riesgos'!$Z$19="Muy Baja",'Mapa Riesgos'!$AB$19="Catastrófico"),CONCATENATE("R2C",'Mapa Riesgos'!$P$19),"")</f>
        <v/>
      </c>
      <c r="AI47" s="59" t="str">
        <f>IF(AND('Mapa Riesgos'!$Z$20="Muy Baja",'Mapa Riesgos'!$AB$20="Catastrófico"),CONCATENATE("R2C",'Mapa Riesgos'!$P$20),"")</f>
        <v/>
      </c>
      <c r="AJ47" s="59" t="str">
        <f>IF(AND('Mapa Riesgos'!$Z$21="Muy Baja",'Mapa Riesgos'!$AB$21="Catastrófico"),CONCATENATE("R2C",'Mapa Riesgos'!$P$21),"")</f>
        <v/>
      </c>
      <c r="AK47" s="59" t="str">
        <f>IF(AND('Mapa Riesgos'!$Z$22="Muy Baja",'Mapa Riesgos'!$AB$22="Catastrófico"),CONCATENATE("R2C",'Mapa Riesgos'!$P$22),"")</f>
        <v/>
      </c>
      <c r="AL47" s="59" t="str">
        <f>IF(AND('Mapa Riesgos'!$Z$23="Muy Baja",'Mapa Riesgos'!$AB$23="Catastrófico"),CONCATENATE("R2C",'Mapa Riesgos'!$P$23),"")</f>
        <v/>
      </c>
      <c r="AM47" s="60" t="str">
        <f>IF(AND('Mapa Riesgos'!$Z$24="Muy Baja",'Mapa Riesgos'!$AB$24="Catastrófico"),CONCATENATE("R2C",'Mapa Riesgos'!$P$24),"")</f>
        <v/>
      </c>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c r="BY47" s="87"/>
      <c r="BZ47" s="87"/>
      <c r="CA47" s="87"/>
      <c r="CB47" s="87"/>
    </row>
    <row r="48" spans="1:80" ht="15" customHeight="1">
      <c r="A48" s="87"/>
      <c r="B48" s="416"/>
      <c r="C48" s="416"/>
      <c r="D48" s="417"/>
      <c r="E48" s="473"/>
      <c r="F48" s="474"/>
      <c r="G48" s="474"/>
      <c r="H48" s="474"/>
      <c r="I48" s="459"/>
      <c r="J48" s="80" t="str">
        <f>IF(AND('Mapa Riesgos'!$Z$25="Muy Baja",'Mapa Riesgos'!$AB$25="Leve"),CONCATENATE("R3C",'Mapa Riesgos'!$P$25),"")</f>
        <v/>
      </c>
      <c r="K48" s="81" t="str">
        <f>IF(AND('Mapa Riesgos'!$Z$26="Muy Baja",'Mapa Riesgos'!$AB$26="Leve"),CONCATENATE("R3C",'Mapa Riesgos'!$P$26),"")</f>
        <v/>
      </c>
      <c r="L48" s="81" t="str">
        <f>IF(AND('Mapa Riesgos'!$Z$27="Muy Baja",'Mapa Riesgos'!$AB$27="Leve"),CONCATENATE("R3C",'Mapa Riesgos'!$P$27),"")</f>
        <v/>
      </c>
      <c r="M48" s="81" t="str">
        <f>IF(AND('Mapa Riesgos'!$Z$28="Muy Baja",'Mapa Riesgos'!$AB$28="Leve"),CONCATENATE("R3C",'Mapa Riesgos'!$P$28),"")</f>
        <v/>
      </c>
      <c r="N48" s="81" t="str">
        <f>IF(AND('Mapa Riesgos'!$Z$29="Muy Baja",'Mapa Riesgos'!$AB$29="Leve"),CONCATENATE("R3C",'Mapa Riesgos'!$P$29),"")</f>
        <v/>
      </c>
      <c r="O48" s="82" t="str">
        <f>IF(AND('Mapa Riesgos'!$Z$30="Muy Baja",'Mapa Riesgos'!$AB$30="Leve"),CONCATENATE("R3C",'Mapa Riesgos'!$P$30),"")</f>
        <v/>
      </c>
      <c r="P48" s="80" t="str">
        <f>IF(AND('Mapa Riesgos'!$Z$25="Muy Baja",'Mapa Riesgos'!$AB$25="Menor"),CONCATENATE("R3C",'Mapa Riesgos'!$P$25),"")</f>
        <v/>
      </c>
      <c r="Q48" s="81" t="str">
        <f>IF(AND('Mapa Riesgos'!$Z$26="Muy Baja",'Mapa Riesgos'!$AB$26="Menor"),CONCATENATE("R3C",'Mapa Riesgos'!$P$26),"")</f>
        <v/>
      </c>
      <c r="R48" s="81" t="str">
        <f>IF(AND('Mapa Riesgos'!$Z$27="Muy Baja",'Mapa Riesgos'!$AB$27="Menor"),CONCATENATE("R3C",'Mapa Riesgos'!$P$27),"")</f>
        <v/>
      </c>
      <c r="S48" s="81" t="str">
        <f>IF(AND('Mapa Riesgos'!$Z$28="Muy Baja",'Mapa Riesgos'!$AB$28="Menor"),CONCATENATE("R3C",'Mapa Riesgos'!$P$28),"")</f>
        <v/>
      </c>
      <c r="T48" s="81" t="str">
        <f>IF(AND('Mapa Riesgos'!$Z$29="Muy Baja",'Mapa Riesgos'!$AB$29="Menor"),CONCATENATE("R3C",'Mapa Riesgos'!$P$29),"")</f>
        <v/>
      </c>
      <c r="U48" s="82" t="str">
        <f>IF(AND('Mapa Riesgos'!$Z$30="Muy Baja",'Mapa Riesgos'!$AB$30="Menor"),CONCATENATE("R3C",'Mapa Riesgos'!$P$30),"")</f>
        <v/>
      </c>
      <c r="V48" s="71" t="str">
        <f>IF(AND('Mapa Riesgos'!$Z$25="Muy Baja",'Mapa Riesgos'!$AB$25="Moderado"),CONCATENATE("R3C",'Mapa Riesgos'!$P$25),"")</f>
        <v/>
      </c>
      <c r="W48" s="72" t="str">
        <f>IF(AND('Mapa Riesgos'!$Z$26="Muy Baja",'Mapa Riesgos'!$AB$26="Moderado"),CONCATENATE("R3C",'Mapa Riesgos'!$P$26),"")</f>
        <v/>
      </c>
      <c r="X48" s="72" t="str">
        <f>IF(AND('Mapa Riesgos'!$Z$27="Muy Baja",'Mapa Riesgos'!$AB$27="Moderado"),CONCATENATE("R3C",'Mapa Riesgos'!$P$27),"")</f>
        <v/>
      </c>
      <c r="Y48" s="72" t="str">
        <f>IF(AND('Mapa Riesgos'!$Z$28="Muy Baja",'Mapa Riesgos'!$AB$28="Moderado"),CONCATENATE("R3C",'Mapa Riesgos'!$P$28),"")</f>
        <v/>
      </c>
      <c r="Z48" s="72" t="str">
        <f>IF(AND('Mapa Riesgos'!$Z$29="Muy Baja",'Mapa Riesgos'!$AB$29="Moderado"),CONCATENATE("R3C",'Mapa Riesgos'!$P$29),"")</f>
        <v/>
      </c>
      <c r="AA48" s="73" t="str">
        <f>IF(AND('Mapa Riesgos'!$Z$30="Muy Baja",'Mapa Riesgos'!$AB$30="Moderado"),CONCATENATE("R3C",'Mapa Riesgos'!$P$30),"")</f>
        <v/>
      </c>
      <c r="AB48" s="55" t="str">
        <f>IF(AND('Mapa Riesgos'!$Z$25="Muy Baja",'Mapa Riesgos'!$AB$25="Mayor"),CONCATENATE("R3C",'Mapa Riesgos'!$P$25),"")</f>
        <v/>
      </c>
      <c r="AC48" s="56" t="str">
        <f>IF(AND('Mapa Riesgos'!$Z$26="Muy Baja",'Mapa Riesgos'!$AB$26="Mayor"),CONCATENATE("R3C",'Mapa Riesgos'!$P$26),"")</f>
        <v/>
      </c>
      <c r="AD48" s="56" t="str">
        <f>IF(AND('Mapa Riesgos'!$Z$27="Muy Baja",'Mapa Riesgos'!$AB$27="Mayor"),CONCATENATE("R3C",'Mapa Riesgos'!$P$27),"")</f>
        <v/>
      </c>
      <c r="AE48" s="56" t="str">
        <f>IF(AND('Mapa Riesgos'!$Z$28="Muy Baja",'Mapa Riesgos'!$AB$28="Mayor"),CONCATENATE("R3C",'Mapa Riesgos'!$P$28),"")</f>
        <v/>
      </c>
      <c r="AF48" s="56" t="str">
        <f>IF(AND('Mapa Riesgos'!$Z$29="Muy Baja",'Mapa Riesgos'!$AB$29="Mayor"),CONCATENATE("R3C",'Mapa Riesgos'!$P$29),"")</f>
        <v/>
      </c>
      <c r="AG48" s="57" t="str">
        <f>IF(AND('Mapa Riesgos'!$Z$30="Muy Baja",'Mapa Riesgos'!$AB$30="Mayor"),CONCATENATE("R3C",'Mapa Riesgos'!$P$30),"")</f>
        <v/>
      </c>
      <c r="AH48" s="58" t="str">
        <f>IF(AND('Mapa Riesgos'!$Z$25="Muy Baja",'Mapa Riesgos'!$AB$25="Catastrófico"),CONCATENATE("R3C",'Mapa Riesgos'!$P$25),"")</f>
        <v/>
      </c>
      <c r="AI48" s="59" t="str">
        <f>IF(AND('Mapa Riesgos'!$Z$26="Muy Baja",'Mapa Riesgos'!$AB$26="Catastrófico"),CONCATENATE("R3C",'Mapa Riesgos'!$P$26),"")</f>
        <v/>
      </c>
      <c r="AJ48" s="59" t="str">
        <f>IF(AND('Mapa Riesgos'!$Z$27="Muy Baja",'Mapa Riesgos'!$AB$27="Catastrófico"),CONCATENATE("R3C",'Mapa Riesgos'!$P$27),"")</f>
        <v/>
      </c>
      <c r="AK48" s="59" t="str">
        <f>IF(AND('Mapa Riesgos'!$Z$28="Muy Baja",'Mapa Riesgos'!$AB$28="Catastrófico"),CONCATENATE("R3C",'Mapa Riesgos'!$P$28),"")</f>
        <v/>
      </c>
      <c r="AL48" s="59" t="str">
        <f>IF(AND('Mapa Riesgos'!$Z$29="Muy Baja",'Mapa Riesgos'!$AB$29="Catastrófico"),CONCATENATE("R3C",'Mapa Riesgos'!$P$29),"")</f>
        <v/>
      </c>
      <c r="AM48" s="60" t="str">
        <f>IF(AND('Mapa Riesgos'!$Z$30="Muy Baja",'Mapa Riesgos'!$AB$30="Catastrófico"),CONCATENATE("R3C",'Mapa Riesgos'!$P$30),"")</f>
        <v/>
      </c>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c r="CB48" s="87"/>
    </row>
    <row r="49" spans="1:80" ht="15" customHeight="1">
      <c r="A49" s="87"/>
      <c r="B49" s="416"/>
      <c r="C49" s="416"/>
      <c r="D49" s="417"/>
      <c r="E49" s="457"/>
      <c r="F49" s="458"/>
      <c r="G49" s="458"/>
      <c r="H49" s="458"/>
      <c r="I49" s="459"/>
      <c r="J49" s="80" t="str">
        <f>IF(AND('Mapa Riesgos'!$Z$31="Muy Baja",'Mapa Riesgos'!$AB$31="Leve"),CONCATENATE("R4C",'Mapa Riesgos'!$P$31),"")</f>
        <v/>
      </c>
      <c r="K49" s="81" t="str">
        <f>IF(AND('Mapa Riesgos'!$Z$32="Muy Baja",'Mapa Riesgos'!$AB$32="Leve"),CONCATENATE("R4C",'Mapa Riesgos'!$P$32),"")</f>
        <v/>
      </c>
      <c r="L49" s="81" t="str">
        <f>IF(AND('Mapa Riesgos'!$Z$33="Muy Baja",'Mapa Riesgos'!$AB$33="Leve"),CONCATENATE("R4C",'Mapa Riesgos'!$P$33),"")</f>
        <v/>
      </c>
      <c r="M49" s="81" t="str">
        <f>IF(AND('Mapa Riesgos'!$Z$34="Muy Baja",'Mapa Riesgos'!$AB$34="Leve"),CONCATENATE("R4C",'Mapa Riesgos'!$P$34),"")</f>
        <v/>
      </c>
      <c r="N49" s="81" t="str">
        <f>IF(AND('Mapa Riesgos'!$Z$35="Muy Baja",'Mapa Riesgos'!$AB$35="Leve"),CONCATENATE("R4C",'Mapa Riesgos'!$P$35),"")</f>
        <v/>
      </c>
      <c r="O49" s="82" t="str">
        <f>IF(AND('Mapa Riesgos'!$Z$36="Muy Baja",'Mapa Riesgos'!$AB$36="Leve"),CONCATENATE("R4C",'Mapa Riesgos'!$P$36),"")</f>
        <v/>
      </c>
      <c r="P49" s="80" t="str">
        <f>IF(AND('Mapa Riesgos'!$Z$31="Muy Baja",'Mapa Riesgos'!$AB$31="Menor"),CONCATENATE("R4C",'Mapa Riesgos'!$P$31),"")</f>
        <v/>
      </c>
      <c r="Q49" s="81" t="str">
        <f>IF(AND('Mapa Riesgos'!$Z$32="Muy Baja",'Mapa Riesgos'!$AB$32="Menor"),CONCATENATE("R4C",'Mapa Riesgos'!$P$32),"")</f>
        <v/>
      </c>
      <c r="R49" s="81" t="str">
        <f>IF(AND('Mapa Riesgos'!$Z$33="Muy Baja",'Mapa Riesgos'!$AB$33="Menor"),CONCATENATE("R4C",'Mapa Riesgos'!$P$33),"")</f>
        <v/>
      </c>
      <c r="S49" s="81" t="str">
        <f>IF(AND('Mapa Riesgos'!$Z$34="Muy Baja",'Mapa Riesgos'!$AB$34="Menor"),CONCATENATE("R4C",'Mapa Riesgos'!$P$34),"")</f>
        <v/>
      </c>
      <c r="T49" s="81" t="str">
        <f>IF(AND('Mapa Riesgos'!$Z$35="Muy Baja",'Mapa Riesgos'!$AB$35="Menor"),CONCATENATE("R4C",'Mapa Riesgos'!$P$35),"")</f>
        <v/>
      </c>
      <c r="U49" s="82" t="str">
        <f>IF(AND('Mapa Riesgos'!$Z$36="Muy Baja",'Mapa Riesgos'!$AB$36="Menor"),CONCATENATE("R4C",'Mapa Riesgos'!$P$36),"")</f>
        <v/>
      </c>
      <c r="V49" s="71" t="str">
        <f>IF(AND('Mapa Riesgos'!$Z$31="Muy Baja",'Mapa Riesgos'!$AB$31="Moderado"),CONCATENATE("R4C",'Mapa Riesgos'!$P$31),"")</f>
        <v/>
      </c>
      <c r="W49" s="72" t="str">
        <f>IF(AND('Mapa Riesgos'!$Z$32="Muy Baja",'Mapa Riesgos'!$AB$32="Moderado"),CONCATENATE("R4C",'Mapa Riesgos'!$P$32),"")</f>
        <v/>
      </c>
      <c r="X49" s="72" t="str">
        <f>IF(AND('Mapa Riesgos'!$Z$33="Muy Baja",'Mapa Riesgos'!$AB$33="Moderado"),CONCATENATE("R4C",'Mapa Riesgos'!$P$33),"")</f>
        <v/>
      </c>
      <c r="Y49" s="72" t="str">
        <f>IF(AND('Mapa Riesgos'!$Z$34="Muy Baja",'Mapa Riesgos'!$AB$34="Moderado"),CONCATENATE("R4C",'Mapa Riesgos'!$P$34),"")</f>
        <v/>
      </c>
      <c r="Z49" s="72" t="str">
        <f>IF(AND('Mapa Riesgos'!$Z$35="Muy Baja",'Mapa Riesgos'!$AB$35="Moderado"),CONCATENATE("R4C",'Mapa Riesgos'!$P$35),"")</f>
        <v/>
      </c>
      <c r="AA49" s="73" t="str">
        <f>IF(AND('Mapa Riesgos'!$Z$36="Muy Baja",'Mapa Riesgos'!$AB$36="Moderado"),CONCATENATE("R4C",'Mapa Riesgos'!$P$36),"")</f>
        <v/>
      </c>
      <c r="AB49" s="55" t="str">
        <f>IF(AND('Mapa Riesgos'!$Z$31="Muy Baja",'Mapa Riesgos'!$AB$31="Mayor"),CONCATENATE("R4C",'Mapa Riesgos'!$P$31),"")</f>
        <v/>
      </c>
      <c r="AC49" s="56" t="str">
        <f>IF(AND('Mapa Riesgos'!$Z$32="Muy Baja",'Mapa Riesgos'!$AB$32="Mayor"),CONCATENATE("R4C",'Mapa Riesgos'!$P$32),"")</f>
        <v/>
      </c>
      <c r="AD49" s="56" t="str">
        <f>IF(AND('Mapa Riesgos'!$Z$33="Muy Baja",'Mapa Riesgos'!$AB$33="Mayor"),CONCATENATE("R4C",'Mapa Riesgos'!$P$33),"")</f>
        <v/>
      </c>
      <c r="AE49" s="56" t="str">
        <f>IF(AND('Mapa Riesgos'!$Z$34="Muy Baja",'Mapa Riesgos'!$AB$34="Mayor"),CONCATENATE("R4C",'Mapa Riesgos'!$P$34),"")</f>
        <v/>
      </c>
      <c r="AF49" s="56" t="str">
        <f>IF(AND('Mapa Riesgos'!$Z$35="Muy Baja",'Mapa Riesgos'!$AB$35="Mayor"),CONCATENATE("R4C",'Mapa Riesgos'!$P$35),"")</f>
        <v/>
      </c>
      <c r="AG49" s="57" t="str">
        <f>IF(AND('Mapa Riesgos'!$Z$36="Muy Baja",'Mapa Riesgos'!$AB$36="Mayor"),CONCATENATE("R4C",'Mapa Riesgos'!$P$36),"")</f>
        <v/>
      </c>
      <c r="AH49" s="58" t="str">
        <f>IF(AND('Mapa Riesgos'!$Z$31="Muy Baja",'Mapa Riesgos'!$AB$31="Catastrófico"),CONCATENATE("R4C",'Mapa Riesgos'!$P$31),"")</f>
        <v/>
      </c>
      <c r="AI49" s="59" t="str">
        <f>IF(AND('Mapa Riesgos'!$Z$32="Muy Baja",'Mapa Riesgos'!$AB$32="Catastrófico"),CONCATENATE("R4C",'Mapa Riesgos'!$P$32),"")</f>
        <v/>
      </c>
      <c r="AJ49" s="59" t="str">
        <f>IF(AND('Mapa Riesgos'!$Z$33="Muy Baja",'Mapa Riesgos'!$AB$33="Catastrófico"),CONCATENATE("R4C",'Mapa Riesgos'!$P$33),"")</f>
        <v/>
      </c>
      <c r="AK49" s="59" t="str">
        <f>IF(AND('Mapa Riesgos'!$Z$34="Muy Baja",'Mapa Riesgos'!$AB$34="Catastrófico"),CONCATENATE("R4C",'Mapa Riesgos'!$P$34),"")</f>
        <v/>
      </c>
      <c r="AL49" s="59" t="str">
        <f>IF(AND('Mapa Riesgos'!$Z$35="Muy Baja",'Mapa Riesgos'!$AB$35="Catastrófico"),CONCATENATE("R4C",'Mapa Riesgos'!$P$35),"")</f>
        <v/>
      </c>
      <c r="AM49" s="60" t="str">
        <f>IF(AND('Mapa Riesgos'!$Z$36="Muy Baja",'Mapa Riesgos'!$AB$36="Catastrófico"),CONCATENATE("R4C",'Mapa Riesgos'!$P$36),"")</f>
        <v/>
      </c>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c r="BT49" s="87"/>
      <c r="BU49" s="87"/>
      <c r="BV49" s="87"/>
      <c r="BW49" s="87"/>
      <c r="BX49" s="87"/>
      <c r="BY49" s="87"/>
      <c r="BZ49" s="87"/>
      <c r="CA49" s="87"/>
      <c r="CB49" s="87"/>
    </row>
    <row r="50" spans="1:80" ht="15" customHeight="1">
      <c r="A50" s="87"/>
      <c r="B50" s="416"/>
      <c r="C50" s="416"/>
      <c r="D50" s="417"/>
      <c r="E50" s="457"/>
      <c r="F50" s="458"/>
      <c r="G50" s="458"/>
      <c r="H50" s="458"/>
      <c r="I50" s="459"/>
      <c r="J50" s="80" t="str">
        <f>IF(AND('Mapa Riesgos'!$Z$37="Muy Baja",'Mapa Riesgos'!$AB$37="Leve"),CONCATENATE("R5C",'Mapa Riesgos'!$P$37),"")</f>
        <v/>
      </c>
      <c r="K50" s="81" t="str">
        <f>IF(AND('Mapa Riesgos'!$Z$38="Muy Baja",'Mapa Riesgos'!$AB$38="Leve"),CONCATENATE("R5C",'Mapa Riesgos'!$P$38),"")</f>
        <v/>
      </c>
      <c r="L50" s="81" t="str">
        <f>IF(AND('Mapa Riesgos'!$Z$39="Muy Baja",'Mapa Riesgos'!$AB$39="Leve"),CONCATENATE("R5C",'Mapa Riesgos'!$P$39),"")</f>
        <v/>
      </c>
      <c r="M50" s="81" t="str">
        <f>IF(AND('Mapa Riesgos'!$Z$40="Muy Baja",'Mapa Riesgos'!$AB$40="Leve"),CONCATENATE("R5C",'Mapa Riesgos'!$P$40),"")</f>
        <v/>
      </c>
      <c r="N50" s="81" t="str">
        <f>IF(AND('Mapa Riesgos'!$Z$41="Muy Baja",'Mapa Riesgos'!$AB$41="Leve"),CONCATENATE("R5C",'Mapa Riesgos'!$P$41),"")</f>
        <v/>
      </c>
      <c r="O50" s="82" t="str">
        <f>IF(AND('Mapa Riesgos'!$Z$42="Muy Baja",'Mapa Riesgos'!$AB$42="Leve"),CONCATENATE("R5C",'Mapa Riesgos'!$P$42),"")</f>
        <v/>
      </c>
      <c r="P50" s="80" t="str">
        <f>IF(AND('Mapa Riesgos'!$Z$37="Muy Baja",'Mapa Riesgos'!$AB$37="Menor"),CONCATENATE("R5C",'Mapa Riesgos'!$P$37),"")</f>
        <v/>
      </c>
      <c r="Q50" s="81" t="str">
        <f>IF(AND('Mapa Riesgos'!$Z$38="Muy Baja",'Mapa Riesgos'!$AB$38="Menor"),CONCATENATE("R5C",'Mapa Riesgos'!$P$38),"")</f>
        <v/>
      </c>
      <c r="R50" s="81" t="str">
        <f>IF(AND('Mapa Riesgos'!$Z$39="Muy Baja",'Mapa Riesgos'!$AB$39="Menor"),CONCATENATE("R5C",'Mapa Riesgos'!$P$39),"")</f>
        <v/>
      </c>
      <c r="S50" s="81" t="str">
        <f>IF(AND('Mapa Riesgos'!$Z$40="Muy Baja",'Mapa Riesgos'!$AB$40="Menor"),CONCATENATE("R5C",'Mapa Riesgos'!$P$40),"")</f>
        <v/>
      </c>
      <c r="T50" s="81" t="str">
        <f>IF(AND('Mapa Riesgos'!$Z$41="Muy Baja",'Mapa Riesgos'!$AB$41="Menor"),CONCATENATE("R5C",'Mapa Riesgos'!$P$41),"")</f>
        <v/>
      </c>
      <c r="U50" s="82" t="str">
        <f>IF(AND('Mapa Riesgos'!$Z$42="Muy Baja",'Mapa Riesgos'!$AB$42="Menor"),CONCATENATE("R5C",'Mapa Riesgos'!$P$42),"")</f>
        <v/>
      </c>
      <c r="V50" s="71" t="str">
        <f>IF(AND('Mapa Riesgos'!$Z$37="Muy Baja",'Mapa Riesgos'!$AB$37="Moderado"),CONCATENATE("R5C",'Mapa Riesgos'!$P$37),"")</f>
        <v/>
      </c>
      <c r="W50" s="72" t="str">
        <f>IF(AND('Mapa Riesgos'!$Z$38="Muy Baja",'Mapa Riesgos'!$AB$38="Moderado"),CONCATENATE("R5C",'Mapa Riesgos'!$P$38),"")</f>
        <v/>
      </c>
      <c r="X50" s="72" t="str">
        <f>IF(AND('Mapa Riesgos'!$Z$39="Muy Baja",'Mapa Riesgos'!$AB$39="Moderado"),CONCATENATE("R5C",'Mapa Riesgos'!$P$39),"")</f>
        <v/>
      </c>
      <c r="Y50" s="72" t="str">
        <f>IF(AND('Mapa Riesgos'!$Z$40="Muy Baja",'Mapa Riesgos'!$AB$40="Moderado"),CONCATENATE("R5C",'Mapa Riesgos'!$P$40),"")</f>
        <v/>
      </c>
      <c r="Z50" s="72" t="str">
        <f>IF(AND('Mapa Riesgos'!$Z$41="Muy Baja",'Mapa Riesgos'!$AB$41="Moderado"),CONCATENATE("R5C",'Mapa Riesgos'!$P$41),"")</f>
        <v/>
      </c>
      <c r="AA50" s="73" t="str">
        <f>IF(AND('Mapa Riesgos'!$Z$42="Muy Baja",'Mapa Riesgos'!$AB$42="Moderado"),CONCATENATE("R5C",'Mapa Riesgos'!$P$42),"")</f>
        <v/>
      </c>
      <c r="AB50" s="55" t="str">
        <f>IF(AND('Mapa Riesgos'!$Z$37="Muy Baja",'Mapa Riesgos'!$AB$37="Mayor"),CONCATENATE("R5C",'Mapa Riesgos'!$P$37),"")</f>
        <v/>
      </c>
      <c r="AC50" s="56" t="str">
        <f>IF(AND('Mapa Riesgos'!$Z$38="Muy Baja",'Mapa Riesgos'!$AB$38="Mayor"),CONCATENATE("R5C",'Mapa Riesgos'!$P$38),"")</f>
        <v/>
      </c>
      <c r="AD50" s="61" t="str">
        <f>IF(AND('Mapa Riesgos'!$Z$39="Muy Baja",'Mapa Riesgos'!$AB$39="Mayor"),CONCATENATE("R5C",'Mapa Riesgos'!$P$39),"")</f>
        <v/>
      </c>
      <c r="AE50" s="61" t="str">
        <f>IF(AND('Mapa Riesgos'!$Z$40="Muy Baja",'Mapa Riesgos'!$AB$40="Mayor"),CONCATENATE("R5C",'Mapa Riesgos'!$P$40),"")</f>
        <v/>
      </c>
      <c r="AF50" s="61" t="str">
        <f>IF(AND('Mapa Riesgos'!$Z$41="Muy Baja",'Mapa Riesgos'!$AB$41="Mayor"),CONCATENATE("R5C",'Mapa Riesgos'!$P$41),"")</f>
        <v/>
      </c>
      <c r="AG50" s="57" t="str">
        <f>IF(AND('Mapa Riesgos'!$Z$42="Muy Baja",'Mapa Riesgos'!$AB$42="Mayor"),CONCATENATE("R5C",'Mapa Riesgos'!$P$42),"")</f>
        <v/>
      </c>
      <c r="AH50" s="58" t="str">
        <f>IF(AND('Mapa Riesgos'!$Z$37="Muy Baja",'Mapa Riesgos'!$AB$37="Catastrófico"),CONCATENATE("R5C",'Mapa Riesgos'!$P$37),"")</f>
        <v/>
      </c>
      <c r="AI50" s="59" t="str">
        <f>IF(AND('Mapa Riesgos'!$Z$38="Muy Baja",'Mapa Riesgos'!$AB$38="Catastrófico"),CONCATENATE("R5C",'Mapa Riesgos'!$P$38),"")</f>
        <v/>
      </c>
      <c r="AJ50" s="59" t="str">
        <f>IF(AND('Mapa Riesgos'!$Z$39="Muy Baja",'Mapa Riesgos'!$AB$39="Catastrófico"),CONCATENATE("R5C",'Mapa Riesgos'!$P$39),"")</f>
        <v/>
      </c>
      <c r="AK50" s="59" t="str">
        <f>IF(AND('Mapa Riesgos'!$Z$40="Muy Baja",'Mapa Riesgos'!$AB$40="Catastrófico"),CONCATENATE("R5C",'Mapa Riesgos'!$P$40),"")</f>
        <v/>
      </c>
      <c r="AL50" s="59" t="str">
        <f>IF(AND('Mapa Riesgos'!$Z$41="Muy Baja",'Mapa Riesgos'!$AB$41="Catastrófico"),CONCATENATE("R5C",'Mapa Riesgos'!$P$41),"")</f>
        <v/>
      </c>
      <c r="AM50" s="60" t="str">
        <f>IF(AND('Mapa Riesgos'!$Z$42="Muy Baja",'Mapa Riesgos'!$AB$42="Catastrófico"),CONCATENATE("R5C",'Mapa Riesgos'!$P$42),"")</f>
        <v/>
      </c>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c r="CB50" s="87"/>
    </row>
    <row r="51" spans="1:80" ht="15" customHeight="1">
      <c r="A51" s="87"/>
      <c r="B51" s="416"/>
      <c r="C51" s="416"/>
      <c r="D51" s="417"/>
      <c r="E51" s="457"/>
      <c r="F51" s="458"/>
      <c r="G51" s="458"/>
      <c r="H51" s="458"/>
      <c r="I51" s="459"/>
      <c r="J51" s="80" t="str">
        <f>IF(AND('Mapa Riesgos'!$Z$43="Muy Baja",'Mapa Riesgos'!$AB$43="Leve"),CONCATENATE("R6C",'Mapa Riesgos'!$P$43),"")</f>
        <v/>
      </c>
      <c r="K51" s="81" t="str">
        <f>IF(AND('Mapa Riesgos'!$Z$44="Muy Baja",'Mapa Riesgos'!$AB$44="Leve"),CONCATENATE("R6C",'Mapa Riesgos'!$P$44),"")</f>
        <v/>
      </c>
      <c r="L51" s="81" t="str">
        <f>IF(AND('Mapa Riesgos'!$Z$45="Muy Baja",'Mapa Riesgos'!$AB$45="Leve"),CONCATENATE("R6C",'Mapa Riesgos'!$P$45),"")</f>
        <v/>
      </c>
      <c r="M51" s="81" t="str">
        <f>IF(AND('Mapa Riesgos'!$Z$46="Muy Baja",'Mapa Riesgos'!$AB$46="Leve"),CONCATENATE("R6C",'Mapa Riesgos'!$P$46),"")</f>
        <v/>
      </c>
      <c r="N51" s="81" t="str">
        <f>IF(AND('Mapa Riesgos'!$Z$47="Muy Baja",'Mapa Riesgos'!$AB$47="Leve"),CONCATENATE("R6C",'Mapa Riesgos'!$P$47),"")</f>
        <v/>
      </c>
      <c r="O51" s="82" t="str">
        <f>IF(AND('Mapa Riesgos'!$Z$48="Muy Baja",'Mapa Riesgos'!$AB$48="Leve"),CONCATENATE("R6C",'Mapa Riesgos'!$P$48),"")</f>
        <v/>
      </c>
      <c r="P51" s="80" t="str">
        <f>IF(AND('Mapa Riesgos'!$Z$43="Muy Baja",'Mapa Riesgos'!$AB$43="Menor"),CONCATENATE("R6C",'Mapa Riesgos'!$P$43),"")</f>
        <v/>
      </c>
      <c r="Q51" s="81" t="str">
        <f>IF(AND('Mapa Riesgos'!$Z$44="Muy Baja",'Mapa Riesgos'!$AB$44="Menor"),CONCATENATE("R6C",'Mapa Riesgos'!$P$44),"")</f>
        <v/>
      </c>
      <c r="R51" s="81" t="str">
        <f>IF(AND('Mapa Riesgos'!$Z$45="Muy Baja",'Mapa Riesgos'!$AB$45="Menor"),CONCATENATE("R6C",'Mapa Riesgos'!$P$45),"")</f>
        <v/>
      </c>
      <c r="S51" s="81" t="str">
        <f>IF(AND('Mapa Riesgos'!$Z$46="Muy Baja",'Mapa Riesgos'!$AB$46="Menor"),CONCATENATE("R6C",'Mapa Riesgos'!$P$46),"")</f>
        <v/>
      </c>
      <c r="T51" s="81" t="str">
        <f>IF(AND('Mapa Riesgos'!$Z$47="Muy Baja",'Mapa Riesgos'!$AB$47="Menor"),CONCATENATE("R6C",'Mapa Riesgos'!$P$47),"")</f>
        <v/>
      </c>
      <c r="U51" s="82" t="str">
        <f>IF(AND('Mapa Riesgos'!$Z$48="Muy Baja",'Mapa Riesgos'!$AB$48="Menor"),CONCATENATE("R6C",'Mapa Riesgos'!$P$48),"")</f>
        <v/>
      </c>
      <c r="V51" s="71" t="str">
        <f>IF(AND('Mapa Riesgos'!$Z$43="Muy Baja",'Mapa Riesgos'!$AB$43="Moderado"),CONCATENATE("R6C",'Mapa Riesgos'!$P$43),"")</f>
        <v/>
      </c>
      <c r="W51" s="72" t="str">
        <f>IF(AND('Mapa Riesgos'!$Z$44="Muy Baja",'Mapa Riesgos'!$AB$44="Moderado"),CONCATENATE("R6C",'Mapa Riesgos'!$P$44),"")</f>
        <v/>
      </c>
      <c r="X51" s="72" t="str">
        <f>IF(AND('Mapa Riesgos'!$Z$45="Muy Baja",'Mapa Riesgos'!$AB$45="Moderado"),CONCATENATE("R6C",'Mapa Riesgos'!$P$45),"")</f>
        <v/>
      </c>
      <c r="Y51" s="72" t="str">
        <f>IF(AND('Mapa Riesgos'!$Z$46="Muy Baja",'Mapa Riesgos'!$AB$46="Moderado"),CONCATENATE("R6C",'Mapa Riesgos'!$P$46),"")</f>
        <v/>
      </c>
      <c r="Z51" s="72" t="str">
        <f>IF(AND('Mapa Riesgos'!$Z$47="Muy Baja",'Mapa Riesgos'!$AB$47="Moderado"),CONCATENATE("R6C",'Mapa Riesgos'!$P$47),"")</f>
        <v/>
      </c>
      <c r="AA51" s="73" t="str">
        <f>IF(AND('Mapa Riesgos'!$Z$48="Muy Baja",'Mapa Riesgos'!$AB$48="Moderado"),CONCATENATE("R6C",'Mapa Riesgos'!$P$48),"")</f>
        <v/>
      </c>
      <c r="AB51" s="55" t="str">
        <f>IF(AND('Mapa Riesgos'!$Z$43="Muy Baja",'Mapa Riesgos'!$AB$43="Mayor"),CONCATENATE("R6C",'Mapa Riesgos'!$P$43),"")</f>
        <v/>
      </c>
      <c r="AC51" s="56" t="str">
        <f>IF(AND('Mapa Riesgos'!$Z$44="Muy Baja",'Mapa Riesgos'!$AB$44="Mayor"),CONCATENATE("R6C",'Mapa Riesgos'!$P$44),"")</f>
        <v/>
      </c>
      <c r="AD51" s="61" t="str">
        <f>IF(AND('Mapa Riesgos'!$Z$45="Muy Baja",'Mapa Riesgos'!$AB$45="Mayor"),CONCATENATE("R6C",'Mapa Riesgos'!$P$45),"")</f>
        <v/>
      </c>
      <c r="AE51" s="61" t="str">
        <f>IF(AND('Mapa Riesgos'!$Z$46="Muy Baja",'Mapa Riesgos'!$AB$46="Mayor"),CONCATENATE("R6C",'Mapa Riesgos'!$P$46),"")</f>
        <v/>
      </c>
      <c r="AF51" s="61" t="str">
        <f>IF(AND('Mapa Riesgos'!$Z$47="Muy Baja",'Mapa Riesgos'!$AB$47="Mayor"),CONCATENATE("R6C",'Mapa Riesgos'!$P$47),"")</f>
        <v/>
      </c>
      <c r="AG51" s="57" t="str">
        <f>IF(AND('Mapa Riesgos'!$Z$48="Muy Baja",'Mapa Riesgos'!$AB$48="Mayor"),CONCATENATE("R6C",'Mapa Riesgos'!$P$48),"")</f>
        <v/>
      </c>
      <c r="AH51" s="58" t="str">
        <f>IF(AND('Mapa Riesgos'!$Z$43="Muy Baja",'Mapa Riesgos'!$AB$43="Catastrófico"),CONCATENATE("R6C",'Mapa Riesgos'!$P$43),"")</f>
        <v/>
      </c>
      <c r="AI51" s="59" t="str">
        <f>IF(AND('Mapa Riesgos'!$Z$44="Muy Baja",'Mapa Riesgos'!$AB$44="Catastrófico"),CONCATENATE("R6C",'Mapa Riesgos'!$P$44),"")</f>
        <v/>
      </c>
      <c r="AJ51" s="59" t="str">
        <f>IF(AND('Mapa Riesgos'!$Z$45="Muy Baja",'Mapa Riesgos'!$AB$45="Catastrófico"),CONCATENATE("R6C",'Mapa Riesgos'!$P$45),"")</f>
        <v/>
      </c>
      <c r="AK51" s="59" t="str">
        <f>IF(AND('Mapa Riesgos'!$Z$46="Muy Baja",'Mapa Riesgos'!$AB$46="Catastrófico"),CONCATENATE("R6C",'Mapa Riesgos'!$P$46),"")</f>
        <v/>
      </c>
      <c r="AL51" s="59" t="str">
        <f>IF(AND('Mapa Riesgos'!$Z$47="Muy Baja",'Mapa Riesgos'!$AB$47="Catastrófico"),CONCATENATE("R6C",'Mapa Riesgos'!$P$47),"")</f>
        <v/>
      </c>
      <c r="AM51" s="60" t="str">
        <f>IF(AND('Mapa Riesgos'!$Z$48="Muy Baja",'Mapa Riesgos'!$AB$48="Catastrófico"),CONCATENATE("R6C",'Mapa Riesgos'!$P$48),"")</f>
        <v/>
      </c>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c r="BY51" s="87"/>
      <c r="BZ51" s="87"/>
      <c r="CA51" s="87"/>
      <c r="CB51" s="87"/>
    </row>
    <row r="52" spans="1:80" ht="15" customHeight="1">
      <c r="A52" s="87"/>
      <c r="B52" s="416"/>
      <c r="C52" s="416"/>
      <c r="D52" s="417"/>
      <c r="E52" s="457"/>
      <c r="F52" s="458"/>
      <c r="G52" s="458"/>
      <c r="H52" s="458"/>
      <c r="I52" s="459"/>
      <c r="J52" s="80" t="str">
        <f>IF(AND('Mapa Riesgos'!$Z$49="Muy Baja",'Mapa Riesgos'!$AB$49="Leve"),CONCATENATE("R7C",'Mapa Riesgos'!$P$49),"")</f>
        <v/>
      </c>
      <c r="K52" s="81" t="str">
        <f>IF(AND('Mapa Riesgos'!$Z$50="Muy Baja",'Mapa Riesgos'!$AB$50="Leve"),CONCATENATE("R7C",'Mapa Riesgos'!$P$50),"")</f>
        <v/>
      </c>
      <c r="L52" s="81" t="str">
        <f>IF(AND('Mapa Riesgos'!$Z$51="Muy Baja",'Mapa Riesgos'!$AB$51="Leve"),CONCATENATE("R7C",'Mapa Riesgos'!$P$51),"")</f>
        <v/>
      </c>
      <c r="M52" s="81" t="str">
        <f>IF(AND('Mapa Riesgos'!$Z$52="Muy Baja",'Mapa Riesgos'!$AB$52="Leve"),CONCATENATE("R7C",'Mapa Riesgos'!$P$52),"")</f>
        <v/>
      </c>
      <c r="N52" s="81" t="str">
        <f>IF(AND('Mapa Riesgos'!$Z$53="Muy Baja",'Mapa Riesgos'!$AB$53="Leve"),CONCATENATE("R7C",'Mapa Riesgos'!$P$53),"")</f>
        <v/>
      </c>
      <c r="O52" s="82" t="str">
        <f>IF(AND('Mapa Riesgos'!$Z$54="Muy Baja",'Mapa Riesgos'!$AB$54="Leve"),CONCATENATE("R7C",'Mapa Riesgos'!$P$54),"")</f>
        <v/>
      </c>
      <c r="P52" s="80" t="str">
        <f>IF(AND('Mapa Riesgos'!$Z$49="Muy Baja",'Mapa Riesgos'!$AB$49="Menor"),CONCATENATE("R7C",'Mapa Riesgos'!$P$49),"")</f>
        <v/>
      </c>
      <c r="Q52" s="81" t="str">
        <f>IF(AND('Mapa Riesgos'!$Z$50="Muy Baja",'Mapa Riesgos'!$AB$50="Menor"),CONCATENATE("R7C",'Mapa Riesgos'!$P$50),"")</f>
        <v/>
      </c>
      <c r="R52" s="81" t="str">
        <f>IF(AND('Mapa Riesgos'!$Z$51="Muy Baja",'Mapa Riesgos'!$AB$51="Menor"),CONCATENATE("R7C",'Mapa Riesgos'!$P$51),"")</f>
        <v/>
      </c>
      <c r="S52" s="81" t="str">
        <f>IF(AND('Mapa Riesgos'!$Z$52="Muy Baja",'Mapa Riesgos'!$AB$52="Menor"),CONCATENATE("R7C",'Mapa Riesgos'!$P$52),"")</f>
        <v/>
      </c>
      <c r="T52" s="81" t="str">
        <f>IF(AND('Mapa Riesgos'!$Z$53="Muy Baja",'Mapa Riesgos'!$AB$53="Menor"),CONCATENATE("R7C",'Mapa Riesgos'!$P$53),"")</f>
        <v/>
      </c>
      <c r="U52" s="82" t="str">
        <f>IF(AND('Mapa Riesgos'!$Z$54="Muy Baja",'Mapa Riesgos'!$AB$54="Menor"),CONCATENATE("R7C",'Mapa Riesgos'!$P$54),"")</f>
        <v/>
      </c>
      <c r="V52" s="71" t="str">
        <f>IF(AND('Mapa Riesgos'!$Z$49="Muy Baja",'Mapa Riesgos'!$AB$49="Moderado"),CONCATENATE("R7C",'Mapa Riesgos'!$P$49),"")</f>
        <v/>
      </c>
      <c r="W52" s="72" t="str">
        <f>IF(AND('Mapa Riesgos'!$Z$50="Muy Baja",'Mapa Riesgos'!$AB$50="Moderado"),CONCATENATE("R7C",'Mapa Riesgos'!$P$50),"")</f>
        <v/>
      </c>
      <c r="X52" s="72" t="str">
        <f>IF(AND('Mapa Riesgos'!$Z$51="Muy Baja",'Mapa Riesgos'!$AB$51="Moderado"),CONCATENATE("R7C",'Mapa Riesgos'!$P$51),"")</f>
        <v/>
      </c>
      <c r="Y52" s="72" t="str">
        <f>IF(AND('Mapa Riesgos'!$Z$52="Muy Baja",'Mapa Riesgos'!$AB$52="Moderado"),CONCATENATE("R7C",'Mapa Riesgos'!$P$52),"")</f>
        <v/>
      </c>
      <c r="Z52" s="72" t="str">
        <f>IF(AND('Mapa Riesgos'!$Z$53="Muy Baja",'Mapa Riesgos'!$AB$53="Moderado"),CONCATENATE("R7C",'Mapa Riesgos'!$P$53),"")</f>
        <v/>
      </c>
      <c r="AA52" s="73" t="str">
        <f>IF(AND('Mapa Riesgos'!$Z$54="Muy Baja",'Mapa Riesgos'!$AB$54="Moderado"),CONCATENATE("R7C",'Mapa Riesgos'!$P$54),"")</f>
        <v/>
      </c>
      <c r="AB52" s="55" t="str">
        <f>IF(AND('Mapa Riesgos'!$Z$49="Muy Baja",'Mapa Riesgos'!$AB$49="Mayor"),CONCATENATE("R7C",'Mapa Riesgos'!$P$49),"")</f>
        <v/>
      </c>
      <c r="AC52" s="56" t="str">
        <f>IF(AND('Mapa Riesgos'!$Z$50="Muy Baja",'Mapa Riesgos'!$AB$50="Mayor"),CONCATENATE("R7C",'Mapa Riesgos'!$P$50),"")</f>
        <v/>
      </c>
      <c r="AD52" s="61" t="str">
        <f>IF(AND('Mapa Riesgos'!$Z$51="Muy Baja",'Mapa Riesgos'!$AB$51="Mayor"),CONCATENATE("R7C",'Mapa Riesgos'!$P$51),"")</f>
        <v/>
      </c>
      <c r="AE52" s="61" t="str">
        <f>IF(AND('Mapa Riesgos'!$Z$52="Muy Baja",'Mapa Riesgos'!$AB$52="Mayor"),CONCATENATE("R7C",'Mapa Riesgos'!$P$52),"")</f>
        <v/>
      </c>
      <c r="AF52" s="61" t="str">
        <f>IF(AND('Mapa Riesgos'!$Z$53="Muy Baja",'Mapa Riesgos'!$AB$53="Mayor"),CONCATENATE("R7C",'Mapa Riesgos'!$P$53),"")</f>
        <v/>
      </c>
      <c r="AG52" s="57" t="str">
        <f>IF(AND('Mapa Riesgos'!$Z$54="Muy Baja",'Mapa Riesgos'!$AB$54="Mayor"),CONCATENATE("R7C",'Mapa Riesgos'!$P$54),"")</f>
        <v/>
      </c>
      <c r="AH52" s="58" t="str">
        <f>IF(AND('Mapa Riesgos'!$Z$49="Muy Baja",'Mapa Riesgos'!$AB$49="Catastrófico"),CONCATENATE("R7C",'Mapa Riesgos'!$P$49),"")</f>
        <v/>
      </c>
      <c r="AI52" s="59" t="str">
        <f>IF(AND('Mapa Riesgos'!$Z$50="Muy Baja",'Mapa Riesgos'!$AB$50="Catastrófico"),CONCATENATE("R7C",'Mapa Riesgos'!$P$50),"")</f>
        <v/>
      </c>
      <c r="AJ52" s="59" t="str">
        <f>IF(AND('Mapa Riesgos'!$Z$51="Muy Baja",'Mapa Riesgos'!$AB$51="Catastrófico"),CONCATENATE("R7C",'Mapa Riesgos'!$P$51),"")</f>
        <v/>
      </c>
      <c r="AK52" s="59" t="str">
        <f>IF(AND('Mapa Riesgos'!$Z$52="Muy Baja",'Mapa Riesgos'!$AB$52="Catastrófico"),CONCATENATE("R7C",'Mapa Riesgos'!$P$52),"")</f>
        <v/>
      </c>
      <c r="AL52" s="59" t="str">
        <f>IF(AND('Mapa Riesgos'!$Z$53="Muy Baja",'Mapa Riesgos'!$AB$53="Catastrófico"),CONCATENATE("R7C",'Mapa Riesgos'!$P$53),"")</f>
        <v/>
      </c>
      <c r="AM52" s="60" t="str">
        <f>IF(AND('Mapa Riesgos'!$Z$54="Muy Baja",'Mapa Riesgos'!$AB$54="Catastrófico"),CONCATENATE("R7C",'Mapa Riesgos'!$P$54),"")</f>
        <v/>
      </c>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7"/>
    </row>
    <row r="53" spans="1:80" ht="15" customHeight="1">
      <c r="A53" s="87"/>
      <c r="B53" s="416"/>
      <c r="C53" s="416"/>
      <c r="D53" s="417"/>
      <c r="E53" s="457"/>
      <c r="F53" s="458"/>
      <c r="G53" s="458"/>
      <c r="H53" s="458"/>
      <c r="I53" s="459"/>
      <c r="J53" s="80" t="str">
        <f>IF(AND('Mapa Riesgos'!$Z$55="Muy Baja",'Mapa Riesgos'!$AB$55="Leve"),CONCATENATE("R8C",'Mapa Riesgos'!$P$55),"")</f>
        <v/>
      </c>
      <c r="K53" s="81" t="str">
        <f>IF(AND('Mapa Riesgos'!$Z$56="Muy Baja",'Mapa Riesgos'!$AB$56="Leve"),CONCATENATE("R8C",'Mapa Riesgos'!$P$56),"")</f>
        <v/>
      </c>
      <c r="L53" s="81" t="str">
        <f>IF(AND('Mapa Riesgos'!$Z$57="Muy Baja",'Mapa Riesgos'!$AB$57="Leve"),CONCATENATE("R8C",'Mapa Riesgos'!$P$57),"")</f>
        <v/>
      </c>
      <c r="M53" s="81" t="str">
        <f>IF(AND('Mapa Riesgos'!$Z$58="Muy Baja",'Mapa Riesgos'!$AB$58="Leve"),CONCATENATE("R8C",'Mapa Riesgos'!$P$58),"")</f>
        <v/>
      </c>
      <c r="N53" s="81" t="str">
        <f>IF(AND('Mapa Riesgos'!$Z$59="Muy Baja",'Mapa Riesgos'!$AB$59="Leve"),CONCATENATE("R8C",'Mapa Riesgos'!$P$59),"")</f>
        <v/>
      </c>
      <c r="O53" s="82" t="str">
        <f>IF(AND('Mapa Riesgos'!$Z$60="Muy Baja",'Mapa Riesgos'!$AB$60="Leve"),CONCATENATE("R8C",'Mapa Riesgos'!$P$60),"")</f>
        <v/>
      </c>
      <c r="P53" s="80" t="str">
        <f>IF(AND('Mapa Riesgos'!$Z$55="Muy Baja",'Mapa Riesgos'!$AB$55="Menor"),CONCATENATE("R8C",'Mapa Riesgos'!$P$55),"")</f>
        <v/>
      </c>
      <c r="Q53" s="81" t="str">
        <f>IF(AND('Mapa Riesgos'!$Z$56="Muy Baja",'Mapa Riesgos'!$AB$56="Menor"),CONCATENATE("R8C",'Mapa Riesgos'!$P$56),"")</f>
        <v/>
      </c>
      <c r="R53" s="81" t="str">
        <f>IF(AND('Mapa Riesgos'!$Z$57="Muy Baja",'Mapa Riesgos'!$AB$57="Menor"),CONCATENATE("R8C",'Mapa Riesgos'!$P$57),"")</f>
        <v/>
      </c>
      <c r="S53" s="81" t="str">
        <f>IF(AND('Mapa Riesgos'!$Z$58="Muy Baja",'Mapa Riesgos'!$AB$58="Menor"),CONCATENATE("R8C",'Mapa Riesgos'!$P$58),"")</f>
        <v/>
      </c>
      <c r="T53" s="81" t="str">
        <f>IF(AND('Mapa Riesgos'!$Z$59="Muy Baja",'Mapa Riesgos'!$AB$59="Menor"),CONCATENATE("R8C",'Mapa Riesgos'!$P$59),"")</f>
        <v/>
      </c>
      <c r="U53" s="82" t="str">
        <f>IF(AND('Mapa Riesgos'!$Z$60="Muy Baja",'Mapa Riesgos'!$AB$60="Menor"),CONCATENATE("R8C",'Mapa Riesgos'!$P$60),"")</f>
        <v/>
      </c>
      <c r="V53" s="71" t="str">
        <f>IF(AND('Mapa Riesgos'!$Z$55="Muy Baja",'Mapa Riesgos'!$AB$55="Moderado"),CONCATENATE("R8C",'Mapa Riesgos'!$P$55),"")</f>
        <v/>
      </c>
      <c r="W53" s="72" t="str">
        <f>IF(AND('Mapa Riesgos'!$Z$56="Muy Baja",'Mapa Riesgos'!$AB$56="Moderado"),CONCATENATE("R8C",'Mapa Riesgos'!$P$56),"")</f>
        <v/>
      </c>
      <c r="X53" s="72" t="str">
        <f>IF(AND('Mapa Riesgos'!$Z$57="Muy Baja",'Mapa Riesgos'!$AB$57="Moderado"),CONCATENATE("R8C",'Mapa Riesgos'!$P$57),"")</f>
        <v/>
      </c>
      <c r="Y53" s="72" t="str">
        <f>IF(AND('Mapa Riesgos'!$Z$58="Muy Baja",'Mapa Riesgos'!$AB$58="Moderado"),CONCATENATE("R8C",'Mapa Riesgos'!$P$58),"")</f>
        <v/>
      </c>
      <c r="Z53" s="72" t="str">
        <f>IF(AND('Mapa Riesgos'!$Z$59="Muy Baja",'Mapa Riesgos'!$AB$59="Moderado"),CONCATENATE("R8C",'Mapa Riesgos'!$P$59),"")</f>
        <v/>
      </c>
      <c r="AA53" s="73" t="str">
        <f>IF(AND('Mapa Riesgos'!$Z$60="Muy Baja",'Mapa Riesgos'!$AB$60="Moderado"),CONCATENATE("R8C",'Mapa Riesgos'!$P$60),"")</f>
        <v/>
      </c>
      <c r="AB53" s="55" t="str">
        <f>IF(AND('Mapa Riesgos'!$Z$55="Muy Baja",'Mapa Riesgos'!$AB$55="Mayor"),CONCATENATE("R8C",'Mapa Riesgos'!$P$55),"")</f>
        <v/>
      </c>
      <c r="AC53" s="56" t="str">
        <f>IF(AND('Mapa Riesgos'!$Z$56="Muy Baja",'Mapa Riesgos'!$AB$56="Mayor"),CONCATENATE("R8C",'Mapa Riesgos'!$P$56),"")</f>
        <v/>
      </c>
      <c r="AD53" s="61" t="str">
        <f>IF(AND('Mapa Riesgos'!$Z$57="Muy Baja",'Mapa Riesgos'!$AB$57="Mayor"),CONCATENATE("R8C",'Mapa Riesgos'!$P$57),"")</f>
        <v/>
      </c>
      <c r="AE53" s="61" t="str">
        <f>IF(AND('Mapa Riesgos'!$Z$58="Muy Baja",'Mapa Riesgos'!$AB$58="Mayor"),CONCATENATE("R8C",'Mapa Riesgos'!$P$58),"")</f>
        <v/>
      </c>
      <c r="AF53" s="61" t="str">
        <f>IF(AND('Mapa Riesgos'!$Z$59="Muy Baja",'Mapa Riesgos'!$AB$59="Mayor"),CONCATENATE("R8C",'Mapa Riesgos'!$P$59),"")</f>
        <v/>
      </c>
      <c r="AG53" s="57" t="str">
        <f>IF(AND('Mapa Riesgos'!$Z$60="Muy Baja",'Mapa Riesgos'!$AB$60="Mayor"),CONCATENATE("R8C",'Mapa Riesgos'!$P$60),"")</f>
        <v/>
      </c>
      <c r="AH53" s="58" t="str">
        <f>IF(AND('Mapa Riesgos'!$Z$55="Muy Baja",'Mapa Riesgos'!$AB$55="Catastrófico"),CONCATENATE("R8C",'Mapa Riesgos'!$P$55),"")</f>
        <v/>
      </c>
      <c r="AI53" s="59" t="str">
        <f>IF(AND('Mapa Riesgos'!$Z$56="Muy Baja",'Mapa Riesgos'!$AB$56="Catastrófico"),CONCATENATE("R8C",'Mapa Riesgos'!$P$56),"")</f>
        <v/>
      </c>
      <c r="AJ53" s="59" t="str">
        <f>IF(AND('Mapa Riesgos'!$Z$57="Muy Baja",'Mapa Riesgos'!$AB$57="Catastrófico"),CONCATENATE("R8C",'Mapa Riesgos'!$P$57),"")</f>
        <v/>
      </c>
      <c r="AK53" s="59" t="str">
        <f>IF(AND('Mapa Riesgos'!$Z$58="Muy Baja",'Mapa Riesgos'!$AB$58="Catastrófico"),CONCATENATE("R8C",'Mapa Riesgos'!$P$58),"")</f>
        <v/>
      </c>
      <c r="AL53" s="59" t="str">
        <f>IF(AND('Mapa Riesgos'!$Z$59="Muy Baja",'Mapa Riesgos'!$AB$59="Catastrófico"),CONCATENATE("R8C",'Mapa Riesgos'!$P$59),"")</f>
        <v/>
      </c>
      <c r="AM53" s="60" t="str">
        <f>IF(AND('Mapa Riesgos'!$Z$60="Muy Baja",'Mapa Riesgos'!$AB$60="Catastrófico"),CONCATENATE("R8C",'Mapa Riesgos'!$P$60),"")</f>
        <v/>
      </c>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c r="BY53" s="87"/>
      <c r="BZ53" s="87"/>
      <c r="CA53" s="87"/>
      <c r="CB53" s="87"/>
    </row>
    <row r="54" spans="1:80" ht="15" customHeight="1">
      <c r="A54" s="87"/>
      <c r="B54" s="416"/>
      <c r="C54" s="416"/>
      <c r="D54" s="417"/>
      <c r="E54" s="457"/>
      <c r="F54" s="458"/>
      <c r="G54" s="458"/>
      <c r="H54" s="458"/>
      <c r="I54" s="459"/>
      <c r="J54" s="80" t="str">
        <f>IF(AND('Mapa Riesgos'!$Z$61="Muy Baja",'Mapa Riesgos'!$AB$61="Leve"),CONCATENATE("R9C",'Mapa Riesgos'!$P$61),"")</f>
        <v/>
      </c>
      <c r="K54" s="81" t="str">
        <f>IF(AND('Mapa Riesgos'!$Z$62="Muy Baja",'Mapa Riesgos'!$AB$62="Leve"),CONCATENATE("R9C",'Mapa Riesgos'!$P$62),"")</f>
        <v/>
      </c>
      <c r="L54" s="81" t="str">
        <f>IF(AND('Mapa Riesgos'!$Z$63="Muy Baja",'Mapa Riesgos'!$AB$63="Leve"),CONCATENATE("R9C",'Mapa Riesgos'!$P$63),"")</f>
        <v/>
      </c>
      <c r="M54" s="81" t="str">
        <f>IF(AND('Mapa Riesgos'!$Z$64="Muy Baja",'Mapa Riesgos'!$AB$64="Leve"),CONCATENATE("R9C",'Mapa Riesgos'!$P$64),"")</f>
        <v/>
      </c>
      <c r="N54" s="81" t="str">
        <f>IF(AND('Mapa Riesgos'!$Z$65="Muy Baja",'Mapa Riesgos'!$AB$65="Leve"),CONCATENATE("R9C",'Mapa Riesgos'!$P$65),"")</f>
        <v/>
      </c>
      <c r="O54" s="82" t="str">
        <f>IF(AND('Mapa Riesgos'!$Z$66="Muy Baja",'Mapa Riesgos'!$AB$66="Leve"),CONCATENATE("R9C",'Mapa Riesgos'!$P$66),"")</f>
        <v/>
      </c>
      <c r="P54" s="80" t="str">
        <f>IF(AND('Mapa Riesgos'!$Z$61="Muy Baja",'Mapa Riesgos'!$AB$61="Menor"),CONCATENATE("R9C",'Mapa Riesgos'!$P$61),"")</f>
        <v/>
      </c>
      <c r="Q54" s="81" t="str">
        <f>IF(AND('Mapa Riesgos'!$Z$62="Muy Baja",'Mapa Riesgos'!$AB$62="Menor"),CONCATENATE("R9C",'Mapa Riesgos'!$P$62),"")</f>
        <v/>
      </c>
      <c r="R54" s="81" t="str">
        <f>IF(AND('Mapa Riesgos'!$Z$63="Muy Baja",'Mapa Riesgos'!$AB$63="Menor"),CONCATENATE("R9C",'Mapa Riesgos'!$P$63),"")</f>
        <v/>
      </c>
      <c r="S54" s="81" t="str">
        <f>IF(AND('Mapa Riesgos'!$Z$64="Muy Baja",'Mapa Riesgos'!$AB$64="Menor"),CONCATENATE("R9C",'Mapa Riesgos'!$P$64),"")</f>
        <v/>
      </c>
      <c r="T54" s="81" t="str">
        <f>IF(AND('Mapa Riesgos'!$Z$65="Muy Baja",'Mapa Riesgos'!$AB$65="Menor"),CONCATENATE("R9C",'Mapa Riesgos'!$P$65),"")</f>
        <v/>
      </c>
      <c r="U54" s="82" t="str">
        <f>IF(AND('Mapa Riesgos'!$Z$66="Muy Baja",'Mapa Riesgos'!$AB$66="Menor"),CONCATENATE("R9C",'Mapa Riesgos'!$P$66),"")</f>
        <v/>
      </c>
      <c r="V54" s="71" t="str">
        <f>IF(AND('Mapa Riesgos'!$Z$61="Muy Baja",'Mapa Riesgos'!$AB$61="Moderado"),CONCATENATE("R9C",'Mapa Riesgos'!$P$61),"")</f>
        <v/>
      </c>
      <c r="W54" s="72" t="str">
        <f>IF(AND('Mapa Riesgos'!$Z$62="Muy Baja",'Mapa Riesgos'!$AB$62="Moderado"),CONCATENATE("R9C",'Mapa Riesgos'!$P$62),"")</f>
        <v/>
      </c>
      <c r="X54" s="72" t="str">
        <f>IF(AND('Mapa Riesgos'!$Z$63="Muy Baja",'Mapa Riesgos'!$AB$63="Moderado"),CONCATENATE("R9C",'Mapa Riesgos'!$P$63),"")</f>
        <v/>
      </c>
      <c r="Y54" s="72" t="str">
        <f>IF(AND('Mapa Riesgos'!$Z$64="Muy Baja",'Mapa Riesgos'!$AB$64="Moderado"),CONCATENATE("R9C",'Mapa Riesgos'!$P$64),"")</f>
        <v/>
      </c>
      <c r="Z54" s="72" t="str">
        <f>IF(AND('Mapa Riesgos'!$Z$65="Muy Baja",'Mapa Riesgos'!$AB$65="Moderado"),CONCATENATE("R9C",'Mapa Riesgos'!$P$65),"")</f>
        <v/>
      </c>
      <c r="AA54" s="73" t="str">
        <f>IF(AND('Mapa Riesgos'!$Z$66="Muy Baja",'Mapa Riesgos'!$AB$66="Moderado"),CONCATENATE("R9C",'Mapa Riesgos'!$P$66),"")</f>
        <v/>
      </c>
      <c r="AB54" s="55" t="str">
        <f>IF(AND('Mapa Riesgos'!$Z$61="Muy Baja",'Mapa Riesgos'!$AB$61="Mayor"),CONCATENATE("R9C",'Mapa Riesgos'!$P$61),"")</f>
        <v/>
      </c>
      <c r="AC54" s="56" t="str">
        <f>IF(AND('Mapa Riesgos'!$Z$62="Muy Baja",'Mapa Riesgos'!$AB$62="Mayor"),CONCATENATE("R9C",'Mapa Riesgos'!$P$62),"")</f>
        <v/>
      </c>
      <c r="AD54" s="61" t="str">
        <f>IF(AND('Mapa Riesgos'!$Z$63="Muy Baja",'Mapa Riesgos'!$AB$63="Mayor"),CONCATENATE("R9C",'Mapa Riesgos'!$P$63),"")</f>
        <v/>
      </c>
      <c r="AE54" s="61" t="str">
        <f>IF(AND('Mapa Riesgos'!$Z$64="Muy Baja",'Mapa Riesgos'!$AB$64="Mayor"),CONCATENATE("R9C",'Mapa Riesgos'!$P$64),"")</f>
        <v/>
      </c>
      <c r="AF54" s="61" t="str">
        <f>IF(AND('Mapa Riesgos'!$Z$65="Muy Baja",'Mapa Riesgos'!$AB$65="Mayor"),CONCATENATE("R9C",'Mapa Riesgos'!$P$65),"")</f>
        <v/>
      </c>
      <c r="AG54" s="57" t="str">
        <f>IF(AND('Mapa Riesgos'!$Z$66="Muy Baja",'Mapa Riesgos'!$AB$66="Mayor"),CONCATENATE("R9C",'Mapa Riesgos'!$P$66),"")</f>
        <v/>
      </c>
      <c r="AH54" s="58" t="str">
        <f>IF(AND('Mapa Riesgos'!$Z$61="Muy Baja",'Mapa Riesgos'!$AB$61="Catastrófico"),CONCATENATE("R9C",'Mapa Riesgos'!$P$61),"")</f>
        <v/>
      </c>
      <c r="AI54" s="59" t="str">
        <f>IF(AND('Mapa Riesgos'!$Z$62="Muy Baja",'Mapa Riesgos'!$AB$62="Catastrófico"),CONCATENATE("R9C",'Mapa Riesgos'!$P$62),"")</f>
        <v/>
      </c>
      <c r="AJ54" s="59" t="str">
        <f>IF(AND('Mapa Riesgos'!$Z$63="Muy Baja",'Mapa Riesgos'!$AB$63="Catastrófico"),CONCATENATE("R9C",'Mapa Riesgos'!$P$63),"")</f>
        <v/>
      </c>
      <c r="AK54" s="59" t="str">
        <f>IF(AND('Mapa Riesgos'!$Z$64="Muy Baja",'Mapa Riesgos'!$AB$64="Catastrófico"),CONCATENATE("R9C",'Mapa Riesgos'!$P$64),"")</f>
        <v/>
      </c>
      <c r="AL54" s="59" t="str">
        <f>IF(AND('Mapa Riesgos'!$Z$65="Muy Baja",'Mapa Riesgos'!$AB$65="Catastrófico"),CONCATENATE("R9C",'Mapa Riesgos'!$P$65),"")</f>
        <v/>
      </c>
      <c r="AM54" s="60" t="str">
        <f>IF(AND('Mapa Riesgos'!$Z$66="Muy Baja",'Mapa Riesgos'!$AB$66="Catastrófico"),CONCATENATE("R9C",'Mapa Riesgos'!$P$66),"")</f>
        <v/>
      </c>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c r="BT54" s="87"/>
      <c r="BU54" s="87"/>
      <c r="BV54" s="87"/>
      <c r="BW54" s="87"/>
      <c r="BX54" s="87"/>
      <c r="BY54" s="87"/>
      <c r="BZ54" s="87"/>
      <c r="CA54" s="87"/>
      <c r="CB54" s="87"/>
    </row>
    <row r="55" spans="1:80" ht="15.75" customHeight="1" thickBot="1">
      <c r="A55" s="87"/>
      <c r="B55" s="416"/>
      <c r="C55" s="416"/>
      <c r="D55" s="417"/>
      <c r="E55" s="460"/>
      <c r="F55" s="461"/>
      <c r="G55" s="461"/>
      <c r="H55" s="461"/>
      <c r="I55" s="462"/>
      <c r="J55" s="83" t="str">
        <f>IF(AND('Mapa Riesgos'!$Z$67="Muy Baja",'Mapa Riesgos'!$AB$67="Leve"),CONCATENATE("R10C",'Mapa Riesgos'!$P$67),"")</f>
        <v/>
      </c>
      <c r="K55" s="84" t="str">
        <f>IF(AND('Mapa Riesgos'!$Z$68="Muy Baja",'Mapa Riesgos'!$AB$68="Leve"),CONCATENATE("R10C",'Mapa Riesgos'!$P$68),"")</f>
        <v/>
      </c>
      <c r="L55" s="84" t="str">
        <f>IF(AND('Mapa Riesgos'!$Z$69="Muy Baja",'Mapa Riesgos'!$AB$69="Leve"),CONCATENATE("R10C",'Mapa Riesgos'!$P$69),"")</f>
        <v/>
      </c>
      <c r="M55" s="84" t="str">
        <f>IF(AND('Mapa Riesgos'!$Z$70="Muy Baja",'Mapa Riesgos'!$AB$70="Leve"),CONCATENATE("R10C",'Mapa Riesgos'!$P$70),"")</f>
        <v/>
      </c>
      <c r="N55" s="84" t="str">
        <f>IF(AND('Mapa Riesgos'!$Z$71="Muy Baja",'Mapa Riesgos'!$AB$71="Leve"),CONCATENATE("R10C",'Mapa Riesgos'!$P$71),"")</f>
        <v/>
      </c>
      <c r="O55" s="85" t="str">
        <f>IF(AND('Mapa Riesgos'!$Z$72="Muy Baja",'Mapa Riesgos'!$AB$72="Leve"),CONCATENATE("R10C",'Mapa Riesgos'!$P$72),"")</f>
        <v/>
      </c>
      <c r="P55" s="83" t="str">
        <f>IF(AND('Mapa Riesgos'!$Z$67="Muy Baja",'Mapa Riesgos'!$AB$67="Menor"),CONCATENATE("R10C",'Mapa Riesgos'!$P$67),"")</f>
        <v/>
      </c>
      <c r="Q55" s="84" t="str">
        <f>IF(AND('Mapa Riesgos'!$Z$68="Muy Baja",'Mapa Riesgos'!$AB$68="Menor"),CONCATENATE("R10C",'Mapa Riesgos'!$P$68),"")</f>
        <v/>
      </c>
      <c r="R55" s="84" t="str">
        <f>IF(AND('Mapa Riesgos'!$Z$69="Muy Baja",'Mapa Riesgos'!$AB$69="Menor"),CONCATENATE("R10C",'Mapa Riesgos'!$P$69),"")</f>
        <v/>
      </c>
      <c r="S55" s="84" t="str">
        <f>IF(AND('Mapa Riesgos'!$Z$70="Muy Baja",'Mapa Riesgos'!$AB$70="Menor"),CONCATENATE("R10C",'Mapa Riesgos'!$P$70),"")</f>
        <v/>
      </c>
      <c r="T55" s="84" t="str">
        <f>IF(AND('Mapa Riesgos'!$Z$71="Muy Baja",'Mapa Riesgos'!$AB$71="Menor"),CONCATENATE("R10C",'Mapa Riesgos'!$P$71),"")</f>
        <v/>
      </c>
      <c r="U55" s="85" t="str">
        <f>IF(AND('Mapa Riesgos'!$Z$72="Muy Baja",'Mapa Riesgos'!$AB$72="Menor"),CONCATENATE("R10C",'Mapa Riesgos'!$P$72),"")</f>
        <v/>
      </c>
      <c r="V55" s="74" t="str">
        <f>IF(AND('Mapa Riesgos'!$Z$67="Muy Baja",'Mapa Riesgos'!$AB$67="Moderado"),CONCATENATE("R10C",'Mapa Riesgos'!$P$67),"")</f>
        <v/>
      </c>
      <c r="W55" s="75" t="str">
        <f>IF(AND('Mapa Riesgos'!$Z$68="Muy Baja",'Mapa Riesgos'!$AB$68="Moderado"),CONCATENATE("R10C",'Mapa Riesgos'!$P$68),"")</f>
        <v/>
      </c>
      <c r="X55" s="75" t="str">
        <f>IF(AND('Mapa Riesgos'!$Z$69="Muy Baja",'Mapa Riesgos'!$AB$69="Moderado"),CONCATENATE("R10C",'Mapa Riesgos'!$P$69),"")</f>
        <v/>
      </c>
      <c r="Y55" s="75" t="str">
        <f>IF(AND('Mapa Riesgos'!$Z$70="Muy Baja",'Mapa Riesgos'!$AB$70="Moderado"),CONCATENATE("R10C",'Mapa Riesgos'!$P$70),"")</f>
        <v/>
      </c>
      <c r="Z55" s="75" t="str">
        <f>IF(AND('Mapa Riesgos'!$Z$71="Muy Baja",'Mapa Riesgos'!$AB$71="Moderado"),CONCATENATE("R10C",'Mapa Riesgos'!$P$71),"")</f>
        <v/>
      </c>
      <c r="AA55" s="76" t="str">
        <f>IF(AND('Mapa Riesgos'!$Z$72="Muy Baja",'Mapa Riesgos'!$AB$72="Moderado"),CONCATENATE("R10C",'Mapa Riesgos'!$P$72),"")</f>
        <v/>
      </c>
      <c r="AB55" s="62" t="str">
        <f>IF(AND('Mapa Riesgos'!$Z$67="Muy Baja",'Mapa Riesgos'!$AB$67="Mayor"),CONCATENATE("R10C",'Mapa Riesgos'!$P$67),"")</f>
        <v/>
      </c>
      <c r="AC55" s="63" t="str">
        <f>IF(AND('Mapa Riesgos'!$Z$68="Muy Baja",'Mapa Riesgos'!$AB$68="Mayor"),CONCATENATE("R10C",'Mapa Riesgos'!$P$68),"")</f>
        <v/>
      </c>
      <c r="AD55" s="63" t="str">
        <f>IF(AND('Mapa Riesgos'!$Z$69="Muy Baja",'Mapa Riesgos'!$AB$69="Mayor"),CONCATENATE("R10C",'Mapa Riesgos'!$P$69),"")</f>
        <v/>
      </c>
      <c r="AE55" s="63" t="str">
        <f>IF(AND('Mapa Riesgos'!$Z$70="Muy Baja",'Mapa Riesgos'!$AB$70="Mayor"),CONCATENATE("R10C",'Mapa Riesgos'!$P$70),"")</f>
        <v/>
      </c>
      <c r="AF55" s="63" t="str">
        <f>IF(AND('Mapa Riesgos'!$Z$71="Muy Baja",'Mapa Riesgos'!$AB$71="Mayor"),CONCATENATE("R10C",'Mapa Riesgos'!$P$71),"")</f>
        <v/>
      </c>
      <c r="AG55" s="64" t="str">
        <f>IF(AND('Mapa Riesgos'!$Z$72="Muy Baja",'Mapa Riesgos'!$AB$72="Mayor"),CONCATENATE("R10C",'Mapa Riesgos'!$P$72),"")</f>
        <v/>
      </c>
      <c r="AH55" s="65" t="str">
        <f>IF(AND('Mapa Riesgos'!$Z$67="Muy Baja",'Mapa Riesgos'!$AB$67="Catastrófico"),CONCATENATE("R10C",'Mapa Riesgos'!$P$67),"")</f>
        <v/>
      </c>
      <c r="AI55" s="66" t="str">
        <f>IF(AND('Mapa Riesgos'!$Z$68="Muy Baja",'Mapa Riesgos'!$AB$68="Catastrófico"),CONCATENATE("R10C",'Mapa Riesgos'!$P$68),"")</f>
        <v/>
      </c>
      <c r="AJ55" s="66" t="str">
        <f>IF(AND('Mapa Riesgos'!$Z$69="Muy Baja",'Mapa Riesgos'!$AB$69="Catastrófico"),CONCATENATE("R10C",'Mapa Riesgos'!$P$69),"")</f>
        <v/>
      </c>
      <c r="AK55" s="66" t="str">
        <f>IF(AND('Mapa Riesgos'!$Z$70="Muy Baja",'Mapa Riesgos'!$AB$70="Catastrófico"),CONCATENATE("R10C",'Mapa Riesgos'!$P$70),"")</f>
        <v/>
      </c>
      <c r="AL55" s="66" t="str">
        <f>IF(AND('Mapa Riesgos'!$Z$71="Muy Baja",'Mapa Riesgos'!$AB$71="Catastrófico"),CONCATENATE("R10C",'Mapa Riesgos'!$P$71),"")</f>
        <v/>
      </c>
      <c r="AM55" s="67" t="str">
        <f>IF(AND('Mapa Riesgos'!$Z$72="Muy Baja",'Mapa Riesgos'!$AB$72="Catastrófico"),CONCATENATE("R10C",'Mapa Riesgos'!$P$72),"")</f>
        <v/>
      </c>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c r="BT55" s="87"/>
      <c r="BU55" s="87"/>
      <c r="BV55" s="87"/>
      <c r="BW55" s="87"/>
      <c r="BX55" s="87"/>
      <c r="BY55" s="87"/>
      <c r="BZ55" s="87"/>
      <c r="CA55" s="87"/>
      <c r="CB55" s="87"/>
    </row>
    <row r="56" spans="1:80">
      <c r="A56" s="87"/>
      <c r="B56" s="87"/>
      <c r="C56" s="87"/>
      <c r="D56" s="87"/>
      <c r="E56" s="87"/>
      <c r="F56" s="87"/>
      <c r="G56" s="87"/>
      <c r="H56" s="87"/>
      <c r="I56" s="87"/>
      <c r="J56" s="454" t="s">
        <v>105</v>
      </c>
      <c r="K56" s="455"/>
      <c r="L56" s="455"/>
      <c r="M56" s="455"/>
      <c r="N56" s="455"/>
      <c r="O56" s="456"/>
      <c r="P56" s="454" t="s">
        <v>104</v>
      </c>
      <c r="Q56" s="455"/>
      <c r="R56" s="455"/>
      <c r="S56" s="455"/>
      <c r="T56" s="455"/>
      <c r="U56" s="456"/>
      <c r="V56" s="454" t="s">
        <v>103</v>
      </c>
      <c r="W56" s="455"/>
      <c r="X56" s="455"/>
      <c r="Y56" s="455"/>
      <c r="Z56" s="455"/>
      <c r="AA56" s="456"/>
      <c r="AB56" s="454" t="s">
        <v>102</v>
      </c>
      <c r="AC56" s="463"/>
      <c r="AD56" s="455"/>
      <c r="AE56" s="455"/>
      <c r="AF56" s="455"/>
      <c r="AG56" s="456"/>
      <c r="AH56" s="454" t="s">
        <v>101</v>
      </c>
      <c r="AI56" s="455"/>
      <c r="AJ56" s="455"/>
      <c r="AK56" s="455"/>
      <c r="AL56" s="455"/>
      <c r="AM56" s="456"/>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87"/>
      <c r="BS56" s="87"/>
      <c r="BT56" s="87"/>
      <c r="BU56" s="87"/>
      <c r="BV56" s="87"/>
      <c r="BW56" s="87"/>
      <c r="BX56" s="87"/>
      <c r="BY56" s="87"/>
      <c r="BZ56" s="87"/>
      <c r="CA56" s="87"/>
      <c r="CB56" s="87"/>
    </row>
    <row r="57" spans="1:80">
      <c r="A57" s="87"/>
      <c r="B57" s="87"/>
      <c r="C57" s="87"/>
      <c r="D57" s="87"/>
      <c r="E57" s="87"/>
      <c r="F57" s="87"/>
      <c r="G57" s="87"/>
      <c r="H57" s="87"/>
      <c r="I57" s="87"/>
      <c r="J57" s="457"/>
      <c r="K57" s="458"/>
      <c r="L57" s="458"/>
      <c r="M57" s="458"/>
      <c r="N57" s="458"/>
      <c r="O57" s="459"/>
      <c r="P57" s="457"/>
      <c r="Q57" s="458"/>
      <c r="R57" s="458"/>
      <c r="S57" s="458"/>
      <c r="T57" s="458"/>
      <c r="U57" s="459"/>
      <c r="V57" s="457"/>
      <c r="W57" s="458"/>
      <c r="X57" s="458"/>
      <c r="Y57" s="458"/>
      <c r="Z57" s="458"/>
      <c r="AA57" s="459"/>
      <c r="AB57" s="457"/>
      <c r="AC57" s="458"/>
      <c r="AD57" s="458"/>
      <c r="AE57" s="458"/>
      <c r="AF57" s="458"/>
      <c r="AG57" s="459"/>
      <c r="AH57" s="457"/>
      <c r="AI57" s="458"/>
      <c r="AJ57" s="458"/>
      <c r="AK57" s="458"/>
      <c r="AL57" s="458"/>
      <c r="AM57" s="459"/>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87"/>
      <c r="BS57" s="87"/>
      <c r="BT57" s="87"/>
      <c r="BU57" s="87"/>
      <c r="BV57" s="87"/>
      <c r="BW57" s="87"/>
      <c r="BX57" s="87"/>
      <c r="BY57" s="87"/>
      <c r="BZ57" s="87"/>
      <c r="CA57" s="87"/>
      <c r="CB57" s="87"/>
    </row>
    <row r="58" spans="1:80">
      <c r="A58" s="87"/>
      <c r="B58" s="87"/>
      <c r="C58" s="87"/>
      <c r="D58" s="87"/>
      <c r="E58" s="87"/>
      <c r="F58" s="87"/>
      <c r="G58" s="87"/>
      <c r="H58" s="87"/>
      <c r="I58" s="87"/>
      <c r="J58" s="457"/>
      <c r="K58" s="458"/>
      <c r="L58" s="458"/>
      <c r="M58" s="458"/>
      <c r="N58" s="458"/>
      <c r="O58" s="459"/>
      <c r="P58" s="457"/>
      <c r="Q58" s="458"/>
      <c r="R58" s="458"/>
      <c r="S58" s="458"/>
      <c r="T58" s="458"/>
      <c r="U58" s="459"/>
      <c r="V58" s="457"/>
      <c r="W58" s="458"/>
      <c r="X58" s="458"/>
      <c r="Y58" s="458"/>
      <c r="Z58" s="458"/>
      <c r="AA58" s="459"/>
      <c r="AB58" s="457"/>
      <c r="AC58" s="458"/>
      <c r="AD58" s="458"/>
      <c r="AE58" s="458"/>
      <c r="AF58" s="458"/>
      <c r="AG58" s="459"/>
      <c r="AH58" s="457"/>
      <c r="AI58" s="458"/>
      <c r="AJ58" s="458"/>
      <c r="AK58" s="458"/>
      <c r="AL58" s="458"/>
      <c r="AM58" s="459"/>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7"/>
      <c r="BU58" s="87"/>
      <c r="BV58" s="87"/>
      <c r="BW58" s="87"/>
      <c r="BX58" s="87"/>
      <c r="BY58" s="87"/>
      <c r="BZ58" s="87"/>
      <c r="CA58" s="87"/>
      <c r="CB58" s="87"/>
    </row>
    <row r="59" spans="1:80">
      <c r="A59" s="87"/>
      <c r="B59" s="87"/>
      <c r="C59" s="87"/>
      <c r="D59" s="87"/>
      <c r="E59" s="87"/>
      <c r="F59" s="87"/>
      <c r="G59" s="87"/>
      <c r="H59" s="87"/>
      <c r="I59" s="87"/>
      <c r="J59" s="457"/>
      <c r="K59" s="458"/>
      <c r="L59" s="458"/>
      <c r="M59" s="458"/>
      <c r="N59" s="458"/>
      <c r="O59" s="459"/>
      <c r="P59" s="457"/>
      <c r="Q59" s="458"/>
      <c r="R59" s="458"/>
      <c r="S59" s="458"/>
      <c r="T59" s="458"/>
      <c r="U59" s="459"/>
      <c r="V59" s="457"/>
      <c r="W59" s="458"/>
      <c r="X59" s="458"/>
      <c r="Y59" s="458"/>
      <c r="Z59" s="458"/>
      <c r="AA59" s="459"/>
      <c r="AB59" s="457"/>
      <c r="AC59" s="458"/>
      <c r="AD59" s="458"/>
      <c r="AE59" s="458"/>
      <c r="AF59" s="458"/>
      <c r="AG59" s="459"/>
      <c r="AH59" s="457"/>
      <c r="AI59" s="458"/>
      <c r="AJ59" s="458"/>
      <c r="AK59" s="458"/>
      <c r="AL59" s="458"/>
      <c r="AM59" s="459"/>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row>
    <row r="60" spans="1:80">
      <c r="A60" s="87"/>
      <c r="B60" s="87"/>
      <c r="C60" s="87"/>
      <c r="D60" s="87"/>
      <c r="E60" s="87"/>
      <c r="F60" s="87"/>
      <c r="G60" s="87"/>
      <c r="H60" s="87"/>
      <c r="I60" s="87"/>
      <c r="J60" s="457"/>
      <c r="K60" s="458"/>
      <c r="L60" s="458"/>
      <c r="M60" s="458"/>
      <c r="N60" s="458"/>
      <c r="O60" s="459"/>
      <c r="P60" s="457"/>
      <c r="Q60" s="458"/>
      <c r="R60" s="458"/>
      <c r="S60" s="458"/>
      <c r="T60" s="458"/>
      <c r="U60" s="459"/>
      <c r="V60" s="457"/>
      <c r="W60" s="458"/>
      <c r="X60" s="458"/>
      <c r="Y60" s="458"/>
      <c r="Z60" s="458"/>
      <c r="AA60" s="459"/>
      <c r="AB60" s="457"/>
      <c r="AC60" s="458"/>
      <c r="AD60" s="458"/>
      <c r="AE60" s="458"/>
      <c r="AF60" s="458"/>
      <c r="AG60" s="459"/>
      <c r="AH60" s="457"/>
      <c r="AI60" s="458"/>
      <c r="AJ60" s="458"/>
      <c r="AK60" s="458"/>
      <c r="AL60" s="458"/>
      <c r="AM60" s="459"/>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row>
    <row r="61" spans="1:80" ht="15.75" thickBot="1">
      <c r="A61" s="87"/>
      <c r="B61" s="87"/>
      <c r="C61" s="87"/>
      <c r="D61" s="87"/>
      <c r="E61" s="87"/>
      <c r="F61" s="87"/>
      <c r="G61" s="87"/>
      <c r="H61" s="87"/>
      <c r="I61" s="87"/>
      <c r="J61" s="460"/>
      <c r="K61" s="461"/>
      <c r="L61" s="461"/>
      <c r="M61" s="461"/>
      <c r="N61" s="461"/>
      <c r="O61" s="462"/>
      <c r="P61" s="460"/>
      <c r="Q61" s="461"/>
      <c r="R61" s="461"/>
      <c r="S61" s="461"/>
      <c r="T61" s="461"/>
      <c r="U61" s="462"/>
      <c r="V61" s="460"/>
      <c r="W61" s="461"/>
      <c r="X61" s="461"/>
      <c r="Y61" s="461"/>
      <c r="Z61" s="461"/>
      <c r="AA61" s="462"/>
      <c r="AB61" s="460"/>
      <c r="AC61" s="461"/>
      <c r="AD61" s="461"/>
      <c r="AE61" s="461"/>
      <c r="AF61" s="461"/>
      <c r="AG61" s="462"/>
      <c r="AH61" s="460"/>
      <c r="AI61" s="461"/>
      <c r="AJ61" s="461"/>
      <c r="AK61" s="461"/>
      <c r="AL61" s="461"/>
      <c r="AM61" s="462"/>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row>
    <row r="62" spans="1:80">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row>
    <row r="63" spans="1:80" ht="15" customHeight="1">
      <c r="A63" s="87"/>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87"/>
      <c r="AV63" s="87"/>
      <c r="AW63" s="87"/>
      <c r="AX63" s="87"/>
      <c r="AY63" s="87"/>
      <c r="AZ63" s="87"/>
      <c r="BA63" s="87"/>
      <c r="BB63" s="87"/>
      <c r="BC63" s="87"/>
      <c r="BD63" s="87"/>
      <c r="BE63" s="87"/>
      <c r="BF63" s="87"/>
      <c r="BG63" s="87"/>
      <c r="BH63" s="87"/>
    </row>
    <row r="64" spans="1:80" ht="15" customHeight="1">
      <c r="A64" s="87"/>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87"/>
      <c r="AV64" s="87"/>
      <c r="AW64" s="87"/>
      <c r="AX64" s="87"/>
      <c r="AY64" s="87"/>
      <c r="AZ64" s="87"/>
      <c r="BA64" s="87"/>
      <c r="BB64" s="87"/>
      <c r="BC64" s="87"/>
      <c r="BD64" s="87"/>
      <c r="BE64" s="87"/>
      <c r="BF64" s="87"/>
      <c r="BG64" s="87"/>
      <c r="BH64" s="87"/>
    </row>
    <row r="65" spans="1:60">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row>
    <row r="66" spans="1:60">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row>
    <row r="67" spans="1:60">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row>
    <row r="68" spans="1:60">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row>
    <row r="69" spans="1:60">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row>
    <row r="70" spans="1:60">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row>
    <row r="71" spans="1:60">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row>
    <row r="72" spans="1:60">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row>
    <row r="73" spans="1:60">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row>
    <row r="74" spans="1:60">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row>
    <row r="75" spans="1:60">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row>
    <row r="76" spans="1:60">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row>
    <row r="77" spans="1:60">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row>
    <row r="78" spans="1:60">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row>
    <row r="79" spans="1:60">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row>
    <row r="80" spans="1:60">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row>
    <row r="81" spans="1:60">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row>
    <row r="82" spans="1:60">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row>
    <row r="83" spans="1:60">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row>
    <row r="84" spans="1:60">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row>
    <row r="85" spans="1:60">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row>
    <row r="86" spans="1:60">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row>
    <row r="87" spans="1:60">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row>
    <row r="88" spans="1:60">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row>
    <row r="89" spans="1:60">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row>
    <row r="90" spans="1:60">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row>
    <row r="91" spans="1:60">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row>
    <row r="92" spans="1:60">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row>
    <row r="93" spans="1:60">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row>
    <row r="94" spans="1:60">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row>
    <row r="95" spans="1:60">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row>
    <row r="96" spans="1:60">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row>
    <row r="97" spans="1:60">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row>
    <row r="98" spans="1:60">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row>
    <row r="99" spans="1:60">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row>
    <row r="100" spans="1:60">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row>
    <row r="101" spans="1:60">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row>
    <row r="102" spans="1:60">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row>
    <row r="103" spans="1:60">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row>
    <row r="104" spans="1:60">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row>
    <row r="105" spans="1:60">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row>
    <row r="106" spans="1:60">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row>
    <row r="107" spans="1:60">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row>
    <row r="108" spans="1:60">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row>
    <row r="109" spans="1:60">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row>
    <row r="110" spans="1:60">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row>
    <row r="111" spans="1:60">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row>
    <row r="112" spans="1:60">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row>
    <row r="113" spans="1:60">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row>
    <row r="114" spans="1:60">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row>
    <row r="115" spans="1:60">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row>
    <row r="116" spans="1:60">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row>
    <row r="117" spans="1:60">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row>
    <row r="118" spans="1:60">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row>
    <row r="119" spans="1:60">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row>
    <row r="120" spans="1:60">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row>
    <row r="121" spans="1:60">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row>
    <row r="122" spans="1:60">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row>
    <row r="123" spans="1:60">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row>
    <row r="124" spans="1:60">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row>
    <row r="125" spans="1:60">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row>
    <row r="126" spans="1:60">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row>
    <row r="127" spans="1:60">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row>
    <row r="128" spans="1:60">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row>
    <row r="129" spans="1:60">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row>
    <row r="130" spans="1:60">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row>
    <row r="131" spans="1:60">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c r="BG131" s="87"/>
      <c r="BH131" s="87"/>
    </row>
    <row r="132" spans="1:60">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c r="AU132" s="87"/>
      <c r="AV132" s="87"/>
      <c r="AW132" s="87"/>
      <c r="AX132" s="87"/>
      <c r="AY132" s="87"/>
      <c r="AZ132" s="87"/>
      <c r="BA132" s="87"/>
      <c r="BB132" s="87"/>
      <c r="BC132" s="87"/>
      <c r="BD132" s="87"/>
      <c r="BE132" s="87"/>
      <c r="BF132" s="87"/>
      <c r="BG132" s="87"/>
      <c r="BH132" s="87"/>
    </row>
    <row r="133" spans="1:60">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c r="AU133" s="87"/>
      <c r="AV133" s="87"/>
      <c r="AW133" s="87"/>
      <c r="AX133" s="87"/>
      <c r="AY133" s="87"/>
      <c r="AZ133" s="87"/>
      <c r="BA133" s="87"/>
      <c r="BB133" s="87"/>
      <c r="BC133" s="87"/>
      <c r="BD133" s="87"/>
      <c r="BE133" s="87"/>
      <c r="BF133" s="87"/>
      <c r="BG133" s="87"/>
      <c r="BH133" s="87"/>
    </row>
    <row r="134" spans="1:60">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7"/>
      <c r="AV134" s="87"/>
      <c r="AW134" s="87"/>
      <c r="AX134" s="87"/>
      <c r="AY134" s="87"/>
      <c r="AZ134" s="87"/>
      <c r="BA134" s="87"/>
      <c r="BB134" s="87"/>
      <c r="BC134" s="87"/>
      <c r="BD134" s="87"/>
      <c r="BE134" s="87"/>
      <c r="BF134" s="87"/>
      <c r="BG134" s="87"/>
      <c r="BH134" s="87"/>
    </row>
    <row r="135" spans="1:60">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c r="BH135" s="87"/>
    </row>
    <row r="136" spans="1:60">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row>
    <row r="137" spans="1:60">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c r="AU137" s="87"/>
      <c r="AV137" s="87"/>
      <c r="AW137" s="87"/>
      <c r="AX137" s="87"/>
      <c r="AY137" s="87"/>
      <c r="AZ137" s="87"/>
      <c r="BA137" s="87"/>
      <c r="BB137" s="87"/>
      <c r="BC137" s="87"/>
      <c r="BD137" s="87"/>
      <c r="BE137" s="87"/>
      <c r="BF137" s="87"/>
      <c r="BG137" s="87"/>
      <c r="BH137" s="87"/>
    </row>
    <row r="138" spans="1:60">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c r="AU138" s="87"/>
      <c r="AV138" s="87"/>
      <c r="AW138" s="87"/>
      <c r="AX138" s="87"/>
      <c r="AY138" s="87"/>
      <c r="AZ138" s="87"/>
      <c r="BA138" s="87"/>
      <c r="BB138" s="87"/>
      <c r="BC138" s="87"/>
      <c r="BD138" s="87"/>
      <c r="BE138" s="87"/>
      <c r="BF138" s="87"/>
      <c r="BG138" s="87"/>
      <c r="BH138" s="87"/>
    </row>
    <row r="139" spans="1:60">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c r="AU139" s="87"/>
      <c r="AV139" s="87"/>
      <c r="AW139" s="87"/>
      <c r="AX139" s="87"/>
      <c r="AY139" s="87"/>
      <c r="AZ139" s="87"/>
      <c r="BA139" s="87"/>
      <c r="BB139" s="87"/>
      <c r="BC139" s="87"/>
      <c r="BD139" s="87"/>
      <c r="BE139" s="87"/>
      <c r="BF139" s="87"/>
      <c r="BG139" s="87"/>
      <c r="BH139" s="87"/>
    </row>
    <row r="140" spans="1:60">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c r="AU140" s="87"/>
      <c r="AV140" s="87"/>
      <c r="AW140" s="87"/>
      <c r="AX140" s="87"/>
      <c r="AY140" s="87"/>
      <c r="AZ140" s="87"/>
      <c r="BA140" s="87"/>
      <c r="BB140" s="87"/>
      <c r="BC140" s="87"/>
      <c r="BD140" s="87"/>
      <c r="BE140" s="87"/>
      <c r="BF140" s="87"/>
      <c r="BG140" s="87"/>
      <c r="BH140" s="87"/>
    </row>
    <row r="141" spans="1:60">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c r="AU141" s="87"/>
      <c r="AV141" s="87"/>
      <c r="AW141" s="87"/>
      <c r="AX141" s="87"/>
      <c r="AY141" s="87"/>
      <c r="AZ141" s="87"/>
      <c r="BA141" s="87"/>
      <c r="BB141" s="87"/>
      <c r="BC141" s="87"/>
      <c r="BD141" s="87"/>
      <c r="BE141" s="87"/>
      <c r="BF141" s="87"/>
      <c r="BG141" s="87"/>
      <c r="BH141" s="87"/>
    </row>
    <row r="142" spans="1:60">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c r="AU142" s="87"/>
      <c r="AV142" s="87"/>
      <c r="AW142" s="87"/>
      <c r="AX142" s="87"/>
      <c r="AY142" s="87"/>
      <c r="AZ142" s="87"/>
      <c r="BA142" s="87"/>
      <c r="BB142" s="87"/>
      <c r="BC142" s="87"/>
      <c r="BD142" s="87"/>
      <c r="BE142" s="87"/>
      <c r="BF142" s="87"/>
      <c r="BG142" s="87"/>
      <c r="BH142" s="87"/>
    </row>
    <row r="143" spans="1:60">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row>
    <row r="144" spans="1:60">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c r="BH144" s="87"/>
    </row>
    <row r="145" spans="1:60">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87"/>
    </row>
    <row r="146" spans="1:60">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87"/>
    </row>
    <row r="147" spans="1:60">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c r="AU147" s="87"/>
      <c r="AV147" s="87"/>
      <c r="AW147" s="87"/>
      <c r="AX147" s="87"/>
      <c r="AY147" s="87"/>
      <c r="AZ147" s="87"/>
      <c r="BA147" s="87"/>
      <c r="BB147" s="87"/>
      <c r="BC147" s="87"/>
      <c r="BD147" s="87"/>
      <c r="BE147" s="87"/>
      <c r="BF147" s="87"/>
      <c r="BG147" s="87"/>
      <c r="BH147" s="87"/>
    </row>
    <row r="148" spans="1:60">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c r="AU148" s="87"/>
      <c r="AV148" s="87"/>
      <c r="AW148" s="87"/>
      <c r="AX148" s="87"/>
      <c r="AY148" s="87"/>
      <c r="AZ148" s="87"/>
      <c r="BA148" s="87"/>
      <c r="BB148" s="87"/>
      <c r="BC148" s="87"/>
      <c r="BD148" s="87"/>
      <c r="BE148" s="87"/>
      <c r="BF148" s="87"/>
      <c r="BG148" s="87"/>
      <c r="BH148" s="87"/>
    </row>
    <row r="149" spans="1:60">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c r="AU149" s="87"/>
      <c r="AV149" s="87"/>
      <c r="AW149" s="87"/>
      <c r="AX149" s="87"/>
      <c r="AY149" s="87"/>
      <c r="AZ149" s="87"/>
      <c r="BA149" s="87"/>
      <c r="BB149" s="87"/>
      <c r="BC149" s="87"/>
      <c r="BD149" s="87"/>
      <c r="BE149" s="87"/>
      <c r="BF149" s="87"/>
      <c r="BG149" s="87"/>
      <c r="BH149" s="87"/>
    </row>
    <row r="150" spans="1:60">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c r="AU150" s="87"/>
      <c r="AV150" s="87"/>
      <c r="AW150" s="87"/>
      <c r="AX150" s="87"/>
      <c r="AY150" s="87"/>
      <c r="AZ150" s="87"/>
      <c r="BA150" s="87"/>
      <c r="BB150" s="87"/>
      <c r="BC150" s="87"/>
      <c r="BD150" s="87"/>
      <c r="BE150" s="87"/>
      <c r="BF150" s="87"/>
      <c r="BG150" s="87"/>
      <c r="BH150" s="87"/>
    </row>
    <row r="151" spans="1:60">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c r="AU151" s="87"/>
      <c r="AV151" s="87"/>
      <c r="AW151" s="87"/>
      <c r="AX151" s="87"/>
      <c r="AY151" s="87"/>
      <c r="AZ151" s="87"/>
      <c r="BA151" s="87"/>
      <c r="BB151" s="87"/>
      <c r="BC151" s="87"/>
      <c r="BD151" s="87"/>
      <c r="BE151" s="87"/>
      <c r="BF151" s="87"/>
      <c r="BG151" s="87"/>
      <c r="BH151" s="87"/>
    </row>
    <row r="152" spans="1:60">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c r="AU152" s="87"/>
      <c r="AV152" s="87"/>
      <c r="AW152" s="87"/>
      <c r="AX152" s="87"/>
      <c r="AY152" s="87"/>
      <c r="AZ152" s="87"/>
      <c r="BA152" s="87"/>
      <c r="BB152" s="87"/>
      <c r="BC152" s="87"/>
      <c r="BD152" s="87"/>
      <c r="BE152" s="87"/>
      <c r="BF152" s="87"/>
      <c r="BG152" s="87"/>
      <c r="BH152" s="87"/>
    </row>
    <row r="153" spans="1:60">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c r="AU153" s="87"/>
      <c r="AV153" s="87"/>
      <c r="AW153" s="87"/>
      <c r="AX153" s="87"/>
      <c r="AY153" s="87"/>
      <c r="AZ153" s="87"/>
      <c r="BA153" s="87"/>
      <c r="BB153" s="87"/>
      <c r="BC153" s="87"/>
      <c r="BD153" s="87"/>
      <c r="BE153" s="87"/>
      <c r="BF153" s="87"/>
      <c r="BG153" s="87"/>
      <c r="BH153" s="87"/>
    </row>
    <row r="154" spans="1:60">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c r="AU154" s="87"/>
      <c r="AV154" s="87"/>
      <c r="AW154" s="87"/>
      <c r="AX154" s="87"/>
      <c r="AY154" s="87"/>
      <c r="AZ154" s="87"/>
      <c r="BA154" s="87"/>
      <c r="BB154" s="87"/>
      <c r="BC154" s="87"/>
      <c r="BD154" s="87"/>
      <c r="BE154" s="87"/>
      <c r="BF154" s="87"/>
      <c r="BG154" s="87"/>
      <c r="BH154" s="87"/>
    </row>
    <row r="155" spans="1:60">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c r="AU155" s="87"/>
      <c r="AV155" s="87"/>
      <c r="AW155" s="87"/>
      <c r="AX155" s="87"/>
      <c r="AY155" s="87"/>
      <c r="AZ155" s="87"/>
      <c r="BA155" s="87"/>
      <c r="BB155" s="87"/>
      <c r="BC155" s="87"/>
      <c r="BD155" s="87"/>
      <c r="BE155" s="87"/>
      <c r="BF155" s="87"/>
      <c r="BG155" s="87"/>
      <c r="BH155" s="87"/>
    </row>
    <row r="156" spans="1:60">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c r="AU156" s="87"/>
      <c r="AV156" s="87"/>
      <c r="AW156" s="87"/>
      <c r="AX156" s="87"/>
      <c r="AY156" s="87"/>
      <c r="AZ156" s="87"/>
      <c r="BA156" s="87"/>
      <c r="BB156" s="87"/>
      <c r="BC156" s="87"/>
      <c r="BD156" s="87"/>
      <c r="BE156" s="87"/>
      <c r="BF156" s="87"/>
      <c r="BG156" s="87"/>
      <c r="BH156" s="87"/>
    </row>
    <row r="157" spans="1:60">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c r="AU157" s="87"/>
      <c r="AV157" s="87"/>
      <c r="AW157" s="87"/>
      <c r="AX157" s="87"/>
      <c r="AY157" s="87"/>
      <c r="AZ157" s="87"/>
      <c r="BA157" s="87"/>
      <c r="BB157" s="87"/>
      <c r="BC157" s="87"/>
      <c r="BD157" s="87"/>
      <c r="BE157" s="87"/>
      <c r="BF157" s="87"/>
      <c r="BG157" s="87"/>
      <c r="BH157" s="87"/>
    </row>
    <row r="158" spans="1:60">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c r="AU158" s="87"/>
      <c r="AV158" s="87"/>
      <c r="AW158" s="87"/>
      <c r="AX158" s="87"/>
      <c r="AY158" s="87"/>
      <c r="AZ158" s="87"/>
      <c r="BA158" s="87"/>
      <c r="BB158" s="87"/>
      <c r="BC158" s="87"/>
      <c r="BD158" s="87"/>
      <c r="BE158" s="87"/>
      <c r="BF158" s="87"/>
      <c r="BG158" s="87"/>
      <c r="BH158" s="87"/>
    </row>
    <row r="159" spans="1:60">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c r="AU159" s="87"/>
      <c r="AV159" s="87"/>
      <c r="AW159" s="87"/>
      <c r="AX159" s="87"/>
      <c r="AY159" s="87"/>
      <c r="AZ159" s="87"/>
      <c r="BA159" s="87"/>
      <c r="BB159" s="87"/>
      <c r="BC159" s="87"/>
      <c r="BD159" s="87"/>
      <c r="BE159" s="87"/>
      <c r="BF159" s="87"/>
      <c r="BG159" s="87"/>
      <c r="BH159" s="87"/>
    </row>
    <row r="160" spans="1:60">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c r="AU160" s="87"/>
      <c r="AV160" s="87"/>
      <c r="AW160" s="87"/>
      <c r="AX160" s="87"/>
      <c r="AY160" s="87"/>
      <c r="AZ160" s="87"/>
      <c r="BA160" s="87"/>
      <c r="BB160" s="87"/>
      <c r="BC160" s="87"/>
      <c r="BD160" s="87"/>
      <c r="BE160" s="87"/>
      <c r="BF160" s="87"/>
      <c r="BG160" s="87"/>
      <c r="BH160" s="87"/>
    </row>
    <row r="161" spans="1:60">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c r="AU161" s="87"/>
      <c r="AV161" s="87"/>
      <c r="AW161" s="87"/>
      <c r="AX161" s="87"/>
      <c r="AY161" s="87"/>
      <c r="AZ161" s="87"/>
      <c r="BA161" s="87"/>
      <c r="BB161" s="87"/>
      <c r="BC161" s="87"/>
      <c r="BD161" s="87"/>
      <c r="BE161" s="87"/>
      <c r="BF161" s="87"/>
      <c r="BG161" s="87"/>
      <c r="BH161" s="87"/>
    </row>
    <row r="162" spans="1:60">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c r="AY162" s="87"/>
      <c r="AZ162" s="87"/>
      <c r="BA162" s="87"/>
      <c r="BB162" s="87"/>
      <c r="BC162" s="87"/>
      <c r="BD162" s="87"/>
      <c r="BE162" s="87"/>
      <c r="BF162" s="87"/>
      <c r="BG162" s="87"/>
      <c r="BH162" s="87"/>
    </row>
    <row r="163" spans="1:60">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c r="AU163" s="87"/>
      <c r="AV163" s="87"/>
      <c r="AW163" s="87"/>
      <c r="AX163" s="87"/>
      <c r="AY163" s="87"/>
      <c r="AZ163" s="87"/>
      <c r="BA163" s="87"/>
      <c r="BB163" s="87"/>
      <c r="BC163" s="87"/>
      <c r="BD163" s="87"/>
      <c r="BE163" s="87"/>
      <c r="BF163" s="87"/>
      <c r="BG163" s="87"/>
      <c r="BH163" s="87"/>
    </row>
    <row r="164" spans="1:60">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c r="AU164" s="87"/>
      <c r="AV164" s="87"/>
      <c r="AW164" s="87"/>
      <c r="AX164" s="87"/>
      <c r="AY164" s="87"/>
      <c r="AZ164" s="87"/>
      <c r="BA164" s="87"/>
      <c r="BB164" s="87"/>
      <c r="BC164" s="87"/>
      <c r="BD164" s="87"/>
      <c r="BE164" s="87"/>
      <c r="BF164" s="87"/>
      <c r="BG164" s="87"/>
      <c r="BH164" s="87"/>
    </row>
    <row r="165" spans="1:60">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c r="AU165" s="87"/>
      <c r="AV165" s="87"/>
      <c r="AW165" s="87"/>
      <c r="AX165" s="87"/>
      <c r="AY165" s="87"/>
      <c r="AZ165" s="87"/>
      <c r="BA165" s="87"/>
      <c r="BB165" s="87"/>
      <c r="BC165" s="87"/>
      <c r="BD165" s="87"/>
      <c r="BE165" s="87"/>
      <c r="BF165" s="87"/>
      <c r="BG165" s="87"/>
      <c r="BH165" s="87"/>
    </row>
    <row r="166" spans="1:60">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c r="AU166" s="87"/>
      <c r="AV166" s="87"/>
      <c r="AW166" s="87"/>
      <c r="AX166" s="87"/>
      <c r="AY166" s="87"/>
      <c r="AZ166" s="87"/>
      <c r="BA166" s="87"/>
      <c r="BB166" s="87"/>
      <c r="BC166" s="87"/>
      <c r="BD166" s="87"/>
      <c r="BE166" s="87"/>
      <c r="BF166" s="87"/>
      <c r="BG166" s="87"/>
      <c r="BH166" s="87"/>
    </row>
    <row r="167" spans="1:60">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c r="AU167" s="87"/>
      <c r="AV167" s="87"/>
      <c r="AW167" s="87"/>
      <c r="AX167" s="87"/>
      <c r="AY167" s="87"/>
      <c r="AZ167" s="87"/>
      <c r="BA167" s="87"/>
      <c r="BB167" s="87"/>
      <c r="BC167" s="87"/>
      <c r="BD167" s="87"/>
      <c r="BE167" s="87"/>
      <c r="BF167" s="87"/>
      <c r="BG167" s="87"/>
      <c r="BH167" s="87"/>
    </row>
    <row r="168" spans="1:60">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7"/>
      <c r="AY168" s="87"/>
      <c r="AZ168" s="87"/>
      <c r="BA168" s="87"/>
      <c r="BB168" s="87"/>
      <c r="BC168" s="87"/>
      <c r="BD168" s="87"/>
      <c r="BE168" s="87"/>
      <c r="BF168" s="87"/>
      <c r="BG168" s="87"/>
      <c r="BH168" s="87"/>
    </row>
    <row r="169" spans="1:60">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7"/>
      <c r="AY169" s="87"/>
      <c r="AZ169" s="87"/>
      <c r="BA169" s="87"/>
      <c r="BB169" s="87"/>
      <c r="BC169" s="87"/>
      <c r="BD169" s="87"/>
      <c r="BE169" s="87"/>
      <c r="BF169" s="87"/>
      <c r="BG169" s="87"/>
      <c r="BH169" s="87"/>
    </row>
    <row r="170" spans="1:60">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c r="AU170" s="87"/>
      <c r="AV170" s="87"/>
      <c r="AW170" s="87"/>
      <c r="AX170" s="87"/>
      <c r="AY170" s="87"/>
      <c r="AZ170" s="87"/>
      <c r="BA170" s="87"/>
      <c r="BB170" s="87"/>
      <c r="BC170" s="87"/>
      <c r="BD170" s="87"/>
      <c r="BE170" s="87"/>
      <c r="BF170" s="87"/>
      <c r="BG170" s="87"/>
      <c r="BH170" s="87"/>
    </row>
    <row r="171" spans="1:60">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c r="AU171" s="87"/>
      <c r="AV171" s="87"/>
      <c r="AW171" s="87"/>
      <c r="AX171" s="87"/>
      <c r="AY171" s="87"/>
      <c r="AZ171" s="87"/>
      <c r="BA171" s="87"/>
      <c r="BB171" s="87"/>
      <c r="BC171" s="87"/>
      <c r="BD171" s="87"/>
      <c r="BE171" s="87"/>
      <c r="BF171" s="87"/>
      <c r="BG171" s="87"/>
      <c r="BH171" s="87"/>
    </row>
    <row r="172" spans="1:60">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c r="AU172" s="87"/>
      <c r="AV172" s="87"/>
      <c r="AW172" s="87"/>
      <c r="AX172" s="87"/>
      <c r="AY172" s="87"/>
      <c r="AZ172" s="87"/>
      <c r="BA172" s="87"/>
      <c r="BB172" s="87"/>
      <c r="BC172" s="87"/>
      <c r="BD172" s="87"/>
      <c r="BE172" s="87"/>
      <c r="BF172" s="87"/>
      <c r="BG172" s="87"/>
      <c r="BH172" s="87"/>
    </row>
    <row r="173" spans="1:60">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c r="AU173" s="87"/>
      <c r="AV173" s="87"/>
      <c r="AW173" s="87"/>
      <c r="AX173" s="87"/>
      <c r="AY173" s="87"/>
      <c r="AZ173" s="87"/>
      <c r="BA173" s="87"/>
      <c r="BB173" s="87"/>
      <c r="BC173" s="87"/>
      <c r="BD173" s="87"/>
      <c r="BE173" s="87"/>
      <c r="BF173" s="87"/>
      <c r="BG173" s="87"/>
      <c r="BH173" s="87"/>
    </row>
    <row r="174" spans="1:60">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c r="AU174" s="87"/>
      <c r="AV174" s="87"/>
      <c r="AW174" s="87"/>
      <c r="AX174" s="87"/>
      <c r="AY174" s="87"/>
      <c r="AZ174" s="87"/>
      <c r="BA174" s="87"/>
      <c r="BB174" s="87"/>
      <c r="BC174" s="87"/>
      <c r="BD174" s="87"/>
      <c r="BE174" s="87"/>
      <c r="BF174" s="87"/>
      <c r="BG174" s="87"/>
      <c r="BH174" s="87"/>
    </row>
    <row r="175" spans="1:60">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c r="AU175" s="87"/>
      <c r="AV175" s="87"/>
      <c r="AW175" s="87"/>
      <c r="AX175" s="87"/>
      <c r="AY175" s="87"/>
      <c r="AZ175" s="87"/>
      <c r="BA175" s="87"/>
      <c r="BB175" s="87"/>
      <c r="BC175" s="87"/>
      <c r="BD175" s="87"/>
      <c r="BE175" s="87"/>
      <c r="BF175" s="87"/>
      <c r="BG175" s="87"/>
      <c r="BH175" s="87"/>
    </row>
    <row r="176" spans="1:60">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c r="AU176" s="87"/>
      <c r="AV176" s="87"/>
      <c r="AW176" s="87"/>
      <c r="AX176" s="87"/>
      <c r="AY176" s="87"/>
      <c r="AZ176" s="87"/>
      <c r="BA176" s="87"/>
      <c r="BB176" s="87"/>
      <c r="BC176" s="87"/>
      <c r="BD176" s="87"/>
      <c r="BE176" s="87"/>
      <c r="BF176" s="87"/>
      <c r="BG176" s="87"/>
      <c r="BH176" s="87"/>
    </row>
    <row r="177" spans="1:60">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c r="AU177" s="87"/>
      <c r="AV177" s="87"/>
      <c r="AW177" s="87"/>
      <c r="AX177" s="87"/>
      <c r="AY177" s="87"/>
      <c r="AZ177" s="87"/>
      <c r="BA177" s="87"/>
      <c r="BB177" s="87"/>
      <c r="BC177" s="87"/>
      <c r="BD177" s="87"/>
      <c r="BE177" s="87"/>
      <c r="BF177" s="87"/>
      <c r="BG177" s="87"/>
      <c r="BH177" s="87"/>
    </row>
    <row r="178" spans="1:60">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c r="AU178" s="87"/>
      <c r="AV178" s="87"/>
      <c r="AW178" s="87"/>
      <c r="AX178" s="87"/>
      <c r="AY178" s="87"/>
      <c r="AZ178" s="87"/>
      <c r="BA178" s="87"/>
      <c r="BB178" s="87"/>
      <c r="BC178" s="87"/>
      <c r="BD178" s="87"/>
      <c r="BE178" s="87"/>
      <c r="BF178" s="87"/>
      <c r="BG178" s="87"/>
      <c r="BH178" s="87"/>
    </row>
    <row r="179" spans="1:60">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c r="AU179" s="87"/>
      <c r="AV179" s="87"/>
      <c r="AW179" s="87"/>
      <c r="AX179" s="87"/>
      <c r="AY179" s="87"/>
      <c r="AZ179" s="87"/>
      <c r="BA179" s="87"/>
      <c r="BB179" s="87"/>
      <c r="BC179" s="87"/>
      <c r="BD179" s="87"/>
      <c r="BE179" s="87"/>
      <c r="BF179" s="87"/>
      <c r="BG179" s="87"/>
      <c r="BH179" s="87"/>
    </row>
    <row r="180" spans="1:60">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c r="AU180" s="87"/>
      <c r="AV180" s="87"/>
      <c r="AW180" s="87"/>
      <c r="AX180" s="87"/>
      <c r="AY180" s="87"/>
      <c r="AZ180" s="87"/>
      <c r="BA180" s="87"/>
      <c r="BB180" s="87"/>
      <c r="BC180" s="87"/>
      <c r="BD180" s="87"/>
      <c r="BE180" s="87"/>
      <c r="BF180" s="87"/>
      <c r="BG180" s="87"/>
      <c r="BH180" s="87"/>
    </row>
    <row r="181" spans="1:60">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c r="AU181" s="87"/>
      <c r="AV181" s="87"/>
      <c r="AW181" s="87"/>
      <c r="AX181" s="87"/>
      <c r="AY181" s="87"/>
      <c r="AZ181" s="87"/>
      <c r="BA181" s="87"/>
      <c r="BB181" s="87"/>
      <c r="BC181" s="87"/>
      <c r="BD181" s="87"/>
      <c r="BE181" s="87"/>
      <c r="BF181" s="87"/>
      <c r="BG181" s="87"/>
      <c r="BH181" s="87"/>
    </row>
    <row r="182" spans="1:60">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c r="AU182" s="87"/>
      <c r="AV182" s="87"/>
      <c r="AW182" s="87"/>
      <c r="AX182" s="87"/>
      <c r="AY182" s="87"/>
      <c r="AZ182" s="87"/>
      <c r="BA182" s="87"/>
      <c r="BB182" s="87"/>
      <c r="BC182" s="87"/>
      <c r="BD182" s="87"/>
      <c r="BE182" s="87"/>
      <c r="BF182" s="87"/>
      <c r="BG182" s="87"/>
      <c r="BH182" s="87"/>
    </row>
    <row r="183" spans="1:60">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c r="AU183" s="87"/>
      <c r="AV183" s="87"/>
      <c r="AW183" s="87"/>
      <c r="AX183" s="87"/>
      <c r="AY183" s="87"/>
      <c r="AZ183" s="87"/>
      <c r="BA183" s="87"/>
      <c r="BB183" s="87"/>
      <c r="BC183" s="87"/>
      <c r="BD183" s="87"/>
      <c r="BE183" s="87"/>
      <c r="BF183" s="87"/>
      <c r="BG183" s="87"/>
      <c r="BH183" s="87"/>
    </row>
    <row r="184" spans="1:60">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c r="AU184" s="87"/>
      <c r="AV184" s="87"/>
      <c r="AW184" s="87"/>
      <c r="AX184" s="87"/>
      <c r="AY184" s="87"/>
      <c r="AZ184" s="87"/>
      <c r="BA184" s="87"/>
      <c r="BB184" s="87"/>
      <c r="BC184" s="87"/>
      <c r="BD184" s="87"/>
      <c r="BE184" s="87"/>
      <c r="BF184" s="87"/>
      <c r="BG184" s="87"/>
      <c r="BH184" s="87"/>
    </row>
    <row r="185" spans="1:60">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c r="AU185" s="87"/>
      <c r="AV185" s="87"/>
      <c r="AW185" s="87"/>
      <c r="AX185" s="87"/>
      <c r="AY185" s="87"/>
      <c r="AZ185" s="87"/>
      <c r="BA185" s="87"/>
      <c r="BB185" s="87"/>
      <c r="BC185" s="87"/>
      <c r="BD185" s="87"/>
      <c r="BE185" s="87"/>
      <c r="BF185" s="87"/>
      <c r="BG185" s="87"/>
      <c r="BH185" s="87"/>
    </row>
    <row r="186" spans="1:60">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c r="AU186" s="87"/>
      <c r="AV186" s="87"/>
      <c r="AW186" s="87"/>
      <c r="AX186" s="87"/>
      <c r="AY186" s="87"/>
      <c r="AZ186" s="87"/>
      <c r="BA186" s="87"/>
      <c r="BB186" s="87"/>
      <c r="BC186" s="87"/>
      <c r="BD186" s="87"/>
      <c r="BE186" s="87"/>
      <c r="BF186" s="87"/>
      <c r="BG186" s="87"/>
      <c r="BH186" s="87"/>
    </row>
    <row r="187" spans="1:60">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c r="AU187" s="87"/>
      <c r="AV187" s="87"/>
      <c r="AW187" s="87"/>
      <c r="AX187" s="87"/>
      <c r="AY187" s="87"/>
      <c r="AZ187" s="87"/>
      <c r="BA187" s="87"/>
      <c r="BB187" s="87"/>
      <c r="BC187" s="87"/>
      <c r="BD187" s="87"/>
      <c r="BE187" s="87"/>
      <c r="BF187" s="87"/>
      <c r="BG187" s="87"/>
      <c r="BH187" s="87"/>
    </row>
    <row r="188" spans="1:60">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87"/>
      <c r="AY188" s="87"/>
      <c r="AZ188" s="87"/>
      <c r="BA188" s="87"/>
      <c r="BB188" s="87"/>
      <c r="BC188" s="87"/>
      <c r="BD188" s="87"/>
      <c r="BE188" s="87"/>
      <c r="BF188" s="87"/>
      <c r="BG188" s="87"/>
      <c r="BH188" s="87"/>
    </row>
    <row r="189" spans="1:60">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c r="AU189" s="87"/>
      <c r="AV189" s="87"/>
      <c r="AW189" s="87"/>
      <c r="AX189" s="87"/>
      <c r="AY189" s="87"/>
      <c r="AZ189" s="87"/>
      <c r="BA189" s="87"/>
      <c r="BB189" s="87"/>
      <c r="BC189" s="87"/>
      <c r="BD189" s="87"/>
      <c r="BE189" s="87"/>
      <c r="BF189" s="87"/>
      <c r="BG189" s="87"/>
      <c r="BH189" s="87"/>
    </row>
    <row r="190" spans="1:60">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c r="AU190" s="87"/>
      <c r="AV190" s="87"/>
      <c r="AW190" s="87"/>
      <c r="AX190" s="87"/>
      <c r="AY190" s="87"/>
      <c r="AZ190" s="87"/>
      <c r="BA190" s="87"/>
      <c r="BB190" s="87"/>
      <c r="BC190" s="87"/>
      <c r="BD190" s="87"/>
      <c r="BE190" s="87"/>
      <c r="BF190" s="87"/>
      <c r="BG190" s="87"/>
      <c r="BH190" s="87"/>
    </row>
    <row r="191" spans="1:60">
      <c r="A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c r="AU191" s="87"/>
      <c r="AV191" s="87"/>
      <c r="AW191" s="87"/>
      <c r="AX191" s="87"/>
      <c r="AY191" s="87"/>
      <c r="AZ191" s="87"/>
      <c r="BA191" s="87"/>
      <c r="BB191" s="87"/>
      <c r="BC191" s="87"/>
      <c r="BD191" s="87"/>
      <c r="BE191" s="87"/>
      <c r="BF191" s="87"/>
      <c r="BG191" s="87"/>
      <c r="BH191" s="87"/>
    </row>
    <row r="192" spans="1:60">
      <c r="A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c r="AU192" s="87"/>
      <c r="AV192" s="87"/>
      <c r="AW192" s="87"/>
      <c r="AX192" s="87"/>
      <c r="AY192" s="87"/>
      <c r="AZ192" s="87"/>
      <c r="BA192" s="87"/>
      <c r="BB192" s="87"/>
      <c r="BC192" s="87"/>
      <c r="BD192" s="87"/>
      <c r="BE192" s="87"/>
      <c r="BF192" s="87"/>
      <c r="BG192" s="87"/>
      <c r="BH192" s="87"/>
    </row>
    <row r="193" spans="1:60">
      <c r="A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c r="AU193" s="87"/>
      <c r="AV193" s="87"/>
      <c r="AW193" s="87"/>
      <c r="AX193" s="87"/>
      <c r="AY193" s="87"/>
      <c r="AZ193" s="87"/>
      <c r="BA193" s="87"/>
      <c r="BB193" s="87"/>
      <c r="BC193" s="87"/>
      <c r="BD193" s="87"/>
      <c r="BE193" s="87"/>
      <c r="BF193" s="87"/>
      <c r="BG193" s="87"/>
      <c r="BH193" s="87"/>
    </row>
    <row r="194" spans="1:60">
      <c r="A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c r="AU194" s="87"/>
      <c r="AV194" s="87"/>
      <c r="AW194" s="87"/>
      <c r="AX194" s="87"/>
      <c r="AY194" s="87"/>
      <c r="AZ194" s="87"/>
      <c r="BA194" s="87"/>
      <c r="BB194" s="87"/>
      <c r="BC194" s="87"/>
      <c r="BD194" s="87"/>
      <c r="BE194" s="87"/>
      <c r="BF194" s="87"/>
      <c r="BG194" s="87"/>
      <c r="BH194" s="87"/>
    </row>
    <row r="195" spans="1:60">
      <c r="A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87"/>
      <c r="AN195" s="87"/>
      <c r="AO195" s="87"/>
      <c r="AP195" s="87"/>
      <c r="AQ195" s="87"/>
      <c r="AR195" s="87"/>
      <c r="AS195" s="87"/>
      <c r="AT195" s="87"/>
      <c r="AU195" s="87"/>
      <c r="AV195" s="87"/>
      <c r="AW195" s="87"/>
      <c r="AX195" s="87"/>
      <c r="AY195" s="87"/>
      <c r="AZ195" s="87"/>
      <c r="BA195" s="87"/>
      <c r="BB195" s="87"/>
      <c r="BC195" s="87"/>
      <c r="BD195" s="87"/>
      <c r="BE195" s="87"/>
      <c r="BF195" s="87"/>
      <c r="BG195" s="87"/>
      <c r="BH195" s="87"/>
    </row>
    <row r="196" spans="1:60">
      <c r="A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7"/>
      <c r="AM196" s="87"/>
      <c r="AN196" s="87"/>
      <c r="AO196" s="87"/>
      <c r="AP196" s="87"/>
      <c r="AQ196" s="87"/>
      <c r="AR196" s="87"/>
      <c r="AS196" s="87"/>
      <c r="AT196" s="87"/>
      <c r="AU196" s="87"/>
      <c r="AV196" s="87"/>
      <c r="AW196" s="87"/>
      <c r="AX196" s="87"/>
      <c r="AY196" s="87"/>
      <c r="AZ196" s="87"/>
      <c r="BA196" s="87"/>
      <c r="BB196" s="87"/>
      <c r="BC196" s="87"/>
      <c r="BD196" s="87"/>
      <c r="BE196" s="87"/>
      <c r="BF196" s="87"/>
      <c r="BG196" s="87"/>
      <c r="BH196" s="87"/>
    </row>
    <row r="197" spans="1:60">
      <c r="A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87"/>
      <c r="AN197" s="87"/>
      <c r="AO197" s="87"/>
      <c r="AP197" s="87"/>
      <c r="AQ197" s="87"/>
      <c r="AR197" s="87"/>
      <c r="AS197" s="87"/>
      <c r="AT197" s="87"/>
      <c r="AU197" s="87"/>
      <c r="AV197" s="87"/>
      <c r="AW197" s="87"/>
      <c r="AX197" s="87"/>
      <c r="AY197" s="87"/>
      <c r="AZ197" s="87"/>
      <c r="BA197" s="87"/>
      <c r="BB197" s="87"/>
      <c r="BC197" s="87"/>
      <c r="BD197" s="87"/>
      <c r="BE197" s="87"/>
      <c r="BF197" s="87"/>
      <c r="BG197" s="87"/>
      <c r="BH197" s="87"/>
    </row>
    <row r="198" spans="1:60">
      <c r="A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c r="AM198" s="87"/>
      <c r="AN198" s="87"/>
      <c r="AO198" s="87"/>
      <c r="AP198" s="87"/>
      <c r="AQ198" s="87"/>
      <c r="AR198" s="87"/>
      <c r="AS198" s="87"/>
      <c r="AT198" s="87"/>
      <c r="AU198" s="87"/>
      <c r="AV198" s="87"/>
      <c r="AW198" s="87"/>
      <c r="AX198" s="87"/>
      <c r="AY198" s="87"/>
      <c r="AZ198" s="87"/>
      <c r="BA198" s="87"/>
      <c r="BB198" s="87"/>
      <c r="BC198" s="87"/>
      <c r="BD198" s="87"/>
      <c r="BE198" s="87"/>
      <c r="BF198" s="87"/>
      <c r="BG198" s="87"/>
      <c r="BH198" s="87"/>
    </row>
    <row r="199" spans="1:60">
      <c r="A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87"/>
      <c r="AN199" s="87"/>
      <c r="AO199" s="87"/>
      <c r="AP199" s="87"/>
      <c r="AQ199" s="87"/>
      <c r="AR199" s="87"/>
      <c r="AS199" s="87"/>
      <c r="AT199" s="87"/>
      <c r="AU199" s="87"/>
      <c r="AV199" s="87"/>
      <c r="AW199" s="87"/>
      <c r="AX199" s="87"/>
      <c r="AY199" s="87"/>
      <c r="AZ199" s="87"/>
      <c r="BA199" s="87"/>
      <c r="BB199" s="87"/>
      <c r="BC199" s="87"/>
      <c r="BD199" s="87"/>
      <c r="BE199" s="87"/>
      <c r="BF199" s="87"/>
      <c r="BG199" s="87"/>
      <c r="BH199" s="87"/>
    </row>
    <row r="200" spans="1:60">
      <c r="A200" s="87"/>
      <c r="J200" s="87"/>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c r="AK200" s="87"/>
      <c r="AL200" s="87"/>
      <c r="AM200" s="87"/>
      <c r="AN200" s="87"/>
      <c r="AO200" s="87"/>
      <c r="AP200" s="87"/>
      <c r="AQ200" s="87"/>
      <c r="AR200" s="87"/>
      <c r="AS200" s="87"/>
      <c r="AT200" s="87"/>
      <c r="AU200" s="87"/>
      <c r="AV200" s="87"/>
      <c r="AW200" s="87"/>
      <c r="AX200" s="87"/>
      <c r="AY200" s="87"/>
      <c r="AZ200" s="87"/>
      <c r="BA200" s="87"/>
      <c r="BB200" s="87"/>
      <c r="BC200" s="87"/>
      <c r="BD200" s="87"/>
      <c r="BE200" s="87"/>
      <c r="BF200" s="87"/>
      <c r="BG200" s="87"/>
      <c r="BH200" s="87"/>
    </row>
    <row r="201" spans="1:60">
      <c r="A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87"/>
      <c r="AN201" s="87"/>
      <c r="AO201" s="87"/>
      <c r="AP201" s="87"/>
      <c r="AQ201" s="87"/>
      <c r="AR201" s="87"/>
      <c r="AS201" s="87"/>
      <c r="AT201" s="87"/>
      <c r="AU201" s="87"/>
      <c r="AV201" s="87"/>
      <c r="AW201" s="87"/>
      <c r="AX201" s="87"/>
      <c r="AY201" s="87"/>
      <c r="AZ201" s="87"/>
      <c r="BA201" s="87"/>
      <c r="BB201" s="87"/>
      <c r="BC201" s="87"/>
      <c r="BD201" s="87"/>
      <c r="BE201" s="87"/>
      <c r="BF201" s="87"/>
      <c r="BG201" s="87"/>
      <c r="BH201" s="87"/>
    </row>
    <row r="202" spans="1:60">
      <c r="A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c r="AI202" s="87"/>
      <c r="AJ202" s="87"/>
      <c r="AK202" s="87"/>
      <c r="AL202" s="87"/>
      <c r="AM202" s="87"/>
      <c r="AN202" s="87"/>
      <c r="AO202" s="87"/>
      <c r="AP202" s="87"/>
      <c r="AQ202" s="87"/>
      <c r="AR202" s="87"/>
      <c r="AS202" s="87"/>
      <c r="AT202" s="87"/>
      <c r="AU202" s="87"/>
      <c r="AV202" s="87"/>
      <c r="AW202" s="87"/>
      <c r="AX202" s="87"/>
      <c r="AY202" s="87"/>
      <c r="AZ202" s="87"/>
      <c r="BA202" s="87"/>
      <c r="BB202" s="87"/>
      <c r="BC202" s="87"/>
      <c r="BD202" s="87"/>
      <c r="BE202" s="87"/>
      <c r="BF202" s="87"/>
      <c r="BG202" s="87"/>
      <c r="BH202" s="87"/>
    </row>
    <row r="203" spans="1:60">
      <c r="A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87"/>
      <c r="AN203" s="87"/>
      <c r="AO203" s="87"/>
      <c r="AP203" s="87"/>
      <c r="AQ203" s="87"/>
      <c r="AR203" s="87"/>
      <c r="AS203" s="87"/>
      <c r="AT203" s="87"/>
      <c r="AU203" s="87"/>
      <c r="AV203" s="87"/>
      <c r="AW203" s="87"/>
      <c r="AX203" s="87"/>
      <c r="AY203" s="87"/>
      <c r="AZ203" s="87"/>
      <c r="BA203" s="87"/>
      <c r="BB203" s="87"/>
      <c r="BC203" s="87"/>
      <c r="BD203" s="87"/>
      <c r="BE203" s="87"/>
      <c r="BF203" s="87"/>
      <c r="BG203" s="87"/>
      <c r="BH203" s="87"/>
    </row>
    <row r="204" spans="1:60">
      <c r="A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c r="AM204" s="87"/>
      <c r="AN204" s="87"/>
      <c r="AO204" s="87"/>
      <c r="AP204" s="87"/>
      <c r="AQ204" s="87"/>
      <c r="AR204" s="87"/>
      <c r="AS204" s="87"/>
      <c r="AT204" s="87"/>
      <c r="AU204" s="87"/>
      <c r="AV204" s="87"/>
      <c r="AW204" s="87"/>
      <c r="AX204" s="87"/>
      <c r="AY204" s="87"/>
      <c r="AZ204" s="87"/>
      <c r="BA204" s="87"/>
      <c r="BB204" s="87"/>
      <c r="BC204" s="87"/>
      <c r="BD204" s="87"/>
      <c r="BE204" s="87"/>
      <c r="BF204" s="87"/>
      <c r="BG204" s="87"/>
      <c r="BH204" s="87"/>
    </row>
    <row r="205" spans="1:60">
      <c r="A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c r="AM205" s="87"/>
      <c r="AN205" s="87"/>
      <c r="AO205" s="87"/>
      <c r="AP205" s="87"/>
      <c r="AQ205" s="87"/>
      <c r="AR205" s="87"/>
      <c r="AS205" s="87"/>
      <c r="AT205" s="87"/>
      <c r="AU205" s="87"/>
      <c r="AV205" s="87"/>
      <c r="AW205" s="87"/>
      <c r="AX205" s="87"/>
      <c r="AY205" s="87"/>
      <c r="AZ205" s="87"/>
      <c r="BA205" s="87"/>
      <c r="BB205" s="87"/>
      <c r="BC205" s="87"/>
      <c r="BD205" s="87"/>
      <c r="BE205" s="87"/>
      <c r="BF205" s="87"/>
      <c r="BG205" s="87"/>
      <c r="BH205" s="87"/>
    </row>
    <row r="206" spans="1:60">
      <c r="A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87"/>
      <c r="AN206" s="87"/>
      <c r="AO206" s="87"/>
      <c r="AP206" s="87"/>
      <c r="AQ206" s="87"/>
      <c r="AR206" s="87"/>
      <c r="AS206" s="87"/>
      <c r="AT206" s="87"/>
      <c r="AU206" s="87"/>
      <c r="AV206" s="87"/>
      <c r="AW206" s="87"/>
      <c r="AX206" s="87"/>
      <c r="AY206" s="87"/>
      <c r="AZ206" s="87"/>
      <c r="BA206" s="87"/>
      <c r="BB206" s="87"/>
      <c r="BC206" s="87"/>
      <c r="BD206" s="87"/>
      <c r="BE206" s="87"/>
      <c r="BF206" s="87"/>
      <c r="BG206" s="87"/>
      <c r="BH206" s="87"/>
    </row>
    <row r="207" spans="1:60">
      <c r="A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c r="AM207" s="87"/>
      <c r="AN207" s="87"/>
      <c r="AO207" s="87"/>
      <c r="AP207" s="87"/>
      <c r="AQ207" s="87"/>
      <c r="AR207" s="87"/>
      <c r="AS207" s="87"/>
      <c r="AT207" s="87"/>
      <c r="AU207" s="87"/>
      <c r="AV207" s="87"/>
      <c r="AW207" s="87"/>
      <c r="AX207" s="87"/>
      <c r="AY207" s="87"/>
      <c r="AZ207" s="87"/>
      <c r="BA207" s="87"/>
      <c r="BB207" s="87"/>
      <c r="BC207" s="87"/>
      <c r="BD207" s="87"/>
      <c r="BE207" s="87"/>
      <c r="BF207" s="87"/>
      <c r="BG207" s="87"/>
      <c r="BH207" s="87"/>
    </row>
    <row r="208" spans="1:60">
      <c r="A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c r="AM208" s="87"/>
      <c r="AN208" s="87"/>
      <c r="AO208" s="87"/>
      <c r="AP208" s="87"/>
      <c r="AQ208" s="87"/>
      <c r="AR208" s="87"/>
      <c r="AS208" s="87"/>
      <c r="AT208" s="87"/>
      <c r="AU208" s="87"/>
      <c r="AV208" s="87"/>
      <c r="AW208" s="87"/>
      <c r="AX208" s="87"/>
      <c r="AY208" s="87"/>
      <c r="AZ208" s="87"/>
      <c r="BA208" s="87"/>
      <c r="BB208" s="87"/>
      <c r="BC208" s="87"/>
      <c r="BD208" s="87"/>
      <c r="BE208" s="87"/>
      <c r="BF208" s="87"/>
      <c r="BG208" s="87"/>
      <c r="BH208" s="87"/>
    </row>
    <row r="209" spans="1:60">
      <c r="A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c r="AM209" s="87"/>
      <c r="AN209" s="87"/>
      <c r="AO209" s="87"/>
      <c r="AP209" s="87"/>
      <c r="AQ209" s="87"/>
      <c r="AR209" s="87"/>
      <c r="AS209" s="87"/>
      <c r="AT209" s="87"/>
      <c r="AU209" s="87"/>
      <c r="AV209" s="87"/>
      <c r="AW209" s="87"/>
      <c r="AX209" s="87"/>
      <c r="AY209" s="87"/>
      <c r="AZ209" s="87"/>
      <c r="BA209" s="87"/>
      <c r="BB209" s="87"/>
      <c r="BC209" s="87"/>
      <c r="BD209" s="87"/>
      <c r="BE209" s="87"/>
      <c r="BF209" s="87"/>
      <c r="BG209" s="87"/>
      <c r="BH209" s="87"/>
    </row>
    <row r="210" spans="1:60">
      <c r="A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c r="AM210" s="87"/>
      <c r="AN210" s="87"/>
      <c r="AO210" s="87"/>
      <c r="AP210" s="87"/>
      <c r="AQ210" s="87"/>
      <c r="AR210" s="87"/>
      <c r="AS210" s="87"/>
      <c r="AT210" s="87"/>
      <c r="AU210" s="87"/>
      <c r="AV210" s="87"/>
      <c r="AW210" s="87"/>
      <c r="AX210" s="87"/>
      <c r="AY210" s="87"/>
      <c r="AZ210" s="87"/>
      <c r="BA210" s="87"/>
      <c r="BB210" s="87"/>
      <c r="BC210" s="87"/>
      <c r="BD210" s="87"/>
      <c r="BE210" s="87"/>
      <c r="BF210" s="87"/>
      <c r="BG210" s="87"/>
      <c r="BH210" s="87"/>
    </row>
    <row r="211" spans="1:60">
      <c r="A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c r="AK211" s="87"/>
      <c r="AL211" s="87"/>
      <c r="AM211" s="87"/>
      <c r="AN211" s="87"/>
      <c r="AO211" s="87"/>
      <c r="AP211" s="87"/>
      <c r="AQ211" s="87"/>
      <c r="AR211" s="87"/>
      <c r="AS211" s="87"/>
      <c r="AT211" s="87"/>
      <c r="AU211" s="87"/>
      <c r="AV211" s="87"/>
      <c r="AW211" s="87"/>
      <c r="AX211" s="87"/>
      <c r="AY211" s="87"/>
      <c r="AZ211" s="87"/>
      <c r="BA211" s="87"/>
      <c r="BB211" s="87"/>
      <c r="BC211" s="87"/>
      <c r="BD211" s="87"/>
      <c r="BE211" s="87"/>
      <c r="BF211" s="87"/>
      <c r="BG211" s="87"/>
      <c r="BH211" s="87"/>
    </row>
    <row r="212" spans="1:60">
      <c r="A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c r="AM212" s="87"/>
      <c r="AN212" s="87"/>
      <c r="AO212" s="87"/>
      <c r="AP212" s="87"/>
      <c r="AQ212" s="87"/>
      <c r="AR212" s="87"/>
      <c r="AS212" s="87"/>
      <c r="AT212" s="87"/>
      <c r="AU212" s="87"/>
      <c r="AV212" s="87"/>
      <c r="AW212" s="87"/>
      <c r="AX212" s="87"/>
      <c r="AY212" s="87"/>
      <c r="AZ212" s="87"/>
      <c r="BA212" s="87"/>
      <c r="BB212" s="87"/>
      <c r="BC212" s="87"/>
      <c r="BD212" s="87"/>
      <c r="BE212" s="87"/>
      <c r="BF212" s="87"/>
      <c r="BG212" s="87"/>
      <c r="BH212" s="87"/>
    </row>
    <row r="213" spans="1:60">
      <c r="A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c r="AM213" s="87"/>
      <c r="AN213" s="87"/>
      <c r="AO213" s="87"/>
      <c r="AP213" s="87"/>
      <c r="AQ213" s="87"/>
      <c r="AR213" s="87"/>
      <c r="AS213" s="87"/>
      <c r="AT213" s="87"/>
      <c r="AU213" s="87"/>
      <c r="AV213" s="87"/>
      <c r="AW213" s="87"/>
      <c r="AX213" s="87"/>
      <c r="AY213" s="87"/>
      <c r="AZ213" s="87"/>
      <c r="BA213" s="87"/>
      <c r="BB213" s="87"/>
      <c r="BC213" s="87"/>
      <c r="BD213" s="87"/>
      <c r="BE213" s="87"/>
      <c r="BF213" s="87"/>
      <c r="BG213" s="87"/>
      <c r="BH213" s="87"/>
    </row>
    <row r="214" spans="1:60">
      <c r="A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87"/>
      <c r="AN214" s="87"/>
      <c r="AO214" s="87"/>
      <c r="AP214" s="87"/>
      <c r="AQ214" s="87"/>
      <c r="AR214" s="87"/>
      <c r="AS214" s="87"/>
      <c r="AT214" s="87"/>
      <c r="AU214" s="87"/>
      <c r="AV214" s="87"/>
      <c r="AW214" s="87"/>
      <c r="AX214" s="87"/>
      <c r="AY214" s="87"/>
      <c r="AZ214" s="87"/>
      <c r="BA214" s="87"/>
      <c r="BB214" s="87"/>
      <c r="BC214" s="87"/>
      <c r="BD214" s="87"/>
      <c r="BE214" s="87"/>
      <c r="BF214" s="87"/>
      <c r="BG214" s="87"/>
      <c r="BH214" s="87"/>
    </row>
    <row r="215" spans="1:60">
      <c r="A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c r="AM215" s="87"/>
      <c r="AN215" s="87"/>
      <c r="AO215" s="87"/>
      <c r="AP215" s="87"/>
      <c r="AQ215" s="87"/>
      <c r="AR215" s="87"/>
      <c r="AS215" s="87"/>
      <c r="AT215" s="87"/>
      <c r="AU215" s="87"/>
      <c r="AV215" s="87"/>
      <c r="AW215" s="87"/>
      <c r="AX215" s="87"/>
      <c r="AY215" s="87"/>
      <c r="AZ215" s="87"/>
      <c r="BA215" s="87"/>
      <c r="BB215" s="87"/>
      <c r="BC215" s="87"/>
      <c r="BD215" s="87"/>
      <c r="BE215" s="87"/>
      <c r="BF215" s="87"/>
      <c r="BG215" s="87"/>
      <c r="BH215" s="87"/>
    </row>
    <row r="216" spans="1:60">
      <c r="A216" s="87"/>
      <c r="J216" s="87"/>
      <c r="K216" s="87"/>
      <c r="L216" s="87"/>
      <c r="M216" s="87"/>
      <c r="N216" s="87"/>
      <c r="O216" s="87"/>
      <c r="P216" s="87"/>
      <c r="Q216" s="87"/>
      <c r="R216" s="87"/>
      <c r="S216" s="87"/>
      <c r="T216" s="87"/>
      <c r="U216" s="87"/>
      <c r="V216" s="87"/>
      <c r="W216" s="87"/>
      <c r="X216" s="87"/>
      <c r="Y216" s="87"/>
      <c r="Z216" s="87"/>
      <c r="AA216" s="87"/>
      <c r="AB216" s="87"/>
      <c r="AC216" s="87"/>
      <c r="AD216" s="87"/>
      <c r="AE216" s="87"/>
      <c r="AF216" s="87"/>
      <c r="AG216" s="87"/>
      <c r="AH216" s="87"/>
      <c r="AI216" s="87"/>
      <c r="AJ216" s="87"/>
      <c r="AK216" s="87"/>
      <c r="AL216" s="87"/>
      <c r="AM216" s="87"/>
      <c r="AN216" s="87"/>
      <c r="AO216" s="87"/>
      <c r="AP216" s="87"/>
      <c r="AQ216" s="87"/>
      <c r="AR216" s="87"/>
      <c r="AS216" s="87"/>
      <c r="AT216" s="87"/>
      <c r="AU216" s="87"/>
      <c r="AV216" s="87"/>
      <c r="AW216" s="87"/>
      <c r="AX216" s="87"/>
      <c r="AY216" s="87"/>
      <c r="AZ216" s="87"/>
      <c r="BA216" s="87"/>
      <c r="BB216" s="87"/>
      <c r="BC216" s="87"/>
      <c r="BD216" s="87"/>
      <c r="BE216" s="87"/>
      <c r="BF216" s="87"/>
      <c r="BG216" s="87"/>
      <c r="BH216" s="87"/>
    </row>
    <row r="217" spans="1:60">
      <c r="A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c r="AM217" s="87"/>
      <c r="AN217" s="87"/>
      <c r="AO217" s="87"/>
      <c r="AP217" s="87"/>
      <c r="AQ217" s="87"/>
      <c r="AR217" s="87"/>
      <c r="AS217" s="87"/>
      <c r="AT217" s="87"/>
      <c r="AU217" s="87"/>
      <c r="AV217" s="87"/>
      <c r="AW217" s="87"/>
      <c r="AX217" s="87"/>
      <c r="AY217" s="87"/>
      <c r="AZ217" s="87"/>
      <c r="BA217" s="87"/>
      <c r="BB217" s="87"/>
      <c r="BC217" s="87"/>
      <c r="BD217" s="87"/>
      <c r="BE217" s="87"/>
      <c r="BF217" s="87"/>
      <c r="BG217" s="87"/>
      <c r="BH217" s="87"/>
    </row>
    <row r="218" spans="1:60">
      <c r="A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87"/>
      <c r="AN218" s="87"/>
      <c r="AO218" s="87"/>
      <c r="AP218" s="87"/>
      <c r="AQ218" s="87"/>
      <c r="AR218" s="87"/>
      <c r="AS218" s="87"/>
      <c r="AT218" s="87"/>
      <c r="AU218" s="87"/>
      <c r="AV218" s="87"/>
      <c r="AW218" s="87"/>
      <c r="AX218" s="87"/>
      <c r="AY218" s="87"/>
      <c r="AZ218" s="87"/>
      <c r="BA218" s="87"/>
      <c r="BB218" s="87"/>
      <c r="BC218" s="87"/>
      <c r="BD218" s="87"/>
      <c r="BE218" s="87"/>
      <c r="BF218" s="87"/>
      <c r="BG218" s="87"/>
      <c r="BH218" s="87"/>
    </row>
    <row r="219" spans="1:60">
      <c r="A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c r="AK219" s="87"/>
      <c r="AL219" s="87"/>
      <c r="AM219" s="87"/>
      <c r="AN219" s="87"/>
      <c r="AO219" s="87"/>
      <c r="AP219" s="87"/>
      <c r="AQ219" s="87"/>
      <c r="AR219" s="87"/>
      <c r="AS219" s="87"/>
      <c r="AT219" s="87"/>
      <c r="AU219" s="87"/>
      <c r="AV219" s="87"/>
      <c r="AW219" s="87"/>
      <c r="AX219" s="87"/>
      <c r="AY219" s="87"/>
      <c r="AZ219" s="87"/>
      <c r="BA219" s="87"/>
      <c r="BB219" s="87"/>
      <c r="BC219" s="87"/>
      <c r="BD219" s="87"/>
      <c r="BE219" s="87"/>
      <c r="BF219" s="87"/>
      <c r="BG219" s="87"/>
      <c r="BH219" s="87"/>
    </row>
    <row r="220" spans="1:60">
      <c r="A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87"/>
      <c r="AN220" s="87"/>
      <c r="AO220" s="87"/>
      <c r="AP220" s="87"/>
      <c r="AQ220" s="87"/>
      <c r="AR220" s="87"/>
      <c r="AS220" s="87"/>
      <c r="AT220" s="87"/>
      <c r="AU220" s="87"/>
      <c r="AV220" s="87"/>
      <c r="AW220" s="87"/>
      <c r="AX220" s="87"/>
      <c r="AY220" s="87"/>
      <c r="AZ220" s="87"/>
      <c r="BA220" s="87"/>
      <c r="BB220" s="87"/>
      <c r="BC220" s="87"/>
      <c r="BD220" s="87"/>
      <c r="BE220" s="87"/>
      <c r="BF220" s="87"/>
      <c r="BG220" s="87"/>
      <c r="BH220" s="87"/>
    </row>
    <row r="221" spans="1:60">
      <c r="A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87"/>
      <c r="AN221" s="87"/>
      <c r="AO221" s="87"/>
      <c r="AP221" s="87"/>
      <c r="AQ221" s="87"/>
      <c r="AR221" s="87"/>
      <c r="AS221" s="87"/>
      <c r="AT221" s="87"/>
      <c r="AU221" s="87"/>
      <c r="AV221" s="87"/>
      <c r="AW221" s="87"/>
      <c r="AX221" s="87"/>
      <c r="AY221" s="87"/>
      <c r="AZ221" s="87"/>
      <c r="BA221" s="87"/>
      <c r="BB221" s="87"/>
      <c r="BC221" s="87"/>
      <c r="BD221" s="87"/>
      <c r="BE221" s="87"/>
      <c r="BF221" s="87"/>
      <c r="BG221" s="87"/>
      <c r="BH221" s="87"/>
    </row>
    <row r="222" spans="1:60">
      <c r="A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c r="AM222" s="87"/>
      <c r="AN222" s="87"/>
      <c r="AO222" s="87"/>
      <c r="AP222" s="87"/>
      <c r="AQ222" s="87"/>
      <c r="AR222" s="87"/>
      <c r="AS222" s="87"/>
      <c r="AT222" s="87"/>
      <c r="AU222" s="87"/>
      <c r="AV222" s="87"/>
      <c r="AW222" s="87"/>
      <c r="AX222" s="87"/>
      <c r="AY222" s="87"/>
      <c r="AZ222" s="87"/>
      <c r="BA222" s="87"/>
      <c r="BB222" s="87"/>
      <c r="BC222" s="87"/>
      <c r="BD222" s="87"/>
      <c r="BE222" s="87"/>
      <c r="BF222" s="87"/>
      <c r="BG222" s="87"/>
      <c r="BH222" s="87"/>
    </row>
    <row r="223" spans="1:60">
      <c r="A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87"/>
      <c r="AN223" s="87"/>
      <c r="AO223" s="87"/>
      <c r="AP223" s="87"/>
      <c r="AQ223" s="87"/>
      <c r="AR223" s="87"/>
      <c r="AS223" s="87"/>
      <c r="AT223" s="87"/>
      <c r="AU223" s="87"/>
      <c r="AV223" s="87"/>
      <c r="AW223" s="87"/>
      <c r="AX223" s="87"/>
      <c r="AY223" s="87"/>
      <c r="AZ223" s="87"/>
      <c r="BA223" s="87"/>
      <c r="BB223" s="87"/>
      <c r="BC223" s="87"/>
      <c r="BD223" s="87"/>
      <c r="BE223" s="87"/>
      <c r="BF223" s="87"/>
      <c r="BG223" s="87"/>
      <c r="BH223" s="87"/>
    </row>
    <row r="224" spans="1:60">
      <c r="A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87"/>
      <c r="AN224" s="87"/>
      <c r="AO224" s="87"/>
      <c r="AP224" s="87"/>
      <c r="AQ224" s="87"/>
      <c r="AR224" s="87"/>
      <c r="AS224" s="87"/>
      <c r="AT224" s="87"/>
      <c r="AU224" s="87"/>
      <c r="AV224" s="87"/>
      <c r="AW224" s="87"/>
      <c r="AX224" s="87"/>
      <c r="AY224" s="87"/>
      <c r="AZ224" s="87"/>
      <c r="BA224" s="87"/>
      <c r="BB224" s="87"/>
      <c r="BC224" s="87"/>
      <c r="BD224" s="87"/>
      <c r="BE224" s="87"/>
      <c r="BF224" s="87"/>
      <c r="BG224" s="87"/>
      <c r="BH224" s="87"/>
    </row>
    <row r="225" spans="1:60">
      <c r="A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c r="AM225" s="87"/>
      <c r="AN225" s="87"/>
      <c r="AO225" s="87"/>
      <c r="AP225" s="87"/>
      <c r="AQ225" s="87"/>
      <c r="AR225" s="87"/>
      <c r="AS225" s="87"/>
      <c r="AT225" s="87"/>
      <c r="AU225" s="87"/>
      <c r="AV225" s="87"/>
      <c r="AW225" s="87"/>
      <c r="AX225" s="87"/>
      <c r="AY225" s="87"/>
      <c r="AZ225" s="87"/>
      <c r="BA225" s="87"/>
      <c r="BB225" s="87"/>
      <c r="BC225" s="87"/>
      <c r="BD225" s="87"/>
      <c r="BE225" s="87"/>
      <c r="BF225" s="87"/>
      <c r="BG225" s="87"/>
      <c r="BH225" s="87"/>
    </row>
    <row r="226" spans="1:60">
      <c r="A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c r="AM226" s="87"/>
      <c r="AN226" s="87"/>
      <c r="AO226" s="87"/>
      <c r="AP226" s="87"/>
      <c r="AQ226" s="87"/>
      <c r="AR226" s="87"/>
      <c r="AS226" s="87"/>
      <c r="AT226" s="87"/>
      <c r="AU226" s="87"/>
      <c r="AV226" s="87"/>
      <c r="AW226" s="87"/>
      <c r="AX226" s="87"/>
      <c r="AY226" s="87"/>
      <c r="AZ226" s="87"/>
      <c r="BA226" s="87"/>
      <c r="BB226" s="87"/>
      <c r="BC226" s="87"/>
      <c r="BD226" s="87"/>
      <c r="BE226" s="87"/>
      <c r="BF226" s="87"/>
      <c r="BG226" s="87"/>
      <c r="BH226" s="87"/>
    </row>
    <row r="227" spans="1:60">
      <c r="A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c r="AM227" s="87"/>
      <c r="AN227" s="87"/>
      <c r="AO227" s="87"/>
      <c r="AP227" s="87"/>
      <c r="AQ227" s="87"/>
      <c r="AR227" s="87"/>
      <c r="AS227" s="87"/>
      <c r="AT227" s="87"/>
      <c r="AU227" s="87"/>
      <c r="AV227" s="87"/>
      <c r="AW227" s="87"/>
      <c r="AX227" s="87"/>
      <c r="AY227" s="87"/>
      <c r="AZ227" s="87"/>
      <c r="BA227" s="87"/>
      <c r="BB227" s="87"/>
      <c r="BC227" s="87"/>
      <c r="BD227" s="87"/>
      <c r="BE227" s="87"/>
      <c r="BF227" s="87"/>
      <c r="BG227" s="87"/>
      <c r="BH227" s="87"/>
    </row>
    <row r="228" spans="1:60">
      <c r="A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c r="AO228" s="87"/>
      <c r="AP228" s="87"/>
      <c r="AQ228" s="87"/>
      <c r="AR228" s="87"/>
      <c r="AS228" s="87"/>
      <c r="AT228" s="87"/>
      <c r="AU228" s="87"/>
      <c r="AV228" s="87"/>
      <c r="AW228" s="87"/>
      <c r="AX228" s="87"/>
      <c r="AY228" s="87"/>
      <c r="AZ228" s="87"/>
      <c r="BA228" s="87"/>
      <c r="BB228" s="87"/>
      <c r="BC228" s="87"/>
      <c r="BD228" s="87"/>
      <c r="BE228" s="87"/>
      <c r="BF228" s="87"/>
      <c r="BG228" s="87"/>
      <c r="BH228" s="87"/>
    </row>
    <row r="229" spans="1:60">
      <c r="A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7"/>
      <c r="AY229" s="87"/>
      <c r="AZ229" s="87"/>
      <c r="BA229" s="87"/>
      <c r="BB229" s="87"/>
      <c r="BC229" s="87"/>
      <c r="BD229" s="87"/>
      <c r="BE229" s="87"/>
      <c r="BF229" s="87"/>
      <c r="BG229" s="87"/>
      <c r="BH229" s="87"/>
    </row>
    <row r="230" spans="1:60">
      <c r="A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c r="AM230" s="87"/>
      <c r="AN230" s="87"/>
      <c r="AO230" s="87"/>
      <c r="AP230" s="87"/>
      <c r="AQ230" s="87"/>
      <c r="AR230" s="87"/>
      <c r="AS230" s="87"/>
      <c r="AT230" s="87"/>
      <c r="AU230" s="87"/>
      <c r="AV230" s="87"/>
      <c r="AW230" s="87"/>
      <c r="AX230" s="87"/>
      <c r="AY230" s="87"/>
      <c r="AZ230" s="87"/>
      <c r="BA230" s="87"/>
      <c r="BB230" s="87"/>
      <c r="BC230" s="87"/>
      <c r="BD230" s="87"/>
      <c r="BE230" s="87"/>
      <c r="BF230" s="87"/>
      <c r="BG230" s="87"/>
      <c r="BH230" s="87"/>
    </row>
    <row r="231" spans="1:60">
      <c r="A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87"/>
      <c r="AN231" s="87"/>
      <c r="AO231" s="87"/>
      <c r="AP231" s="87"/>
      <c r="AQ231" s="87"/>
      <c r="AR231" s="87"/>
      <c r="AS231" s="87"/>
      <c r="AT231" s="87"/>
      <c r="AU231" s="87"/>
      <c r="AV231" s="87"/>
      <c r="AW231" s="87"/>
      <c r="AX231" s="87"/>
      <c r="AY231" s="87"/>
      <c r="AZ231" s="87"/>
      <c r="BA231" s="87"/>
      <c r="BB231" s="87"/>
      <c r="BC231" s="87"/>
      <c r="BD231" s="87"/>
      <c r="BE231" s="87"/>
      <c r="BF231" s="87"/>
      <c r="BG231" s="87"/>
      <c r="BH231" s="87"/>
    </row>
    <row r="232" spans="1:60">
      <c r="A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c r="AM232" s="87"/>
      <c r="AN232" s="87"/>
      <c r="AO232" s="87"/>
      <c r="AP232" s="87"/>
      <c r="AQ232" s="87"/>
      <c r="AR232" s="87"/>
      <c r="AS232" s="87"/>
      <c r="AT232" s="87"/>
      <c r="AU232" s="87"/>
      <c r="AV232" s="87"/>
      <c r="AW232" s="87"/>
      <c r="AX232" s="87"/>
      <c r="AY232" s="87"/>
      <c r="AZ232" s="87"/>
      <c r="BA232" s="87"/>
      <c r="BB232" s="87"/>
      <c r="BC232" s="87"/>
      <c r="BD232" s="87"/>
      <c r="BE232" s="87"/>
      <c r="BF232" s="87"/>
      <c r="BG232" s="87"/>
      <c r="BH232" s="87"/>
    </row>
    <row r="233" spans="1:60">
      <c r="A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F233" s="87"/>
      <c r="AG233" s="87"/>
      <c r="AH233" s="87"/>
      <c r="AI233" s="87"/>
      <c r="AJ233" s="87"/>
      <c r="AK233" s="87"/>
      <c r="AL233" s="87"/>
      <c r="AM233" s="87"/>
      <c r="AN233" s="87"/>
      <c r="AO233" s="87"/>
      <c r="AP233" s="87"/>
      <c r="AQ233" s="87"/>
      <c r="AR233" s="87"/>
      <c r="AS233" s="87"/>
      <c r="AT233" s="87"/>
      <c r="AU233" s="87"/>
      <c r="AV233" s="87"/>
      <c r="AW233" s="87"/>
      <c r="AX233" s="87"/>
      <c r="AY233" s="87"/>
      <c r="AZ233" s="87"/>
      <c r="BA233" s="87"/>
      <c r="BB233" s="87"/>
      <c r="BC233" s="87"/>
      <c r="BD233" s="87"/>
      <c r="BE233" s="87"/>
      <c r="BF233" s="87"/>
      <c r="BG233" s="87"/>
      <c r="BH233" s="87"/>
    </row>
    <row r="234" spans="1:60">
      <c r="A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c r="AM234" s="87"/>
      <c r="AN234" s="87"/>
      <c r="AO234" s="87"/>
      <c r="AP234" s="87"/>
      <c r="AQ234" s="87"/>
      <c r="AR234" s="87"/>
      <c r="AS234" s="87"/>
      <c r="AT234" s="87"/>
      <c r="AU234" s="87"/>
      <c r="AV234" s="87"/>
      <c r="AW234" s="87"/>
      <c r="AX234" s="87"/>
      <c r="AY234" s="87"/>
      <c r="AZ234" s="87"/>
      <c r="BA234" s="87"/>
      <c r="BB234" s="87"/>
      <c r="BC234" s="87"/>
      <c r="BD234" s="87"/>
      <c r="BE234" s="87"/>
      <c r="BF234" s="87"/>
      <c r="BG234" s="87"/>
      <c r="BH234" s="87"/>
    </row>
    <row r="235" spans="1:60">
      <c r="A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c r="AM235" s="87"/>
      <c r="AN235" s="87"/>
      <c r="AO235" s="87"/>
      <c r="AP235" s="87"/>
      <c r="AQ235" s="87"/>
      <c r="AR235" s="87"/>
      <c r="AS235" s="87"/>
      <c r="AT235" s="87"/>
      <c r="AU235" s="87"/>
      <c r="AV235" s="87"/>
      <c r="AW235" s="87"/>
      <c r="AX235" s="87"/>
      <c r="AY235" s="87"/>
      <c r="AZ235" s="87"/>
      <c r="BA235" s="87"/>
      <c r="BB235" s="87"/>
      <c r="BC235" s="87"/>
      <c r="BD235" s="87"/>
      <c r="BE235" s="87"/>
      <c r="BF235" s="87"/>
      <c r="BG235" s="87"/>
      <c r="BH235" s="87"/>
    </row>
    <row r="236" spans="1:60">
      <c r="A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87"/>
      <c r="AN236" s="87"/>
      <c r="AO236" s="87"/>
      <c r="AP236" s="87"/>
      <c r="AQ236" s="87"/>
      <c r="AR236" s="87"/>
      <c r="AS236" s="87"/>
      <c r="AT236" s="87"/>
      <c r="AU236" s="87"/>
      <c r="AV236" s="87"/>
      <c r="AW236" s="87"/>
      <c r="AX236" s="87"/>
      <c r="AY236" s="87"/>
      <c r="AZ236" s="87"/>
      <c r="BA236" s="87"/>
      <c r="BB236" s="87"/>
      <c r="BC236" s="87"/>
      <c r="BD236" s="87"/>
      <c r="BE236" s="87"/>
      <c r="BF236" s="87"/>
      <c r="BG236" s="87"/>
      <c r="BH236" s="87"/>
    </row>
    <row r="237" spans="1:60">
      <c r="A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87"/>
      <c r="AN237" s="87"/>
      <c r="AO237" s="87"/>
      <c r="AP237" s="87"/>
      <c r="AQ237" s="87"/>
      <c r="AR237" s="87"/>
      <c r="AS237" s="87"/>
      <c r="AT237" s="87"/>
      <c r="AU237" s="87"/>
      <c r="AV237" s="87"/>
      <c r="AW237" s="87"/>
      <c r="AX237" s="87"/>
      <c r="AY237" s="87"/>
      <c r="AZ237" s="87"/>
      <c r="BA237" s="87"/>
      <c r="BB237" s="87"/>
      <c r="BC237" s="87"/>
      <c r="BD237" s="87"/>
      <c r="BE237" s="87"/>
      <c r="BF237" s="87"/>
      <c r="BG237" s="87"/>
      <c r="BH237" s="87"/>
    </row>
    <row r="238" spans="1:60">
      <c r="A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87"/>
      <c r="AM238" s="87"/>
      <c r="AN238" s="87"/>
      <c r="AO238" s="87"/>
      <c r="AP238" s="87"/>
      <c r="AQ238" s="87"/>
      <c r="AR238" s="87"/>
      <c r="AS238" s="87"/>
      <c r="AT238" s="87"/>
      <c r="AU238" s="87"/>
      <c r="AV238" s="87"/>
      <c r="AW238" s="87"/>
      <c r="AX238" s="87"/>
      <c r="AY238" s="87"/>
      <c r="AZ238" s="87"/>
      <c r="BA238" s="87"/>
      <c r="BB238" s="87"/>
      <c r="BC238" s="87"/>
      <c r="BD238" s="87"/>
      <c r="BE238" s="87"/>
      <c r="BF238" s="87"/>
      <c r="BG238" s="87"/>
      <c r="BH238" s="87"/>
    </row>
    <row r="239" spans="1:60">
      <c r="A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c r="AM239" s="87"/>
      <c r="AN239" s="87"/>
      <c r="AO239" s="87"/>
      <c r="AP239" s="87"/>
      <c r="AQ239" s="87"/>
      <c r="AR239" s="87"/>
      <c r="AS239" s="87"/>
      <c r="AT239" s="87"/>
      <c r="AU239" s="87"/>
      <c r="AV239" s="87"/>
      <c r="AW239" s="87"/>
      <c r="AX239" s="87"/>
      <c r="AY239" s="87"/>
      <c r="AZ239" s="87"/>
      <c r="BA239" s="87"/>
      <c r="BB239" s="87"/>
      <c r="BC239" s="87"/>
      <c r="BD239" s="87"/>
      <c r="BE239" s="87"/>
      <c r="BF239" s="87"/>
      <c r="BG239" s="87"/>
      <c r="BH239" s="87"/>
    </row>
    <row r="240" spans="1:60">
      <c r="A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87"/>
      <c r="AN240" s="87"/>
      <c r="AO240" s="87"/>
      <c r="AP240" s="87"/>
      <c r="AQ240" s="87"/>
      <c r="AR240" s="87"/>
      <c r="AS240" s="87"/>
      <c r="AT240" s="87"/>
      <c r="AU240" s="87"/>
      <c r="AV240" s="87"/>
      <c r="AW240" s="87"/>
      <c r="AX240" s="87"/>
      <c r="AY240" s="87"/>
      <c r="AZ240" s="87"/>
      <c r="BA240" s="87"/>
      <c r="BB240" s="87"/>
      <c r="BC240" s="87"/>
      <c r="BD240" s="87"/>
      <c r="BE240" s="87"/>
      <c r="BF240" s="87"/>
      <c r="BG240" s="87"/>
      <c r="BH240" s="87"/>
    </row>
    <row r="241" spans="1:60">
      <c r="A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87"/>
      <c r="AN241" s="87"/>
      <c r="AO241" s="87"/>
      <c r="AP241" s="87"/>
      <c r="AQ241" s="87"/>
      <c r="AR241" s="87"/>
      <c r="AS241" s="87"/>
      <c r="AT241" s="87"/>
      <c r="AU241" s="87"/>
      <c r="AV241" s="87"/>
      <c r="AW241" s="87"/>
      <c r="AX241" s="87"/>
      <c r="AY241" s="87"/>
      <c r="AZ241" s="87"/>
      <c r="BA241" s="87"/>
      <c r="BB241" s="87"/>
      <c r="BC241" s="87"/>
      <c r="BD241" s="87"/>
      <c r="BE241" s="87"/>
      <c r="BF241" s="87"/>
      <c r="BG241" s="87"/>
      <c r="BH241" s="87"/>
    </row>
    <row r="242" spans="1:60">
      <c r="A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87"/>
      <c r="AN242" s="87"/>
      <c r="AO242" s="87"/>
      <c r="AP242" s="87"/>
      <c r="AQ242" s="87"/>
      <c r="AR242" s="87"/>
      <c r="AS242" s="87"/>
      <c r="AT242" s="87"/>
      <c r="AU242" s="87"/>
      <c r="AV242" s="87"/>
      <c r="AW242" s="87"/>
      <c r="AX242" s="87"/>
      <c r="AY242" s="87"/>
      <c r="AZ242" s="87"/>
      <c r="BA242" s="87"/>
      <c r="BB242" s="87"/>
      <c r="BC242" s="87"/>
      <c r="BD242" s="87"/>
      <c r="BE242" s="87"/>
      <c r="BF242" s="87"/>
      <c r="BG242" s="87"/>
      <c r="BH242" s="87"/>
    </row>
    <row r="243" spans="1:60">
      <c r="A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87"/>
      <c r="AN243" s="87"/>
      <c r="AO243" s="87"/>
      <c r="AP243" s="87"/>
      <c r="AQ243" s="87"/>
      <c r="AR243" s="87"/>
      <c r="AS243" s="87"/>
      <c r="AT243" s="87"/>
      <c r="AU243" s="87"/>
      <c r="AV243" s="87"/>
      <c r="AW243" s="87"/>
      <c r="AX243" s="87"/>
      <c r="AY243" s="87"/>
      <c r="AZ243" s="87"/>
      <c r="BA243" s="87"/>
      <c r="BB243" s="87"/>
      <c r="BC243" s="87"/>
      <c r="BD243" s="87"/>
      <c r="BE243" s="87"/>
      <c r="BF243" s="87"/>
      <c r="BG243" s="87"/>
      <c r="BH243" s="87"/>
    </row>
    <row r="244" spans="1:60">
      <c r="A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87"/>
      <c r="AN244" s="87"/>
      <c r="AO244" s="87"/>
      <c r="AP244" s="87"/>
      <c r="AQ244" s="87"/>
      <c r="AR244" s="87"/>
      <c r="AS244" s="87"/>
      <c r="AT244" s="87"/>
      <c r="AU244" s="87"/>
      <c r="AV244" s="87"/>
      <c r="AW244" s="87"/>
      <c r="AX244" s="87"/>
      <c r="AY244" s="87"/>
      <c r="AZ244" s="87"/>
      <c r="BA244" s="87"/>
      <c r="BB244" s="87"/>
      <c r="BC244" s="87"/>
      <c r="BD244" s="87"/>
      <c r="BE244" s="87"/>
      <c r="BF244" s="87"/>
      <c r="BG244" s="87"/>
      <c r="BH244" s="87"/>
    </row>
    <row r="245" spans="1:60">
      <c r="A245" s="87"/>
    </row>
    <row r="246" spans="1:60">
      <c r="A246" s="87"/>
    </row>
    <row r="247" spans="1:60">
      <c r="A247" s="87"/>
    </row>
    <row r="248" spans="1:60">
      <c r="A248" s="87"/>
    </row>
  </sheetData>
  <sheetProtection algorithmName="SHA-512" hashValue="ZMJaBFZIFAUXBxlJQWITYvrXP8z5tp5l984qzOXvpHLXJ0NqCY2a9tQ/mlpPZtX4coLwz6tx3YZfWtXVylg79w==" saltValue="sPb50MyDw/vHYtgpVJ500Q=="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F0"/>
  </sheetPr>
  <dimension ref="A1:AK55"/>
  <sheetViews>
    <sheetView zoomScale="85" zoomScaleNormal="85" workbookViewId="0">
      <selection activeCell="B12" sqref="B12"/>
    </sheetView>
  </sheetViews>
  <sheetFormatPr baseColWidth="10" defaultRowHeight="15"/>
  <cols>
    <col min="2" max="2" width="24.140625" customWidth="1"/>
    <col min="3" max="3" width="70.140625" customWidth="1"/>
    <col min="4" max="4" width="29.85546875" customWidth="1"/>
  </cols>
  <sheetData>
    <row r="1" spans="1:37" ht="23.25">
      <c r="A1" s="87"/>
      <c r="B1" s="504" t="s">
        <v>52</v>
      </c>
      <c r="C1" s="504"/>
      <c r="D1" s="504"/>
      <c r="E1" s="87"/>
      <c r="F1" s="87"/>
      <c r="G1" s="87"/>
      <c r="H1" s="87"/>
      <c r="I1" s="87"/>
      <c r="J1" s="87"/>
      <c r="K1" s="87"/>
      <c r="L1" s="87"/>
      <c r="M1" s="87"/>
      <c r="N1" s="87"/>
      <c r="O1" s="87"/>
      <c r="P1" s="87"/>
      <c r="Q1" s="87"/>
      <c r="R1" s="87"/>
      <c r="S1" s="87"/>
      <c r="T1" s="87"/>
      <c r="U1" s="87"/>
      <c r="V1" s="87"/>
      <c r="W1" s="87"/>
      <c r="X1" s="87"/>
      <c r="Y1" s="87"/>
      <c r="Z1" s="87"/>
      <c r="AA1" s="87"/>
      <c r="AB1" s="87"/>
      <c r="AC1" s="87"/>
      <c r="AD1" s="87"/>
      <c r="AE1" s="87"/>
    </row>
    <row r="2" spans="1:3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row>
    <row r="3" spans="1:37" ht="25.5">
      <c r="A3" s="87"/>
      <c r="B3" s="9"/>
      <c r="C3" s="10" t="s">
        <v>49</v>
      </c>
      <c r="D3" s="10" t="s">
        <v>4</v>
      </c>
      <c r="E3" s="87"/>
      <c r="F3" s="87"/>
      <c r="G3" s="87"/>
      <c r="H3" s="87"/>
      <c r="I3" s="87"/>
      <c r="J3" s="87"/>
      <c r="K3" s="87"/>
      <c r="L3" s="87"/>
      <c r="M3" s="87"/>
      <c r="N3" s="87"/>
      <c r="O3" s="87"/>
      <c r="P3" s="87"/>
      <c r="Q3" s="87"/>
      <c r="R3" s="87"/>
      <c r="S3" s="87"/>
      <c r="T3" s="87"/>
      <c r="U3" s="87"/>
      <c r="V3" s="87"/>
      <c r="W3" s="87"/>
      <c r="X3" s="87"/>
      <c r="Y3" s="87"/>
      <c r="Z3" s="87"/>
      <c r="AA3" s="87"/>
      <c r="AB3" s="87"/>
      <c r="AC3" s="87"/>
      <c r="AD3" s="87"/>
      <c r="AE3" s="87"/>
    </row>
    <row r="4" spans="1:37" ht="51">
      <c r="A4" s="87"/>
      <c r="B4" s="11" t="s">
        <v>48</v>
      </c>
      <c r="C4" s="12" t="s">
        <v>99</v>
      </c>
      <c r="D4" s="13">
        <v>0.2</v>
      </c>
      <c r="E4" s="87"/>
      <c r="F4" s="87"/>
      <c r="G4" s="87"/>
      <c r="H4" s="87"/>
      <c r="I4" s="87"/>
      <c r="J4" s="87"/>
      <c r="K4" s="87"/>
      <c r="L4" s="87"/>
      <c r="M4" s="87"/>
      <c r="N4" s="87"/>
      <c r="O4" s="87"/>
      <c r="P4" s="87"/>
      <c r="Q4" s="87"/>
      <c r="R4" s="87"/>
      <c r="S4" s="87"/>
      <c r="T4" s="87"/>
      <c r="U4" s="87"/>
      <c r="V4" s="87"/>
      <c r="W4" s="87"/>
      <c r="X4" s="87"/>
      <c r="Y4" s="87"/>
      <c r="Z4" s="87"/>
      <c r="AA4" s="87"/>
      <c r="AB4" s="87"/>
      <c r="AC4" s="87"/>
      <c r="AD4" s="87"/>
      <c r="AE4" s="87"/>
    </row>
    <row r="5" spans="1:37" ht="51">
      <c r="A5" s="87"/>
      <c r="B5" s="14" t="s">
        <v>50</v>
      </c>
      <c r="C5" s="15" t="s">
        <v>226</v>
      </c>
      <c r="D5" s="16">
        <v>0.4</v>
      </c>
      <c r="E5" s="87"/>
      <c r="F5" s="87"/>
      <c r="G5" s="87"/>
      <c r="H5" s="87"/>
      <c r="I5" s="87"/>
      <c r="J5" s="87"/>
      <c r="K5" s="87"/>
      <c r="L5" s="87"/>
      <c r="M5" s="87"/>
      <c r="N5" s="87"/>
      <c r="O5" s="87"/>
      <c r="P5" s="87"/>
      <c r="Q5" s="87"/>
      <c r="R5" s="87"/>
      <c r="S5" s="87"/>
      <c r="T5" s="87"/>
      <c r="U5" s="87"/>
      <c r="V5" s="87"/>
      <c r="W5" s="87"/>
      <c r="X5" s="87"/>
      <c r="Y5" s="87"/>
      <c r="Z5" s="87"/>
      <c r="AA5" s="87"/>
      <c r="AB5" s="87"/>
      <c r="AC5" s="87"/>
      <c r="AD5" s="87"/>
      <c r="AE5" s="87"/>
    </row>
    <row r="6" spans="1:37" ht="51">
      <c r="A6" s="87"/>
      <c r="B6" s="17" t="s">
        <v>100</v>
      </c>
      <c r="C6" s="15" t="s">
        <v>227</v>
      </c>
      <c r="D6" s="16">
        <v>0.6</v>
      </c>
      <c r="E6" s="87"/>
      <c r="F6" s="87"/>
      <c r="G6" s="87"/>
      <c r="H6" s="87"/>
      <c r="I6" s="87"/>
      <c r="J6" s="87"/>
      <c r="K6" s="87"/>
      <c r="L6" s="87"/>
      <c r="M6" s="87"/>
      <c r="N6" s="87"/>
      <c r="O6" s="87"/>
      <c r="P6" s="87"/>
      <c r="Q6" s="87"/>
      <c r="R6" s="87"/>
      <c r="S6" s="87"/>
      <c r="T6" s="87"/>
      <c r="U6" s="87"/>
      <c r="V6" s="87"/>
      <c r="W6" s="87"/>
      <c r="X6" s="87"/>
      <c r="Y6" s="87"/>
      <c r="Z6" s="87"/>
      <c r="AA6" s="87"/>
      <c r="AB6" s="87"/>
      <c r="AC6" s="87"/>
      <c r="AD6" s="87"/>
      <c r="AE6" s="87"/>
    </row>
    <row r="7" spans="1:37" ht="76.5">
      <c r="A7" s="87"/>
      <c r="B7" s="18" t="s">
        <v>6</v>
      </c>
      <c r="C7" s="15" t="s">
        <v>228</v>
      </c>
      <c r="D7" s="16">
        <v>0.8</v>
      </c>
      <c r="E7" s="87"/>
      <c r="F7" s="87"/>
      <c r="G7" s="87"/>
      <c r="H7" s="87"/>
      <c r="I7" s="87"/>
      <c r="J7" s="87"/>
      <c r="K7" s="87"/>
      <c r="L7" s="87"/>
      <c r="M7" s="87"/>
      <c r="N7" s="87"/>
      <c r="O7" s="87"/>
      <c r="P7" s="87"/>
      <c r="Q7" s="87"/>
      <c r="R7" s="87"/>
      <c r="S7" s="87"/>
      <c r="T7" s="87"/>
      <c r="U7" s="87"/>
      <c r="V7" s="87"/>
      <c r="W7" s="87"/>
      <c r="X7" s="87"/>
      <c r="Y7" s="87"/>
      <c r="Z7" s="87"/>
      <c r="AA7" s="87"/>
      <c r="AB7" s="87"/>
      <c r="AC7" s="87"/>
      <c r="AD7" s="87"/>
      <c r="AE7" s="87"/>
    </row>
    <row r="8" spans="1:37" ht="51">
      <c r="A8" s="87"/>
      <c r="B8" s="19" t="s">
        <v>51</v>
      </c>
      <c r="C8" s="15" t="s">
        <v>229</v>
      </c>
      <c r="D8" s="16">
        <v>1</v>
      </c>
      <c r="E8" s="87"/>
      <c r="F8" s="87"/>
      <c r="G8" s="87"/>
      <c r="H8" s="87"/>
      <c r="I8" s="87"/>
      <c r="J8" s="87"/>
      <c r="K8" s="87"/>
      <c r="L8" s="87"/>
      <c r="M8" s="87"/>
      <c r="N8" s="87"/>
      <c r="O8" s="87"/>
      <c r="P8" s="87"/>
      <c r="Q8" s="87"/>
      <c r="R8" s="87"/>
      <c r="S8" s="87"/>
      <c r="T8" s="87"/>
      <c r="U8" s="87"/>
      <c r="V8" s="87"/>
      <c r="W8" s="87"/>
      <c r="X8" s="87"/>
      <c r="Y8" s="87"/>
      <c r="Z8" s="87"/>
      <c r="AA8" s="87"/>
      <c r="AB8" s="87"/>
      <c r="AC8" s="87"/>
      <c r="AD8" s="87"/>
      <c r="AE8" s="87"/>
    </row>
    <row r="9" spans="1:37">
      <c r="A9" s="87"/>
      <c r="B9" s="110"/>
      <c r="C9" s="110"/>
      <c r="D9" s="110"/>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row>
    <row r="10" spans="1:37" ht="16.5">
      <c r="A10" s="87"/>
      <c r="B10" s="111"/>
      <c r="C10" s="110"/>
      <c r="D10" s="110"/>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row>
    <row r="11" spans="1:37">
      <c r="A11" s="87"/>
      <c r="B11" s="110"/>
      <c r="C11" s="110"/>
      <c r="D11" s="110"/>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row>
    <row r="12" spans="1:37">
      <c r="A12" s="87"/>
      <c r="B12" s="110"/>
      <c r="C12" s="110"/>
      <c r="D12" s="110"/>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row>
    <row r="13" spans="1:37">
      <c r="A13" s="87"/>
      <c r="B13" s="110"/>
      <c r="C13" s="110"/>
      <c r="D13" s="110"/>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row>
    <row r="14" spans="1:37">
      <c r="A14" s="87"/>
      <c r="B14" s="110"/>
      <c r="C14" s="110"/>
      <c r="D14" s="110"/>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row>
    <row r="15" spans="1:37">
      <c r="A15" s="87"/>
      <c r="B15" s="110"/>
      <c r="C15" s="110"/>
      <c r="D15" s="110"/>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row>
    <row r="16" spans="1:37">
      <c r="A16" s="87"/>
      <c r="B16" s="110"/>
      <c r="C16" s="110"/>
      <c r="D16" s="110"/>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row>
    <row r="17" spans="1:37">
      <c r="A17" s="87"/>
      <c r="B17" s="110"/>
      <c r="C17" s="110"/>
      <c r="D17" s="110"/>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row>
    <row r="18" spans="1:37">
      <c r="A18" s="87"/>
      <c r="B18" s="110"/>
      <c r="C18" s="110"/>
      <c r="D18" s="110"/>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row>
    <row r="19" spans="1:37">
      <c r="A19" s="87"/>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row>
    <row r="20" spans="1:37">
      <c r="A20" s="87"/>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row>
    <row r="21" spans="1:37">
      <c r="A21" s="87"/>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row>
    <row r="22" spans="1:37">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row>
    <row r="23" spans="1:37">
      <c r="A23" s="87"/>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row>
    <row r="24" spans="1:37">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row>
    <row r="25" spans="1:37">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row>
    <row r="26" spans="1:37">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row>
    <row r="27" spans="1:37">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row>
    <row r="28" spans="1:37">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row>
    <row r="29" spans="1:37">
      <c r="A29" s="87"/>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row>
    <row r="30" spans="1:37">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row>
    <row r="31" spans="1:37">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row>
    <row r="32" spans="1:37">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row>
    <row r="33" spans="1:31">
      <c r="A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row>
    <row r="34" spans="1:31">
      <c r="A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row>
    <row r="35" spans="1:31">
      <c r="A35" s="87"/>
    </row>
    <row r="36" spans="1:31">
      <c r="A36" s="87"/>
    </row>
    <row r="37" spans="1:31">
      <c r="A37" s="87"/>
    </row>
    <row r="38" spans="1:31">
      <c r="A38" s="87"/>
    </row>
    <row r="39" spans="1:31">
      <c r="A39" s="87"/>
    </row>
    <row r="40" spans="1:31">
      <c r="A40" s="87"/>
    </row>
    <row r="41" spans="1:31">
      <c r="A41" s="87"/>
    </row>
    <row r="42" spans="1:31">
      <c r="A42" s="87"/>
    </row>
    <row r="43" spans="1:31">
      <c r="A43" s="87"/>
    </row>
    <row r="44" spans="1:31">
      <c r="A44" s="87"/>
    </row>
    <row r="45" spans="1:31">
      <c r="A45" s="87"/>
    </row>
    <row r="46" spans="1:31">
      <c r="A46" s="87"/>
    </row>
    <row r="47" spans="1:31">
      <c r="A47" s="87"/>
    </row>
    <row r="48" spans="1:31">
      <c r="A48" s="87"/>
    </row>
    <row r="49" spans="1:1">
      <c r="A49" s="87"/>
    </row>
    <row r="50" spans="1:1">
      <c r="A50" s="87"/>
    </row>
    <row r="51" spans="1:1">
      <c r="A51" s="87"/>
    </row>
    <row r="52" spans="1:1">
      <c r="A52" s="87"/>
    </row>
    <row r="53" spans="1:1">
      <c r="A53" s="87"/>
    </row>
    <row r="54" spans="1:1">
      <c r="A54" s="87"/>
    </row>
    <row r="55" spans="1:1">
      <c r="A55" s="87"/>
    </row>
  </sheetData>
  <sheetProtection algorithmName="SHA-512" hashValue="XDPFH9mWVHJPOlxbefBI0RvO84+yfaSyuc8ISGLxX1yjyOaSH9vgQYyr6WHM7ujVmxkCCzt1yWFczMxG9xXd0w==" saltValue="+TaHcTkuXC4ppGsKygNi6A==" spinCount="100000" sheet="1" objects="1" scenarios="1"/>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6" tint="-0.249977111117893"/>
  </sheetPr>
  <dimension ref="A1:U232"/>
  <sheetViews>
    <sheetView zoomScale="40" zoomScaleNormal="40" workbookViewId="0">
      <selection activeCell="B12" sqref="B12"/>
    </sheetView>
  </sheetViews>
  <sheetFormatPr baseColWidth="10" defaultRowHeight="15"/>
  <cols>
    <col min="2" max="2" width="40.42578125" customWidth="1"/>
    <col min="3" max="3" width="140.85546875" customWidth="1"/>
    <col min="4" max="4" width="168.42578125" customWidth="1"/>
    <col min="5" max="5" width="144.7109375" bestFit="1" customWidth="1"/>
  </cols>
  <sheetData>
    <row r="1" spans="1:21" ht="33.75">
      <c r="A1" s="87"/>
      <c r="B1" s="505" t="s">
        <v>60</v>
      </c>
      <c r="C1" s="505"/>
      <c r="D1" s="505"/>
      <c r="E1" s="87"/>
      <c r="F1" s="87"/>
      <c r="G1" s="87"/>
      <c r="H1" s="87"/>
      <c r="I1" s="87"/>
      <c r="J1" s="87"/>
      <c r="K1" s="87"/>
      <c r="L1" s="87"/>
      <c r="M1" s="87"/>
      <c r="N1" s="87"/>
      <c r="O1" s="87"/>
      <c r="P1" s="87"/>
      <c r="Q1" s="87"/>
      <c r="R1" s="87"/>
      <c r="S1" s="87"/>
      <c r="T1" s="87"/>
      <c r="U1" s="87"/>
    </row>
    <row r="2" spans="1:21">
      <c r="A2" s="87"/>
      <c r="B2" s="87"/>
      <c r="C2" s="87"/>
      <c r="D2" s="87"/>
      <c r="E2" s="87"/>
      <c r="F2" s="87"/>
      <c r="G2" s="87"/>
      <c r="H2" s="87"/>
      <c r="I2" s="87"/>
      <c r="J2" s="87"/>
      <c r="K2" s="87"/>
      <c r="L2" s="87"/>
      <c r="M2" s="87"/>
      <c r="N2" s="87"/>
      <c r="O2" s="87"/>
      <c r="P2" s="87"/>
      <c r="Q2" s="87"/>
      <c r="R2" s="87"/>
      <c r="S2" s="87"/>
      <c r="T2" s="87"/>
      <c r="U2" s="87"/>
    </row>
    <row r="3" spans="1:21" ht="53.25" customHeight="1">
      <c r="A3" s="87"/>
      <c r="B3" s="108"/>
      <c r="C3" s="30" t="s">
        <v>53</v>
      </c>
      <c r="D3" s="30" t="s">
        <v>54</v>
      </c>
      <c r="E3" s="87"/>
      <c r="F3" s="87"/>
      <c r="G3" s="87"/>
      <c r="H3" s="87"/>
      <c r="I3" s="87"/>
      <c r="J3" s="87"/>
      <c r="K3" s="87"/>
      <c r="L3" s="87"/>
      <c r="M3" s="87"/>
      <c r="N3" s="87"/>
      <c r="O3" s="87"/>
      <c r="P3" s="87"/>
      <c r="Q3" s="87"/>
      <c r="R3" s="87"/>
      <c r="S3" s="87"/>
      <c r="T3" s="87"/>
      <c r="U3" s="87"/>
    </row>
    <row r="4" spans="1:21" ht="409.6" customHeight="1">
      <c r="A4" s="107" t="s">
        <v>80</v>
      </c>
      <c r="B4" s="33" t="s">
        <v>98</v>
      </c>
      <c r="C4" s="38" t="s">
        <v>221</v>
      </c>
      <c r="D4" s="31" t="s">
        <v>194</v>
      </c>
      <c r="E4" s="87"/>
      <c r="F4" s="87"/>
      <c r="G4" s="87"/>
      <c r="H4" s="87"/>
      <c r="I4" s="87"/>
      <c r="J4" s="87"/>
      <c r="K4" s="87"/>
      <c r="L4" s="87"/>
      <c r="M4" s="87"/>
      <c r="N4" s="87"/>
      <c r="O4" s="87"/>
      <c r="P4" s="87"/>
      <c r="Q4" s="87"/>
      <c r="R4" s="87"/>
      <c r="S4" s="87"/>
      <c r="T4" s="87"/>
      <c r="U4" s="87"/>
    </row>
    <row r="5" spans="1:21" ht="202.5">
      <c r="A5" s="107" t="s">
        <v>81</v>
      </c>
      <c r="B5" s="34" t="s">
        <v>56</v>
      </c>
      <c r="C5" s="39" t="s">
        <v>222</v>
      </c>
      <c r="D5" s="32" t="s">
        <v>195</v>
      </c>
      <c r="E5" s="87"/>
      <c r="F5" s="87"/>
      <c r="G5" s="87"/>
      <c r="H5" s="87"/>
      <c r="I5" s="87"/>
      <c r="J5" s="87"/>
      <c r="K5" s="87"/>
      <c r="L5" s="87"/>
      <c r="M5" s="87"/>
      <c r="N5" s="87"/>
      <c r="O5" s="87"/>
      <c r="P5" s="87"/>
      <c r="Q5" s="87"/>
      <c r="R5" s="87"/>
      <c r="S5" s="87"/>
      <c r="T5" s="87"/>
      <c r="U5" s="87"/>
    </row>
    <row r="6" spans="1:21" ht="202.5">
      <c r="A6" s="107" t="s">
        <v>78</v>
      </c>
      <c r="B6" s="35" t="s">
        <v>57</v>
      </c>
      <c r="C6" s="39" t="s">
        <v>223</v>
      </c>
      <c r="D6" s="32" t="s">
        <v>196</v>
      </c>
      <c r="E6" s="87"/>
      <c r="F6" s="87"/>
      <c r="G6" s="87"/>
      <c r="H6" s="87"/>
      <c r="I6" s="87"/>
      <c r="J6" s="87"/>
      <c r="K6" s="87"/>
      <c r="L6" s="87"/>
      <c r="M6" s="87"/>
      <c r="N6" s="87"/>
      <c r="O6" s="87"/>
      <c r="P6" s="87"/>
      <c r="Q6" s="87"/>
      <c r="R6" s="87"/>
      <c r="S6" s="87"/>
      <c r="T6" s="87"/>
      <c r="U6" s="87"/>
    </row>
    <row r="7" spans="1:21" ht="202.5">
      <c r="A7" s="107" t="s">
        <v>7</v>
      </c>
      <c r="B7" s="36" t="s">
        <v>58</v>
      </c>
      <c r="C7" s="39" t="s">
        <v>224</v>
      </c>
      <c r="D7" s="32" t="s">
        <v>197</v>
      </c>
      <c r="E7" s="87"/>
      <c r="F7" s="87"/>
      <c r="G7" s="87"/>
      <c r="H7" s="87"/>
      <c r="I7" s="87"/>
      <c r="J7" s="87"/>
      <c r="K7" s="87"/>
      <c r="L7" s="87"/>
      <c r="M7" s="87"/>
      <c r="N7" s="87"/>
      <c r="O7" s="87"/>
      <c r="P7" s="87"/>
      <c r="Q7" s="87"/>
      <c r="R7" s="87"/>
      <c r="S7" s="87"/>
      <c r="T7" s="87"/>
      <c r="U7" s="87"/>
    </row>
    <row r="8" spans="1:21" ht="202.5">
      <c r="A8" s="107" t="s">
        <v>82</v>
      </c>
      <c r="B8" s="37" t="s">
        <v>59</v>
      </c>
      <c r="C8" s="39" t="s">
        <v>225</v>
      </c>
      <c r="D8" s="32" t="s">
        <v>198</v>
      </c>
      <c r="E8" s="87"/>
      <c r="F8" s="87"/>
      <c r="G8" s="87"/>
      <c r="H8" s="87"/>
      <c r="I8" s="87"/>
      <c r="J8" s="87"/>
      <c r="K8" s="87"/>
      <c r="L8" s="87"/>
      <c r="M8" s="87"/>
      <c r="N8" s="87"/>
      <c r="O8" s="87"/>
      <c r="P8" s="87"/>
      <c r="Q8" s="87"/>
      <c r="R8" s="87"/>
      <c r="S8" s="87"/>
      <c r="T8" s="87"/>
      <c r="U8" s="87"/>
    </row>
    <row r="9" spans="1:21" ht="20.25">
      <c r="A9" s="107"/>
      <c r="B9" s="107"/>
      <c r="C9" s="126"/>
      <c r="D9" s="109"/>
      <c r="E9" s="87"/>
      <c r="F9" s="87"/>
      <c r="G9" s="87"/>
      <c r="H9" s="87"/>
      <c r="I9" s="87"/>
      <c r="J9" s="87"/>
      <c r="K9" s="87"/>
      <c r="L9" s="87"/>
      <c r="M9" s="87"/>
      <c r="N9" s="87"/>
      <c r="O9" s="87"/>
      <c r="P9" s="87"/>
      <c r="Q9" s="87"/>
      <c r="R9" s="87"/>
      <c r="S9" s="87"/>
      <c r="T9" s="87"/>
      <c r="U9" s="87"/>
    </row>
    <row r="10" spans="1:21" ht="16.5">
      <c r="A10" s="107"/>
      <c r="B10" s="127"/>
      <c r="C10" s="127"/>
      <c r="D10" s="127"/>
      <c r="E10" s="110"/>
      <c r="F10" s="87"/>
      <c r="G10" s="87"/>
      <c r="H10" s="87"/>
      <c r="I10" s="87"/>
      <c r="J10" s="87"/>
      <c r="K10" s="87"/>
      <c r="L10" s="87"/>
      <c r="M10" s="87"/>
      <c r="N10" s="87"/>
      <c r="O10" s="87"/>
      <c r="P10" s="87"/>
      <c r="Q10" s="87"/>
      <c r="R10" s="87"/>
      <c r="S10" s="87"/>
      <c r="T10" s="87"/>
      <c r="U10" s="87"/>
    </row>
    <row r="11" spans="1:21">
      <c r="A11" s="107"/>
      <c r="B11" s="107" t="s">
        <v>88</v>
      </c>
      <c r="C11" s="107" t="s">
        <v>138</v>
      </c>
      <c r="D11" s="107" t="s">
        <v>145</v>
      </c>
      <c r="E11" s="110"/>
      <c r="F11" s="87"/>
      <c r="G11" s="87"/>
      <c r="H11" s="87"/>
      <c r="I11" s="87"/>
      <c r="J11" s="87"/>
      <c r="K11" s="87"/>
      <c r="L11" s="87"/>
      <c r="M11" s="87"/>
      <c r="N11" s="87"/>
      <c r="O11" s="87"/>
      <c r="P11" s="87"/>
      <c r="Q11" s="87"/>
      <c r="R11" s="87"/>
      <c r="S11" s="87"/>
      <c r="T11" s="87"/>
      <c r="U11" s="87"/>
    </row>
    <row r="12" spans="1:21">
      <c r="A12" s="107"/>
      <c r="B12" s="107" t="s">
        <v>86</v>
      </c>
      <c r="C12" s="107" t="s">
        <v>142</v>
      </c>
      <c r="D12" s="107" t="s">
        <v>146</v>
      </c>
      <c r="E12" s="110"/>
      <c r="F12" s="87"/>
      <c r="G12" s="87"/>
      <c r="H12" s="87"/>
      <c r="I12" s="87"/>
      <c r="J12" s="87"/>
      <c r="K12" s="87"/>
      <c r="L12" s="87"/>
      <c r="M12" s="87"/>
      <c r="N12" s="87"/>
      <c r="O12" s="87"/>
      <c r="P12" s="87"/>
      <c r="Q12" s="87"/>
      <c r="R12" s="87"/>
      <c r="S12" s="87"/>
      <c r="T12" s="87"/>
      <c r="U12" s="87"/>
    </row>
    <row r="13" spans="1:21">
      <c r="A13" s="107"/>
      <c r="B13" s="107"/>
      <c r="C13" s="107" t="s">
        <v>141</v>
      </c>
      <c r="D13" s="107" t="s">
        <v>147</v>
      </c>
      <c r="E13" s="110"/>
      <c r="F13" s="87"/>
      <c r="G13" s="87"/>
      <c r="H13" s="87"/>
      <c r="I13" s="87"/>
      <c r="J13" s="87"/>
      <c r="K13" s="87"/>
      <c r="L13" s="87"/>
      <c r="M13" s="87"/>
      <c r="N13" s="87"/>
      <c r="O13" s="87"/>
      <c r="P13" s="87"/>
      <c r="Q13" s="87"/>
      <c r="R13" s="87"/>
      <c r="S13" s="87"/>
      <c r="T13" s="87"/>
      <c r="U13" s="87"/>
    </row>
    <row r="14" spans="1:21">
      <c r="A14" s="107"/>
      <c r="B14" s="107"/>
      <c r="C14" s="107" t="s">
        <v>143</v>
      </c>
      <c r="D14" s="107" t="s">
        <v>148</v>
      </c>
      <c r="E14" s="110"/>
      <c r="F14" s="87"/>
      <c r="G14" s="87"/>
      <c r="H14" s="87"/>
      <c r="I14" s="87"/>
      <c r="J14" s="87"/>
      <c r="K14" s="87"/>
      <c r="L14" s="87"/>
      <c r="M14" s="87"/>
      <c r="N14" s="87"/>
      <c r="O14" s="87"/>
      <c r="P14" s="87"/>
      <c r="Q14" s="87"/>
      <c r="R14" s="87"/>
      <c r="S14" s="87"/>
      <c r="T14" s="87"/>
      <c r="U14" s="87"/>
    </row>
    <row r="15" spans="1:21">
      <c r="A15" s="107"/>
      <c r="B15" s="107"/>
      <c r="C15" s="107" t="s">
        <v>144</v>
      </c>
      <c r="D15" s="107" t="s">
        <v>149</v>
      </c>
      <c r="E15" s="110"/>
      <c r="F15" s="87"/>
      <c r="G15" s="87"/>
      <c r="H15" s="87"/>
      <c r="I15" s="87"/>
      <c r="J15" s="87"/>
      <c r="K15" s="87"/>
      <c r="L15" s="87"/>
      <c r="M15" s="87"/>
      <c r="N15" s="87"/>
      <c r="O15" s="87"/>
      <c r="P15" s="87"/>
      <c r="Q15" s="87"/>
      <c r="R15" s="87"/>
      <c r="S15" s="87"/>
      <c r="T15" s="87"/>
      <c r="U15" s="87"/>
    </row>
    <row r="16" spans="1:21">
      <c r="A16" s="107"/>
      <c r="B16" s="107"/>
      <c r="C16" s="107"/>
      <c r="D16" s="107"/>
      <c r="E16" s="110"/>
      <c r="F16" s="87"/>
      <c r="G16" s="87"/>
      <c r="H16" s="87"/>
      <c r="I16" s="87"/>
      <c r="J16" s="87"/>
      <c r="K16" s="87"/>
      <c r="L16" s="87"/>
      <c r="M16" s="87"/>
      <c r="N16" s="87"/>
      <c r="O16" s="87"/>
    </row>
    <row r="17" spans="1:15">
      <c r="A17" s="107"/>
      <c r="B17" s="107"/>
      <c r="C17" s="107"/>
      <c r="D17" s="107"/>
      <c r="E17" s="110"/>
      <c r="F17" s="87"/>
      <c r="G17" s="87"/>
      <c r="H17" s="87"/>
      <c r="I17" s="87"/>
      <c r="J17" s="87"/>
      <c r="K17" s="87"/>
      <c r="L17" s="87"/>
      <c r="M17" s="87"/>
      <c r="N17" s="87"/>
      <c r="O17" s="87"/>
    </row>
    <row r="18" spans="1:15">
      <c r="A18" s="107"/>
      <c r="B18" s="110"/>
      <c r="C18" s="110"/>
      <c r="D18" s="110"/>
      <c r="E18" s="87"/>
      <c r="F18" s="87"/>
      <c r="G18" s="87"/>
      <c r="H18" s="87"/>
      <c r="I18" s="87"/>
      <c r="J18" s="87"/>
      <c r="K18" s="87"/>
      <c r="L18" s="87"/>
      <c r="M18" s="87"/>
      <c r="N18" s="87"/>
      <c r="O18" s="87"/>
    </row>
    <row r="19" spans="1:15">
      <c r="A19" s="107"/>
      <c r="B19" s="110"/>
      <c r="C19" s="110"/>
      <c r="D19" s="110"/>
      <c r="E19" s="87"/>
      <c r="F19" s="87"/>
      <c r="G19" s="87"/>
      <c r="H19" s="87"/>
      <c r="I19" s="87"/>
      <c r="J19" s="87"/>
      <c r="K19" s="87"/>
      <c r="L19" s="87"/>
      <c r="M19" s="87"/>
      <c r="N19" s="87"/>
      <c r="O19" s="87"/>
    </row>
    <row r="20" spans="1:15">
      <c r="A20" s="107"/>
      <c r="B20" s="110"/>
      <c r="C20" s="110"/>
      <c r="D20" s="110"/>
      <c r="E20" s="87"/>
      <c r="F20" s="87"/>
      <c r="G20" s="87"/>
      <c r="H20" s="87"/>
      <c r="I20" s="87"/>
      <c r="J20" s="87"/>
      <c r="K20" s="87"/>
      <c r="L20" s="87"/>
      <c r="M20" s="87"/>
      <c r="N20" s="87"/>
      <c r="O20" s="87"/>
    </row>
    <row r="21" spans="1:15">
      <c r="A21" s="107"/>
      <c r="B21" s="110"/>
      <c r="C21" s="110"/>
      <c r="D21" s="110"/>
      <c r="E21" s="87"/>
      <c r="F21" s="87"/>
      <c r="G21" s="87"/>
      <c r="H21" s="87"/>
      <c r="I21" s="87"/>
      <c r="J21" s="87"/>
      <c r="K21" s="87"/>
      <c r="L21" s="87"/>
      <c r="M21" s="87"/>
      <c r="N21" s="87"/>
      <c r="O21" s="87"/>
    </row>
    <row r="22" spans="1:15" ht="20.25">
      <c r="A22" s="107"/>
      <c r="B22" s="107"/>
      <c r="C22" s="126"/>
      <c r="D22" s="109"/>
      <c r="E22" s="87"/>
      <c r="F22" s="87"/>
      <c r="G22" s="87"/>
      <c r="H22" s="87"/>
      <c r="I22" s="87"/>
      <c r="J22" s="87"/>
      <c r="K22" s="87"/>
      <c r="L22" s="87"/>
      <c r="M22" s="87"/>
      <c r="N22" s="87"/>
      <c r="O22" s="87"/>
    </row>
    <row r="23" spans="1:15" ht="20.25">
      <c r="A23" s="107"/>
      <c r="B23" s="107"/>
      <c r="C23" s="126"/>
      <c r="D23" s="109"/>
      <c r="E23" s="87"/>
      <c r="F23" s="87"/>
      <c r="G23" s="87"/>
      <c r="H23" s="87"/>
      <c r="I23" s="87"/>
      <c r="J23" s="87"/>
      <c r="K23" s="87"/>
      <c r="L23" s="87"/>
      <c r="M23" s="87"/>
      <c r="N23" s="87"/>
      <c r="O23" s="87"/>
    </row>
    <row r="24" spans="1:15" ht="20.25">
      <c r="A24" s="107"/>
      <c r="B24" s="107"/>
      <c r="C24" s="126"/>
      <c r="D24" s="109"/>
      <c r="E24" s="87"/>
      <c r="F24" s="87"/>
      <c r="G24" s="87"/>
      <c r="H24" s="87"/>
      <c r="I24" s="87"/>
      <c r="J24" s="87"/>
      <c r="K24" s="87"/>
      <c r="L24" s="87"/>
      <c r="M24" s="87"/>
      <c r="N24" s="87"/>
      <c r="O24" s="87"/>
    </row>
    <row r="25" spans="1:15" ht="20.25">
      <c r="A25" s="107"/>
      <c r="B25" s="107"/>
      <c r="C25" s="126"/>
      <c r="D25" s="109"/>
      <c r="E25" s="87"/>
      <c r="F25" s="87"/>
      <c r="G25" s="87"/>
      <c r="H25" s="87"/>
      <c r="I25" s="87"/>
      <c r="J25" s="87"/>
      <c r="K25" s="87"/>
      <c r="L25" s="87"/>
      <c r="M25" s="87"/>
      <c r="N25" s="87"/>
      <c r="O25" s="87"/>
    </row>
    <row r="26" spans="1:15" ht="20.25">
      <c r="A26" s="107"/>
      <c r="B26" s="107"/>
      <c r="C26" s="126"/>
      <c r="D26" s="109"/>
      <c r="E26" s="87"/>
      <c r="F26" s="87"/>
      <c r="G26" s="87"/>
      <c r="H26" s="87"/>
      <c r="I26" s="87"/>
      <c r="J26" s="87"/>
      <c r="K26" s="87"/>
      <c r="L26" s="87"/>
      <c r="M26" s="87"/>
      <c r="N26" s="87"/>
      <c r="O26" s="87"/>
    </row>
    <row r="27" spans="1:15" ht="20.25">
      <c r="A27" s="107"/>
      <c r="B27" s="107"/>
      <c r="C27" s="126"/>
      <c r="D27" s="109"/>
      <c r="E27" s="87"/>
      <c r="F27" s="87"/>
      <c r="G27" s="87"/>
      <c r="H27" s="87"/>
      <c r="I27" s="87"/>
      <c r="J27" s="87"/>
      <c r="K27" s="87"/>
      <c r="L27" s="87"/>
      <c r="M27" s="87"/>
      <c r="N27" s="87"/>
      <c r="O27" s="87"/>
    </row>
    <row r="28" spans="1:15" ht="20.25">
      <c r="A28" s="107"/>
      <c r="B28" s="107"/>
      <c r="C28" s="126"/>
      <c r="D28" s="109"/>
      <c r="E28" s="87"/>
      <c r="F28" s="87"/>
      <c r="G28" s="87"/>
      <c r="H28" s="87"/>
      <c r="I28" s="87"/>
      <c r="J28" s="87"/>
      <c r="K28" s="87"/>
      <c r="L28" s="87"/>
      <c r="M28" s="87"/>
      <c r="N28" s="87"/>
      <c r="O28" s="87"/>
    </row>
    <row r="29" spans="1:15" ht="20.25">
      <c r="A29" s="107"/>
      <c r="B29" s="107"/>
      <c r="C29" s="126"/>
      <c r="D29" s="109"/>
      <c r="E29" s="87"/>
      <c r="F29" s="87"/>
      <c r="G29" s="87"/>
      <c r="H29" s="87"/>
      <c r="I29" s="87"/>
      <c r="J29" s="87"/>
      <c r="K29" s="87"/>
      <c r="L29" s="87"/>
      <c r="M29" s="87"/>
      <c r="N29" s="87"/>
      <c r="O29" s="87"/>
    </row>
    <row r="30" spans="1:15" ht="20.25">
      <c r="A30" s="107"/>
      <c r="B30" s="107"/>
      <c r="C30" s="126"/>
      <c r="D30" s="109"/>
      <c r="E30" s="87"/>
      <c r="F30" s="87"/>
      <c r="G30" s="87"/>
      <c r="H30" s="87"/>
      <c r="I30" s="87"/>
      <c r="J30" s="87"/>
      <c r="K30" s="87"/>
      <c r="L30" s="87"/>
      <c r="M30" s="87"/>
      <c r="N30" s="87"/>
      <c r="O30" s="87"/>
    </row>
    <row r="31" spans="1:15" ht="20.25">
      <c r="A31" s="107"/>
      <c r="B31" s="107"/>
      <c r="C31" s="126"/>
      <c r="D31" s="109"/>
      <c r="E31" s="87"/>
      <c r="F31" s="87"/>
      <c r="G31" s="87"/>
      <c r="H31" s="87"/>
      <c r="I31" s="87"/>
      <c r="J31" s="87"/>
      <c r="K31" s="87"/>
      <c r="L31" s="87"/>
      <c r="M31" s="87"/>
      <c r="N31" s="87"/>
      <c r="O31" s="87"/>
    </row>
    <row r="32" spans="1:15" ht="20.25">
      <c r="A32" s="107"/>
      <c r="B32" s="107"/>
      <c r="C32" s="126"/>
      <c r="D32" s="109"/>
      <c r="E32" s="87"/>
      <c r="F32" s="87"/>
      <c r="G32" s="87"/>
      <c r="H32" s="87"/>
      <c r="I32" s="87"/>
      <c r="J32" s="87"/>
      <c r="K32" s="87"/>
      <c r="L32" s="87"/>
      <c r="M32" s="87"/>
      <c r="N32" s="87"/>
      <c r="O32" s="87"/>
    </row>
    <row r="33" spans="1:15" ht="20.25">
      <c r="A33" s="107"/>
      <c r="B33" s="107"/>
      <c r="C33" s="126"/>
      <c r="D33" s="109"/>
      <c r="E33" s="87"/>
      <c r="F33" s="87"/>
      <c r="G33" s="87"/>
      <c r="H33" s="87"/>
      <c r="I33" s="87"/>
      <c r="J33" s="87"/>
      <c r="K33" s="87"/>
      <c r="L33" s="87"/>
      <c r="M33" s="87"/>
      <c r="N33" s="87"/>
      <c r="O33" s="87"/>
    </row>
    <row r="34" spans="1:15" ht="20.25">
      <c r="A34" s="107"/>
      <c r="B34" s="107"/>
      <c r="C34" s="126"/>
      <c r="D34" s="109"/>
      <c r="E34" s="87"/>
      <c r="F34" s="87"/>
      <c r="G34" s="87"/>
      <c r="H34" s="87"/>
      <c r="I34" s="87"/>
      <c r="J34" s="87"/>
      <c r="K34" s="87"/>
      <c r="L34" s="87"/>
      <c r="M34" s="87"/>
      <c r="N34" s="87"/>
      <c r="O34" s="87"/>
    </row>
    <row r="35" spans="1:15" ht="20.25">
      <c r="A35" s="107"/>
      <c r="B35" s="107"/>
      <c r="C35" s="126"/>
      <c r="D35" s="109"/>
      <c r="E35" s="87"/>
      <c r="F35" s="87"/>
      <c r="G35" s="87"/>
      <c r="H35" s="87"/>
      <c r="I35" s="87"/>
      <c r="J35" s="87"/>
      <c r="K35" s="87"/>
      <c r="L35" s="87"/>
      <c r="M35" s="87"/>
      <c r="N35" s="87"/>
      <c r="O35" s="87"/>
    </row>
    <row r="36" spans="1:15" ht="20.25">
      <c r="A36" s="107"/>
      <c r="B36" s="107"/>
      <c r="C36" s="126"/>
      <c r="D36" s="109"/>
      <c r="E36" s="87"/>
      <c r="F36" s="87"/>
      <c r="G36" s="87"/>
      <c r="H36" s="87"/>
      <c r="I36" s="87"/>
      <c r="J36" s="87"/>
      <c r="K36" s="87"/>
      <c r="L36" s="87"/>
      <c r="M36" s="87"/>
      <c r="N36" s="87"/>
      <c r="O36" s="87"/>
    </row>
    <row r="37" spans="1:15" ht="20.25">
      <c r="A37" s="107"/>
      <c r="B37" s="107"/>
      <c r="C37" s="126"/>
      <c r="D37" s="109"/>
      <c r="E37" s="87"/>
      <c r="F37" s="87"/>
      <c r="G37" s="87"/>
      <c r="H37" s="87"/>
      <c r="I37" s="87"/>
      <c r="J37" s="87"/>
      <c r="K37" s="87"/>
      <c r="L37" s="87"/>
      <c r="M37" s="87"/>
      <c r="N37" s="87"/>
      <c r="O37" s="87"/>
    </row>
    <row r="38" spans="1:15" ht="20.25">
      <c r="A38" s="107"/>
      <c r="B38" s="107"/>
      <c r="C38" s="126"/>
      <c r="D38" s="109"/>
      <c r="E38" s="87"/>
      <c r="F38" s="87"/>
      <c r="G38" s="87"/>
      <c r="H38" s="87"/>
      <c r="I38" s="87"/>
      <c r="J38" s="87"/>
      <c r="K38" s="87"/>
      <c r="L38" s="87"/>
      <c r="M38" s="87"/>
      <c r="N38" s="87"/>
      <c r="O38" s="87"/>
    </row>
    <row r="39" spans="1:15" ht="20.25">
      <c r="A39" s="107"/>
      <c r="B39" s="107"/>
      <c r="C39" s="126"/>
      <c r="D39" s="109"/>
      <c r="E39" s="87"/>
      <c r="F39" s="87"/>
      <c r="G39" s="87"/>
      <c r="H39" s="87"/>
      <c r="I39" s="87"/>
      <c r="J39" s="87"/>
      <c r="K39" s="87"/>
      <c r="L39" s="87"/>
      <c r="M39" s="87"/>
      <c r="N39" s="87"/>
      <c r="O39" s="87"/>
    </row>
    <row r="40" spans="1:15" ht="20.25">
      <c r="A40" s="107"/>
      <c r="B40" s="107"/>
      <c r="C40" s="126"/>
      <c r="D40" s="109"/>
      <c r="E40" s="87"/>
      <c r="F40" s="87"/>
      <c r="G40" s="87"/>
      <c r="H40" s="87"/>
      <c r="I40" s="87"/>
      <c r="J40" s="87"/>
      <c r="K40" s="87"/>
      <c r="L40" s="87"/>
      <c r="M40" s="87"/>
      <c r="N40" s="87"/>
      <c r="O40" s="87"/>
    </row>
    <row r="41" spans="1:15" ht="20.25">
      <c r="A41" s="107"/>
      <c r="B41" s="107"/>
      <c r="C41" s="126"/>
      <c r="D41" s="109"/>
      <c r="E41" s="87"/>
      <c r="F41" s="87"/>
      <c r="G41" s="87"/>
      <c r="H41" s="87"/>
      <c r="I41" s="87"/>
      <c r="J41" s="87"/>
      <c r="K41" s="87"/>
      <c r="L41" s="87"/>
      <c r="M41" s="87"/>
      <c r="N41" s="87"/>
      <c r="O41" s="87"/>
    </row>
    <row r="42" spans="1:15" ht="20.25">
      <c r="A42" s="107"/>
      <c r="B42" s="107"/>
      <c r="C42" s="126"/>
      <c r="D42" s="109"/>
      <c r="E42" s="87"/>
      <c r="F42" s="87"/>
      <c r="G42" s="87"/>
      <c r="H42" s="87"/>
      <c r="I42" s="87"/>
      <c r="J42" s="87"/>
      <c r="K42" s="87"/>
      <c r="L42" s="87"/>
      <c r="M42" s="87"/>
      <c r="N42" s="87"/>
      <c r="O42" s="87"/>
    </row>
    <row r="43" spans="1:15" ht="20.25">
      <c r="A43" s="107"/>
      <c r="B43" s="107"/>
      <c r="C43" s="126"/>
      <c r="D43" s="109"/>
      <c r="E43" s="87"/>
      <c r="F43" s="87"/>
      <c r="G43" s="87"/>
      <c r="H43" s="87"/>
      <c r="I43" s="87"/>
      <c r="J43" s="87"/>
      <c r="K43" s="87"/>
      <c r="L43" s="87"/>
      <c r="M43" s="87"/>
      <c r="N43" s="87"/>
      <c r="O43" s="87"/>
    </row>
    <row r="44" spans="1:15" ht="20.25">
      <c r="A44" s="107"/>
      <c r="B44" s="107"/>
      <c r="C44" s="126"/>
      <c r="D44" s="109"/>
      <c r="E44" s="87"/>
      <c r="F44" s="87"/>
      <c r="G44" s="87"/>
      <c r="H44" s="87"/>
      <c r="I44" s="87"/>
      <c r="J44" s="87"/>
      <c r="K44" s="87"/>
      <c r="L44" s="87"/>
      <c r="M44" s="87"/>
      <c r="N44" s="87"/>
      <c r="O44" s="87"/>
    </row>
    <row r="45" spans="1:15" ht="20.25">
      <c r="A45" s="107"/>
      <c r="B45" s="107"/>
      <c r="C45" s="126"/>
      <c r="D45" s="109"/>
      <c r="E45" s="87"/>
      <c r="F45" s="87"/>
      <c r="G45" s="87"/>
      <c r="H45" s="87"/>
      <c r="I45" s="87"/>
      <c r="J45" s="87"/>
      <c r="K45" s="87"/>
      <c r="L45" s="87"/>
      <c r="M45" s="87"/>
      <c r="N45" s="87"/>
      <c r="O45" s="87"/>
    </row>
    <row r="46" spans="1:15" ht="20.25">
      <c r="A46" s="107"/>
      <c r="B46" s="107"/>
      <c r="C46" s="126"/>
      <c r="D46" s="109"/>
      <c r="E46" s="87"/>
      <c r="F46" s="87"/>
      <c r="G46" s="87"/>
      <c r="H46" s="87"/>
      <c r="I46" s="87"/>
      <c r="J46" s="87"/>
      <c r="K46" s="87"/>
      <c r="L46" s="87"/>
      <c r="M46" s="87"/>
      <c r="N46" s="87"/>
      <c r="O46" s="87"/>
    </row>
    <row r="47" spans="1:15" ht="20.25">
      <c r="A47" s="107"/>
      <c r="B47" s="107"/>
      <c r="C47" s="109"/>
      <c r="D47" s="109"/>
      <c r="E47" s="87"/>
      <c r="F47" s="87"/>
      <c r="G47" s="87"/>
      <c r="H47" s="87"/>
      <c r="I47" s="87"/>
      <c r="J47" s="87"/>
      <c r="K47" s="87"/>
      <c r="L47" s="87"/>
      <c r="M47" s="87"/>
      <c r="N47" s="87"/>
      <c r="O47" s="87"/>
    </row>
    <row r="48" spans="1:15" ht="20.25">
      <c r="A48" s="107"/>
      <c r="B48" s="107"/>
      <c r="C48" s="109"/>
      <c r="D48" s="109"/>
      <c r="E48" s="87"/>
      <c r="F48" s="87"/>
      <c r="G48" s="87"/>
      <c r="H48" s="87"/>
      <c r="I48" s="87"/>
      <c r="J48" s="87"/>
      <c r="K48" s="87"/>
      <c r="L48" s="87"/>
      <c r="M48" s="87"/>
      <c r="N48" s="87"/>
      <c r="O48" s="87"/>
    </row>
    <row r="49" spans="1:15" ht="20.25">
      <c r="A49" s="107"/>
      <c r="B49" s="107"/>
      <c r="C49" s="109"/>
      <c r="D49" s="109"/>
      <c r="E49" s="87"/>
      <c r="F49" s="87"/>
      <c r="G49" s="87"/>
      <c r="H49" s="87"/>
      <c r="I49" s="87"/>
      <c r="J49" s="87"/>
      <c r="K49" s="87"/>
      <c r="L49" s="87"/>
      <c r="M49" s="87"/>
      <c r="N49" s="87"/>
      <c r="O49" s="87"/>
    </row>
    <row r="50" spans="1:15" ht="20.25">
      <c r="A50" s="107"/>
      <c r="B50" s="107"/>
      <c r="C50" s="109"/>
      <c r="D50" s="109"/>
      <c r="E50" s="87"/>
      <c r="F50" s="87"/>
      <c r="G50" s="87"/>
      <c r="H50" s="87"/>
      <c r="I50" s="87"/>
      <c r="J50" s="87"/>
      <c r="K50" s="87"/>
      <c r="L50" s="87"/>
      <c r="M50" s="87"/>
      <c r="N50" s="87"/>
      <c r="O50" s="87"/>
    </row>
    <row r="51" spans="1:15" ht="20.25">
      <c r="A51" s="107"/>
      <c r="B51" s="107"/>
      <c r="C51" s="109"/>
      <c r="D51" s="109"/>
      <c r="E51" s="87"/>
      <c r="F51" s="87"/>
      <c r="G51" s="87"/>
      <c r="H51" s="87"/>
      <c r="I51" s="87"/>
      <c r="J51" s="87"/>
      <c r="K51" s="87"/>
      <c r="L51" s="87"/>
      <c r="M51" s="87"/>
      <c r="N51" s="87"/>
      <c r="O51" s="87"/>
    </row>
    <row r="52" spans="1:15" ht="20.25">
      <c r="A52" s="107"/>
      <c r="B52" s="21"/>
      <c r="C52" s="28"/>
      <c r="D52" s="28"/>
    </row>
    <row r="53" spans="1:15" ht="20.25">
      <c r="A53" s="107"/>
      <c r="B53" s="21"/>
      <c r="C53" s="28"/>
      <c r="D53" s="28"/>
    </row>
    <row r="54" spans="1:15" ht="20.25">
      <c r="A54" s="107"/>
      <c r="B54" s="21"/>
      <c r="C54" s="28"/>
      <c r="D54" s="28"/>
    </row>
    <row r="55" spans="1:15" ht="20.25">
      <c r="A55" s="107"/>
      <c r="B55" s="21"/>
      <c r="C55" s="28"/>
      <c r="D55" s="28"/>
    </row>
    <row r="56" spans="1:15" ht="20.25">
      <c r="A56" s="107"/>
      <c r="B56" s="21"/>
      <c r="C56" s="28"/>
      <c r="D56" s="28"/>
    </row>
    <row r="57" spans="1:15" ht="20.25">
      <c r="A57" s="107"/>
      <c r="B57" s="21"/>
      <c r="C57" s="28"/>
      <c r="D57" s="28"/>
    </row>
    <row r="58" spans="1:15" ht="20.25">
      <c r="A58" s="107"/>
      <c r="B58" s="21"/>
      <c r="C58" s="28"/>
      <c r="D58" s="28"/>
    </row>
    <row r="59" spans="1:15" ht="20.25">
      <c r="A59" s="107"/>
      <c r="B59" s="21"/>
      <c r="C59" s="28"/>
      <c r="D59" s="28"/>
    </row>
    <row r="60" spans="1:15" ht="20.25">
      <c r="A60" s="107"/>
      <c r="B60" s="21"/>
      <c r="C60" s="28"/>
      <c r="D60" s="28"/>
    </row>
    <row r="61" spans="1:15" ht="20.25">
      <c r="A61" s="107"/>
      <c r="B61" s="21"/>
      <c r="C61" s="28"/>
      <c r="D61" s="28"/>
    </row>
    <row r="62" spans="1:15" ht="20.25">
      <c r="A62" s="107"/>
      <c r="B62" s="21"/>
      <c r="C62" s="28"/>
      <c r="D62" s="28"/>
    </row>
    <row r="63" spans="1:15" ht="20.25">
      <c r="A63" s="107"/>
      <c r="B63" s="21"/>
      <c r="C63" s="28"/>
      <c r="D63" s="28"/>
    </row>
    <row r="64" spans="1:15" ht="20.25">
      <c r="A64" s="107"/>
      <c r="B64" s="21"/>
      <c r="C64" s="28"/>
      <c r="D64" s="28"/>
    </row>
    <row r="65" spans="1:4" ht="20.25">
      <c r="A65" s="107"/>
      <c r="B65" s="21"/>
      <c r="C65" s="28"/>
      <c r="D65" s="28"/>
    </row>
    <row r="66" spans="1:4" ht="20.25">
      <c r="A66" s="107"/>
      <c r="B66" s="21"/>
      <c r="C66" s="28"/>
      <c r="D66" s="28"/>
    </row>
    <row r="67" spans="1:4" ht="20.25">
      <c r="A67" s="107"/>
      <c r="B67" s="21"/>
      <c r="C67" s="28"/>
      <c r="D67" s="28"/>
    </row>
    <row r="68" spans="1:4" ht="20.25">
      <c r="A68" s="107"/>
      <c r="B68" s="21"/>
      <c r="C68" s="28"/>
      <c r="D68" s="28"/>
    </row>
    <row r="69" spans="1:4" ht="20.25">
      <c r="A69" s="107"/>
      <c r="B69" s="21"/>
      <c r="C69" s="28"/>
      <c r="D69" s="28"/>
    </row>
    <row r="70" spans="1:4" ht="20.25">
      <c r="A70" s="107"/>
      <c r="B70" s="21"/>
      <c r="C70" s="28"/>
      <c r="D70" s="28"/>
    </row>
    <row r="71" spans="1:4" ht="20.25">
      <c r="A71" s="107"/>
      <c r="B71" s="21"/>
      <c r="C71" s="28"/>
      <c r="D71" s="28"/>
    </row>
    <row r="72" spans="1:4" ht="20.25">
      <c r="A72" s="107"/>
      <c r="B72" s="21"/>
      <c r="C72" s="28"/>
      <c r="D72" s="28"/>
    </row>
    <row r="73" spans="1:4" ht="20.25">
      <c r="A73" s="107"/>
      <c r="B73" s="21"/>
      <c r="C73" s="28"/>
      <c r="D73" s="28"/>
    </row>
    <row r="74" spans="1:4" ht="20.25">
      <c r="A74" s="107"/>
      <c r="B74" s="21"/>
      <c r="C74" s="28"/>
      <c r="D74" s="28"/>
    </row>
    <row r="75" spans="1:4" ht="20.25">
      <c r="A75" s="107"/>
      <c r="B75" s="21"/>
      <c r="C75" s="28"/>
      <c r="D75" s="28"/>
    </row>
    <row r="76" spans="1:4" ht="20.25">
      <c r="A76" s="107"/>
      <c r="B76" s="21"/>
      <c r="C76" s="28"/>
      <c r="D76" s="28"/>
    </row>
    <row r="77" spans="1:4" ht="20.25">
      <c r="A77" s="107"/>
      <c r="B77" s="21"/>
      <c r="C77" s="28"/>
      <c r="D77" s="28"/>
    </row>
    <row r="78" spans="1:4" ht="20.25">
      <c r="A78" s="107"/>
      <c r="B78" s="21"/>
      <c r="C78" s="28"/>
      <c r="D78" s="28"/>
    </row>
    <row r="79" spans="1:4" ht="20.25">
      <c r="A79" s="107"/>
      <c r="B79" s="21"/>
      <c r="C79" s="28"/>
      <c r="D79" s="28"/>
    </row>
    <row r="80" spans="1:4" ht="20.25">
      <c r="A80" s="107"/>
      <c r="B80" s="21"/>
      <c r="C80" s="28"/>
      <c r="D80" s="28"/>
    </row>
    <row r="81" spans="1:4" ht="20.25">
      <c r="A81" s="107"/>
      <c r="B81" s="21"/>
      <c r="C81" s="28"/>
      <c r="D81" s="28"/>
    </row>
    <row r="82" spans="1:4" ht="20.25">
      <c r="A82" s="107"/>
      <c r="B82" s="21"/>
      <c r="C82" s="28"/>
      <c r="D82" s="28"/>
    </row>
    <row r="83" spans="1:4" ht="20.25">
      <c r="A83" s="107"/>
      <c r="B83" s="21"/>
      <c r="C83" s="28"/>
      <c r="D83" s="28"/>
    </row>
    <row r="84" spans="1:4" ht="20.25">
      <c r="A84" s="107"/>
      <c r="B84" s="21"/>
      <c r="C84" s="28"/>
      <c r="D84" s="28"/>
    </row>
    <row r="85" spans="1:4" ht="20.25">
      <c r="A85" s="107"/>
      <c r="B85" s="21"/>
      <c r="C85" s="28"/>
      <c r="D85" s="28"/>
    </row>
    <row r="86" spans="1:4" ht="20.25">
      <c r="A86" s="107"/>
      <c r="B86" s="21"/>
      <c r="C86" s="28"/>
      <c r="D86" s="28"/>
    </row>
    <row r="87" spans="1:4" ht="20.25">
      <c r="A87" s="107"/>
      <c r="B87" s="21"/>
      <c r="C87" s="28"/>
      <c r="D87" s="28"/>
    </row>
    <row r="88" spans="1:4" ht="20.25">
      <c r="A88" s="107"/>
      <c r="B88" s="21"/>
      <c r="C88" s="28"/>
      <c r="D88" s="28"/>
    </row>
    <row r="89" spans="1:4" ht="20.25">
      <c r="A89" s="107"/>
      <c r="B89" s="21"/>
      <c r="C89" s="28"/>
      <c r="D89" s="28"/>
    </row>
    <row r="90" spans="1:4" ht="20.25">
      <c r="A90" s="107"/>
      <c r="B90" s="21"/>
      <c r="C90" s="28"/>
      <c r="D90" s="28"/>
    </row>
    <row r="91" spans="1:4" ht="20.25">
      <c r="A91" s="107"/>
      <c r="B91" s="21"/>
      <c r="C91" s="28"/>
      <c r="D91" s="28"/>
    </row>
    <row r="92" spans="1:4" ht="20.25">
      <c r="A92" s="107"/>
      <c r="B92" s="21"/>
      <c r="C92" s="28"/>
      <c r="D92" s="28"/>
    </row>
    <row r="93" spans="1:4" ht="20.25">
      <c r="A93" s="107"/>
      <c r="B93" s="21"/>
      <c r="C93" s="28"/>
      <c r="D93" s="28"/>
    </row>
    <row r="94" spans="1:4" ht="20.25">
      <c r="A94" s="107"/>
      <c r="B94" s="21"/>
      <c r="C94" s="28"/>
      <c r="D94" s="28"/>
    </row>
    <row r="95" spans="1:4" ht="20.25">
      <c r="A95" s="107"/>
      <c r="B95" s="21"/>
      <c r="C95" s="28"/>
      <c r="D95" s="28"/>
    </row>
    <row r="96" spans="1:4" ht="20.25">
      <c r="A96" s="107"/>
      <c r="B96" s="21"/>
      <c r="C96" s="28"/>
      <c r="D96" s="28"/>
    </row>
    <row r="97" spans="1:4" ht="20.25">
      <c r="A97" s="107"/>
      <c r="B97" s="21"/>
      <c r="C97" s="28"/>
      <c r="D97" s="28"/>
    </row>
    <row r="98" spans="1:4" ht="20.25">
      <c r="A98" s="107"/>
      <c r="B98" s="21"/>
      <c r="C98" s="28"/>
      <c r="D98" s="28"/>
    </row>
    <row r="99" spans="1:4" ht="20.25">
      <c r="A99" s="107"/>
      <c r="B99" s="21"/>
      <c r="C99" s="28"/>
      <c r="D99" s="28"/>
    </row>
    <row r="100" spans="1:4" ht="20.25">
      <c r="A100" s="107"/>
      <c r="B100" s="21"/>
      <c r="C100" s="28"/>
      <c r="D100" s="28"/>
    </row>
    <row r="101" spans="1:4" ht="20.25">
      <c r="A101" s="107"/>
      <c r="B101" s="21"/>
      <c r="C101" s="28"/>
      <c r="D101" s="28"/>
    </row>
    <row r="102" spans="1:4" ht="20.25">
      <c r="A102" s="107"/>
      <c r="B102" s="21"/>
      <c r="C102" s="28"/>
      <c r="D102" s="28"/>
    </row>
    <row r="103" spans="1:4" ht="20.25">
      <c r="A103" s="107"/>
      <c r="B103" s="21"/>
      <c r="C103" s="28"/>
      <c r="D103" s="28"/>
    </row>
    <row r="104" spans="1:4" ht="20.25">
      <c r="A104" s="107"/>
      <c r="B104" s="21"/>
      <c r="C104" s="28"/>
      <c r="D104" s="28"/>
    </row>
    <row r="105" spans="1:4" ht="20.25">
      <c r="A105" s="107"/>
      <c r="B105" s="21"/>
      <c r="C105" s="28"/>
      <c r="D105" s="28"/>
    </row>
    <row r="106" spans="1:4" ht="20.25">
      <c r="A106" s="107"/>
      <c r="B106" s="21"/>
      <c r="C106" s="28"/>
      <c r="D106" s="28"/>
    </row>
    <row r="107" spans="1:4" ht="20.25">
      <c r="A107" s="107"/>
      <c r="B107" s="21"/>
      <c r="C107" s="28"/>
      <c r="D107" s="28"/>
    </row>
    <row r="108" spans="1:4" ht="20.25">
      <c r="A108" s="107"/>
      <c r="B108" s="21"/>
      <c r="C108" s="28"/>
      <c r="D108" s="28"/>
    </row>
    <row r="109" spans="1:4" ht="20.25">
      <c r="A109" s="107"/>
      <c r="B109" s="21"/>
      <c r="C109" s="28"/>
      <c r="D109" s="28"/>
    </row>
    <row r="110" spans="1:4" ht="20.25">
      <c r="A110" s="107"/>
      <c r="B110" s="21"/>
      <c r="C110" s="28"/>
      <c r="D110" s="28"/>
    </row>
    <row r="111" spans="1:4" ht="20.25">
      <c r="A111" s="107"/>
      <c r="B111" s="21"/>
      <c r="C111" s="28"/>
      <c r="D111" s="28"/>
    </row>
    <row r="112" spans="1:4" ht="20.25">
      <c r="A112" s="107"/>
      <c r="B112" s="21"/>
      <c r="C112" s="28"/>
      <c r="D112" s="28"/>
    </row>
    <row r="113" spans="1:4" ht="20.25">
      <c r="A113" s="107"/>
      <c r="B113" s="21"/>
      <c r="C113" s="28"/>
      <c r="D113" s="28"/>
    </row>
    <row r="114" spans="1:4" ht="20.25">
      <c r="A114" s="107"/>
      <c r="B114" s="21"/>
      <c r="C114" s="28"/>
      <c r="D114" s="28"/>
    </row>
    <row r="115" spans="1:4" ht="20.25">
      <c r="A115" s="107"/>
      <c r="B115" s="21"/>
      <c r="C115" s="28"/>
      <c r="D115" s="28"/>
    </row>
    <row r="116" spans="1:4" ht="20.25">
      <c r="A116" s="107"/>
      <c r="B116" s="21"/>
      <c r="C116" s="28"/>
      <c r="D116" s="28"/>
    </row>
    <row r="117" spans="1:4" ht="20.25">
      <c r="A117" s="107"/>
      <c r="B117" s="21"/>
      <c r="C117" s="28"/>
      <c r="D117" s="28"/>
    </row>
    <row r="118" spans="1:4" ht="20.25">
      <c r="A118" s="107"/>
      <c r="B118" s="21"/>
      <c r="C118" s="28"/>
      <c r="D118" s="28"/>
    </row>
    <row r="119" spans="1:4" ht="20.25">
      <c r="A119" s="107"/>
      <c r="B119" s="21"/>
      <c r="C119" s="28"/>
      <c r="D119" s="28"/>
    </row>
    <row r="120" spans="1:4" ht="20.25">
      <c r="A120" s="107"/>
      <c r="B120" s="21"/>
      <c r="C120" s="28"/>
      <c r="D120" s="28"/>
    </row>
    <row r="121" spans="1:4" ht="20.25">
      <c r="A121" s="107"/>
      <c r="B121" s="21"/>
      <c r="C121" s="28"/>
      <c r="D121" s="28"/>
    </row>
    <row r="122" spans="1:4" ht="20.25">
      <c r="A122" s="107"/>
      <c r="B122" s="21"/>
      <c r="C122" s="28"/>
      <c r="D122" s="28"/>
    </row>
    <row r="123" spans="1:4" ht="20.25">
      <c r="A123" s="107"/>
      <c r="B123" s="21"/>
      <c r="C123" s="28"/>
      <c r="D123" s="28"/>
    </row>
    <row r="124" spans="1:4" ht="20.25">
      <c r="A124" s="107"/>
      <c r="B124" s="21"/>
      <c r="C124" s="28"/>
      <c r="D124" s="28"/>
    </row>
    <row r="125" spans="1:4" ht="20.25">
      <c r="A125" s="107"/>
      <c r="B125" s="21"/>
      <c r="C125" s="28"/>
      <c r="D125" s="28"/>
    </row>
    <row r="126" spans="1:4" ht="20.25">
      <c r="A126" s="107"/>
      <c r="B126" s="21"/>
      <c r="C126" s="28"/>
      <c r="D126" s="28"/>
    </row>
    <row r="127" spans="1:4" ht="20.25">
      <c r="A127" s="107"/>
      <c r="B127" s="21"/>
      <c r="C127" s="28"/>
      <c r="D127" s="28"/>
    </row>
    <row r="128" spans="1:4" ht="20.25">
      <c r="A128" s="107"/>
      <c r="B128" s="21"/>
      <c r="C128" s="28"/>
      <c r="D128" s="28"/>
    </row>
    <row r="129" spans="1:4" ht="20.25">
      <c r="A129" s="107"/>
      <c r="B129" s="21"/>
      <c r="C129" s="28"/>
      <c r="D129" s="28"/>
    </row>
    <row r="130" spans="1:4" ht="20.25">
      <c r="A130" s="107"/>
      <c r="B130" s="21"/>
      <c r="C130" s="28"/>
      <c r="D130" s="28"/>
    </row>
    <row r="131" spans="1:4" ht="20.25">
      <c r="A131" s="107"/>
      <c r="B131" s="21"/>
      <c r="C131" s="28"/>
      <c r="D131" s="28"/>
    </row>
    <row r="132" spans="1:4" ht="20.25">
      <c r="A132" s="107"/>
      <c r="B132" s="21"/>
      <c r="C132" s="28"/>
      <c r="D132" s="28"/>
    </row>
    <row r="133" spans="1:4" ht="20.25">
      <c r="A133" s="107"/>
      <c r="B133" s="21"/>
      <c r="C133" s="28"/>
      <c r="D133" s="28"/>
    </row>
    <row r="134" spans="1:4" ht="20.25">
      <c r="A134" s="107"/>
      <c r="B134" s="21"/>
      <c r="C134" s="28"/>
      <c r="D134" s="28"/>
    </row>
    <row r="135" spans="1:4" ht="20.25">
      <c r="A135" s="107"/>
      <c r="B135" s="21"/>
      <c r="C135" s="28"/>
      <c r="D135" s="28"/>
    </row>
    <row r="136" spans="1:4" ht="20.25">
      <c r="A136" s="107"/>
      <c r="B136" s="21"/>
      <c r="C136" s="28"/>
      <c r="D136" s="28"/>
    </row>
    <row r="137" spans="1:4" ht="20.25">
      <c r="A137" s="107"/>
      <c r="B137" s="21"/>
      <c r="C137" s="28"/>
      <c r="D137" s="28"/>
    </row>
    <row r="138" spans="1:4" ht="20.25">
      <c r="A138" s="107"/>
      <c r="B138" s="21"/>
      <c r="C138" s="28"/>
      <c r="D138" s="28"/>
    </row>
    <row r="139" spans="1:4" ht="20.25">
      <c r="A139" s="107"/>
      <c r="B139" s="21"/>
      <c r="C139" s="28"/>
      <c r="D139" s="28"/>
    </row>
    <row r="140" spans="1:4" ht="20.25">
      <c r="A140" s="107"/>
      <c r="B140" s="21"/>
      <c r="C140" s="28"/>
      <c r="D140" s="28"/>
    </row>
    <row r="141" spans="1:4" ht="20.25">
      <c r="A141" s="107"/>
      <c r="B141" s="21"/>
      <c r="C141" s="28"/>
      <c r="D141" s="28"/>
    </row>
    <row r="142" spans="1:4" ht="20.25">
      <c r="A142" s="107"/>
      <c r="B142" s="21"/>
      <c r="C142" s="28"/>
      <c r="D142" s="28"/>
    </row>
    <row r="143" spans="1:4" ht="20.25">
      <c r="A143" s="107"/>
      <c r="B143" s="21"/>
      <c r="C143" s="28"/>
      <c r="D143" s="28"/>
    </row>
    <row r="144" spans="1:4" ht="20.25">
      <c r="A144" s="107"/>
      <c r="B144" s="21"/>
      <c r="C144" s="28"/>
      <c r="D144" s="28"/>
    </row>
    <row r="145" spans="1:4" ht="20.25">
      <c r="A145" s="107"/>
      <c r="B145" s="21"/>
      <c r="C145" s="28"/>
      <c r="D145" s="28"/>
    </row>
    <row r="146" spans="1:4" ht="20.25">
      <c r="A146" s="107"/>
      <c r="B146" s="21"/>
      <c r="C146" s="28"/>
      <c r="D146" s="28"/>
    </row>
    <row r="147" spans="1:4" ht="20.25">
      <c r="A147" s="107"/>
      <c r="B147" s="21"/>
      <c r="C147" s="28"/>
      <c r="D147" s="28"/>
    </row>
    <row r="148" spans="1:4" ht="20.25">
      <c r="A148" s="107"/>
      <c r="B148" s="21"/>
      <c r="C148" s="28"/>
      <c r="D148" s="28"/>
    </row>
    <row r="149" spans="1:4" ht="20.25">
      <c r="A149" s="107"/>
      <c r="B149" s="21"/>
      <c r="C149" s="28"/>
      <c r="D149" s="28"/>
    </row>
    <row r="150" spans="1:4" ht="20.25">
      <c r="A150" s="107"/>
      <c r="B150" s="21"/>
      <c r="C150" s="28"/>
      <c r="D150" s="28"/>
    </row>
    <row r="151" spans="1:4" ht="20.25">
      <c r="A151" s="107"/>
      <c r="B151" s="21"/>
      <c r="C151" s="28"/>
      <c r="D151" s="28"/>
    </row>
    <row r="152" spans="1:4" ht="20.25">
      <c r="A152" s="107"/>
      <c r="B152" s="21"/>
      <c r="C152" s="28"/>
      <c r="D152" s="28"/>
    </row>
    <row r="153" spans="1:4" ht="20.25">
      <c r="A153" s="107"/>
      <c r="B153" s="21"/>
      <c r="C153" s="28"/>
      <c r="D153" s="28"/>
    </row>
    <row r="154" spans="1:4" ht="20.25">
      <c r="A154" s="107"/>
      <c r="B154" s="21"/>
      <c r="C154" s="28"/>
      <c r="D154" s="28"/>
    </row>
    <row r="155" spans="1:4" ht="20.25">
      <c r="A155" s="107"/>
      <c r="B155" s="21"/>
      <c r="C155" s="28"/>
      <c r="D155" s="28"/>
    </row>
    <row r="156" spans="1:4" ht="20.25">
      <c r="A156" s="107"/>
      <c r="B156" s="21"/>
      <c r="C156" s="28"/>
      <c r="D156" s="28"/>
    </row>
    <row r="157" spans="1:4" ht="20.25">
      <c r="A157" s="107"/>
      <c r="B157" s="21"/>
      <c r="C157" s="28"/>
      <c r="D157" s="28"/>
    </row>
    <row r="158" spans="1:4" ht="20.25">
      <c r="A158" s="107"/>
      <c r="B158" s="21"/>
      <c r="C158" s="28"/>
      <c r="D158" s="28"/>
    </row>
    <row r="159" spans="1:4" ht="20.25">
      <c r="A159" s="107"/>
      <c r="B159" s="21"/>
      <c r="C159" s="28"/>
      <c r="D159" s="28"/>
    </row>
    <row r="160" spans="1:4" ht="20.25">
      <c r="A160" s="107"/>
      <c r="B160" s="21"/>
      <c r="C160" s="28"/>
      <c r="D160" s="28"/>
    </row>
    <row r="161" spans="1:4" ht="20.25">
      <c r="A161" s="107"/>
      <c r="B161" s="21"/>
      <c r="C161" s="28"/>
      <c r="D161" s="28"/>
    </row>
    <row r="162" spans="1:4" ht="20.25">
      <c r="A162" s="107"/>
      <c r="B162" s="21"/>
      <c r="C162" s="28"/>
      <c r="D162" s="28"/>
    </row>
    <row r="163" spans="1:4" ht="20.25">
      <c r="A163" s="107"/>
      <c r="B163" s="21"/>
      <c r="C163" s="28"/>
      <c r="D163" s="28"/>
    </row>
    <row r="164" spans="1:4" ht="20.25">
      <c r="A164" s="107"/>
      <c r="B164" s="21"/>
      <c r="C164" s="28"/>
      <c r="D164" s="28"/>
    </row>
    <row r="165" spans="1:4" ht="20.25">
      <c r="A165" s="107"/>
      <c r="B165" s="21"/>
      <c r="C165" s="28"/>
      <c r="D165" s="28"/>
    </row>
    <row r="166" spans="1:4" ht="20.25">
      <c r="A166" s="107"/>
      <c r="B166" s="21"/>
      <c r="C166" s="28"/>
      <c r="D166" s="28"/>
    </row>
    <row r="167" spans="1:4" ht="20.25">
      <c r="A167" s="107"/>
      <c r="B167" s="21"/>
      <c r="C167" s="28"/>
      <c r="D167" s="28"/>
    </row>
    <row r="168" spans="1:4" ht="20.25">
      <c r="A168" s="107"/>
      <c r="B168" s="21"/>
      <c r="C168" s="28"/>
      <c r="D168" s="28"/>
    </row>
    <row r="169" spans="1:4" ht="20.25">
      <c r="A169" s="107"/>
      <c r="B169" s="21"/>
      <c r="C169" s="28"/>
      <c r="D169" s="28"/>
    </row>
    <row r="170" spans="1:4" ht="20.25">
      <c r="A170" s="107"/>
      <c r="B170" s="21"/>
      <c r="C170" s="28"/>
      <c r="D170" s="28"/>
    </row>
    <row r="171" spans="1:4" ht="20.25">
      <c r="A171" s="107"/>
      <c r="B171" s="21"/>
      <c r="C171" s="28"/>
      <c r="D171" s="28"/>
    </row>
    <row r="172" spans="1:4" ht="20.25">
      <c r="A172" s="107"/>
      <c r="B172" s="21"/>
      <c r="C172" s="28"/>
      <c r="D172" s="28"/>
    </row>
    <row r="173" spans="1:4" ht="20.25">
      <c r="A173" s="107"/>
      <c r="B173" s="21"/>
      <c r="C173" s="28"/>
      <c r="D173" s="28"/>
    </row>
    <row r="174" spans="1:4" ht="20.25">
      <c r="A174" s="107"/>
      <c r="B174" s="21"/>
      <c r="C174" s="28"/>
      <c r="D174" s="28"/>
    </row>
    <row r="175" spans="1:4" ht="20.25">
      <c r="A175" s="107"/>
      <c r="B175" s="21"/>
      <c r="C175" s="28"/>
      <c r="D175" s="28"/>
    </row>
    <row r="176" spans="1:4" ht="20.25">
      <c r="A176" s="107"/>
      <c r="B176" s="21"/>
      <c r="C176" s="28"/>
      <c r="D176" s="28"/>
    </row>
    <row r="177" spans="1:4" ht="20.25">
      <c r="A177" s="107"/>
      <c r="B177" s="21"/>
      <c r="C177" s="28"/>
      <c r="D177" s="28"/>
    </row>
    <row r="178" spans="1:4" ht="20.25">
      <c r="A178" s="107"/>
      <c r="B178" s="21"/>
      <c r="C178" s="28"/>
      <c r="D178" s="28"/>
    </row>
    <row r="179" spans="1:4" ht="20.25">
      <c r="A179" s="107"/>
      <c r="B179" s="21"/>
      <c r="C179" s="28"/>
      <c r="D179" s="28"/>
    </row>
    <row r="180" spans="1:4" ht="20.25">
      <c r="A180" s="107"/>
      <c r="B180" s="21"/>
      <c r="C180" s="28"/>
      <c r="D180" s="28"/>
    </row>
    <row r="181" spans="1:4" ht="20.25">
      <c r="A181" s="107"/>
      <c r="B181" s="21"/>
      <c r="C181" s="28"/>
      <c r="D181" s="28"/>
    </row>
    <row r="182" spans="1:4" ht="20.25">
      <c r="A182" s="107"/>
      <c r="B182" s="21"/>
      <c r="C182" s="28"/>
      <c r="D182" s="28"/>
    </row>
    <row r="183" spans="1:4" ht="20.25">
      <c r="A183" s="107"/>
      <c r="B183" s="21"/>
      <c r="C183" s="28"/>
      <c r="D183" s="28"/>
    </row>
    <row r="184" spans="1:4" ht="20.25">
      <c r="A184" s="107"/>
      <c r="B184" s="21"/>
      <c r="C184" s="28"/>
      <c r="D184" s="28"/>
    </row>
    <row r="185" spans="1:4" ht="20.25">
      <c r="A185" s="107"/>
      <c r="B185" s="21"/>
      <c r="C185" s="28"/>
      <c r="D185" s="28"/>
    </row>
    <row r="186" spans="1:4" ht="20.25">
      <c r="A186" s="107"/>
      <c r="B186" s="21"/>
      <c r="C186" s="28"/>
      <c r="D186" s="28"/>
    </row>
    <row r="187" spans="1:4" ht="20.25">
      <c r="A187" s="107"/>
      <c r="B187" s="21"/>
      <c r="C187" s="28"/>
      <c r="D187" s="28"/>
    </row>
    <row r="188" spans="1:4" ht="20.25">
      <c r="A188" s="107"/>
      <c r="B188" s="21"/>
      <c r="C188" s="28"/>
      <c r="D188" s="28"/>
    </row>
    <row r="189" spans="1:4" ht="20.25">
      <c r="A189" s="107"/>
      <c r="B189" s="21"/>
      <c r="C189" s="28"/>
      <c r="D189" s="28"/>
    </row>
    <row r="190" spans="1:4" ht="20.25">
      <c r="A190" s="107"/>
      <c r="B190" s="21"/>
      <c r="C190" s="28"/>
      <c r="D190" s="28"/>
    </row>
    <row r="191" spans="1:4" ht="20.25">
      <c r="A191" s="107"/>
      <c r="B191" s="21"/>
      <c r="C191" s="28"/>
      <c r="D191" s="28"/>
    </row>
    <row r="192" spans="1:4" ht="20.25">
      <c r="A192" s="107"/>
      <c r="B192" s="21"/>
      <c r="C192" s="28"/>
      <c r="D192" s="28"/>
    </row>
    <row r="193" spans="1:4" ht="20.25">
      <c r="A193" s="107"/>
      <c r="B193" s="21"/>
      <c r="C193" s="28"/>
      <c r="D193" s="28"/>
    </row>
    <row r="194" spans="1:4" ht="20.25">
      <c r="A194" s="107"/>
      <c r="B194" s="21"/>
      <c r="C194" s="28"/>
      <c r="D194" s="28"/>
    </row>
    <row r="195" spans="1:4" ht="20.25">
      <c r="A195" s="107"/>
      <c r="B195" s="21"/>
      <c r="C195" s="28"/>
      <c r="D195" s="28"/>
    </row>
    <row r="196" spans="1:4" ht="20.25">
      <c r="A196" s="107"/>
      <c r="B196" s="21"/>
      <c r="C196" s="28"/>
      <c r="D196" s="28"/>
    </row>
    <row r="197" spans="1:4" ht="20.25">
      <c r="A197" s="107"/>
      <c r="B197" s="21"/>
      <c r="C197" s="28"/>
      <c r="D197" s="28"/>
    </row>
    <row r="198" spans="1:4" ht="20.25">
      <c r="A198" s="107"/>
      <c r="B198" s="21"/>
      <c r="C198" s="28"/>
      <c r="D198" s="28"/>
    </row>
    <row r="199" spans="1:4" ht="20.25">
      <c r="A199" s="107"/>
      <c r="B199" s="21"/>
      <c r="C199" s="28"/>
      <c r="D199" s="28"/>
    </row>
    <row r="200" spans="1:4" ht="20.25">
      <c r="A200" s="107"/>
      <c r="B200" s="21"/>
      <c r="C200" s="28"/>
      <c r="D200" s="28"/>
    </row>
    <row r="201" spans="1:4" ht="20.25">
      <c r="A201" s="107"/>
      <c r="B201" s="21"/>
      <c r="C201" s="28"/>
      <c r="D201" s="28"/>
    </row>
    <row r="202" spans="1:4" ht="20.25">
      <c r="A202" s="107"/>
      <c r="B202" s="21"/>
      <c r="C202" s="28"/>
      <c r="D202" s="28"/>
    </row>
    <row r="203" spans="1:4" ht="20.25">
      <c r="A203" s="107"/>
      <c r="B203" s="21"/>
      <c r="C203" s="28"/>
      <c r="D203" s="28"/>
    </row>
    <row r="204" spans="1:4" ht="20.25">
      <c r="A204" s="107"/>
      <c r="B204" s="21"/>
      <c r="C204" s="28"/>
      <c r="D204" s="28"/>
    </row>
    <row r="205" spans="1:4" ht="20.25">
      <c r="A205" s="107"/>
      <c r="B205" s="21"/>
      <c r="C205" s="28"/>
      <c r="D205" s="28"/>
    </row>
    <row r="206" spans="1:4" ht="20.25">
      <c r="A206" s="107"/>
      <c r="B206" s="21"/>
      <c r="C206" s="28"/>
      <c r="D206" s="28"/>
    </row>
    <row r="207" spans="1:4" ht="20.25">
      <c r="A207" s="107"/>
      <c r="B207" s="21"/>
      <c r="C207" s="28"/>
      <c r="D207" s="28"/>
    </row>
    <row r="208" spans="1:4">
      <c r="A208" s="87"/>
      <c r="B208" s="21"/>
      <c r="C208" s="21"/>
      <c r="D208" s="21"/>
    </row>
    <row r="209" spans="1:8" ht="20.25">
      <c r="A209" s="87"/>
      <c r="B209" s="24" t="s">
        <v>85</v>
      </c>
      <c r="C209" s="24" t="s">
        <v>137</v>
      </c>
      <c r="D209" s="27" t="s">
        <v>85</v>
      </c>
      <c r="E209" s="27" t="s">
        <v>137</v>
      </c>
    </row>
    <row r="210" spans="1:8" ht="21">
      <c r="A210" s="87"/>
      <c r="B210" s="25" t="s">
        <v>87</v>
      </c>
      <c r="C210" s="25" t="s">
        <v>55</v>
      </c>
      <c r="D210" t="s">
        <v>87</v>
      </c>
      <c r="F210" t="str">
        <f>IF(NOT(ISBLANK(D210)),D210,IF(NOT(ISBLANK(E210)),"     "&amp;E210,FALSE))</f>
        <v>Afectación Económica o presupuestal</v>
      </c>
      <c r="G210" t="s">
        <v>87</v>
      </c>
      <c r="H210" t="str">
        <f ca="1">IF(NOT(ISERROR(MATCH(G210,_xlfn.ANCHORARRAY(B221),0))),F223&amp;"Por favor no seleccionar los criterios de impacto",G210)</f>
        <v>Afectación Económica o presupuestal</v>
      </c>
    </row>
    <row r="211" spans="1:8" ht="21">
      <c r="A211" s="87"/>
      <c r="B211" s="25" t="s">
        <v>87</v>
      </c>
      <c r="C211" s="25" t="s">
        <v>90</v>
      </c>
      <c r="E211" t="s">
        <v>55</v>
      </c>
      <c r="F211" t="str">
        <f t="shared" ref="F211:F221" si="0">IF(NOT(ISBLANK(D211)),D211,IF(NOT(ISBLANK(E211)),"     "&amp;E211,FALSE))</f>
        <v xml:space="preserve">     Afectación menor a 10 SMLMV .</v>
      </c>
    </row>
    <row r="212" spans="1:8" ht="21">
      <c r="A212" s="87"/>
      <c r="B212" s="25" t="s">
        <v>87</v>
      </c>
      <c r="C212" s="25" t="s">
        <v>91</v>
      </c>
      <c r="E212" t="s">
        <v>90</v>
      </c>
      <c r="F212" t="str">
        <f t="shared" si="0"/>
        <v xml:space="preserve">     Entre 10 y 50 SMLMV </v>
      </c>
    </row>
    <row r="213" spans="1:8" ht="21">
      <c r="A213" s="87"/>
      <c r="B213" s="25" t="s">
        <v>87</v>
      </c>
      <c r="C213" s="25" t="s">
        <v>92</v>
      </c>
      <c r="E213" t="s">
        <v>91</v>
      </c>
      <c r="F213" t="str">
        <f t="shared" si="0"/>
        <v xml:space="preserve">     Entre 50 y 100 SMLMV </v>
      </c>
    </row>
    <row r="214" spans="1:8" ht="21">
      <c r="A214" s="87"/>
      <c r="B214" s="25" t="s">
        <v>87</v>
      </c>
      <c r="C214" s="25" t="s">
        <v>93</v>
      </c>
      <c r="E214" t="s">
        <v>92</v>
      </c>
      <c r="F214" t="str">
        <f t="shared" si="0"/>
        <v xml:space="preserve">     Entre 100 y 500 SMLMV </v>
      </c>
    </row>
    <row r="215" spans="1:8" ht="21">
      <c r="A215" s="87"/>
      <c r="B215" s="25" t="s">
        <v>54</v>
      </c>
      <c r="C215" s="25" t="s">
        <v>94</v>
      </c>
      <c r="E215" t="s">
        <v>93</v>
      </c>
      <c r="F215" t="str">
        <f t="shared" si="0"/>
        <v xml:space="preserve">     Mayor a 500 SMLMV </v>
      </c>
    </row>
    <row r="216" spans="1:8" ht="21">
      <c r="A216" s="87"/>
      <c r="B216" s="25" t="s">
        <v>54</v>
      </c>
      <c r="C216" s="25" t="s">
        <v>95</v>
      </c>
      <c r="D216" t="s">
        <v>54</v>
      </c>
      <c r="F216" t="str">
        <f t="shared" si="0"/>
        <v>Pérdida Reputacional</v>
      </c>
    </row>
    <row r="217" spans="1:8" ht="21">
      <c r="A217" s="87"/>
      <c r="B217" s="25" t="s">
        <v>54</v>
      </c>
      <c r="C217" s="25" t="s">
        <v>97</v>
      </c>
      <c r="E217" t="s">
        <v>94</v>
      </c>
      <c r="F217" t="str">
        <f t="shared" si="0"/>
        <v xml:space="preserve">     El riesgo afecta la imagen de alguna área de la organización</v>
      </c>
    </row>
    <row r="218" spans="1:8" ht="21">
      <c r="A218" s="87"/>
      <c r="B218" s="25" t="s">
        <v>54</v>
      </c>
      <c r="C218" s="25" t="s">
        <v>96</v>
      </c>
      <c r="E218" t="s">
        <v>95</v>
      </c>
      <c r="F218" t="str">
        <f t="shared" si="0"/>
        <v xml:space="preserve">     El riesgo afecta la imagen de la entidad internamente, de conocimiento general, nivel interno, de junta dircetiva y accionistas y/o de provedores</v>
      </c>
    </row>
    <row r="219" spans="1:8" ht="21">
      <c r="A219" s="87"/>
      <c r="B219" s="25" t="s">
        <v>54</v>
      </c>
      <c r="C219" s="25" t="s">
        <v>111</v>
      </c>
      <c r="E219" t="s">
        <v>97</v>
      </c>
      <c r="F219" t="str">
        <f t="shared" si="0"/>
        <v xml:space="preserve">     El riesgo afecta la imagen de la entidad con algunos usuarios de relevancia frente al logro de los objetivos</v>
      </c>
    </row>
    <row r="220" spans="1:8">
      <c r="A220" s="87"/>
      <c r="B220" s="26"/>
      <c r="C220" s="26"/>
      <c r="E220" t="s">
        <v>96</v>
      </c>
      <c r="F220" t="str">
        <f t="shared" si="0"/>
        <v xml:space="preserve">     El riesgo afecta la imagen de de la entidad con efecto publicitario sostenido a nivel de sector administrativo, nivel departamental o municipal</v>
      </c>
    </row>
    <row r="221" spans="1:8">
      <c r="A221" s="87"/>
      <c r="B221" s="26" t="e" cm="1">
        <f t="array" aca="1" ref="B221:B223" ca="1">_xlfn.UNIQUE(Tabla1[[#All],[Criterios]])</f>
        <v>#NAME?</v>
      </c>
      <c r="C221" s="26"/>
      <c r="E221" t="s">
        <v>111</v>
      </c>
      <c r="F221" t="str">
        <f t="shared" si="0"/>
        <v xml:space="preserve">     El riesgo afecta la imagen de la entidad a nivel nacional, con efecto publicitarios sostenible a nivel país</v>
      </c>
    </row>
    <row r="222" spans="1:8">
      <c r="A222" s="87"/>
      <c r="B222" s="26" t="e">
        <f ca="1"/>
        <v>#NAME?</v>
      </c>
      <c r="C222" s="26"/>
    </row>
    <row r="223" spans="1:8">
      <c r="B223" s="26" t="e">
        <f ca="1"/>
        <v>#NAME?</v>
      </c>
      <c r="C223" s="26"/>
      <c r="F223" s="29" t="s">
        <v>139</v>
      </c>
    </row>
    <row r="224" spans="1:8">
      <c r="B224" s="20"/>
      <c r="C224" s="20"/>
      <c r="F224" s="29" t="s">
        <v>140</v>
      </c>
    </row>
    <row r="225" spans="2:4">
      <c r="B225" s="20"/>
      <c r="C225" s="20"/>
    </row>
    <row r="226" spans="2:4">
      <c r="B226" s="20"/>
      <c r="C226" s="20"/>
    </row>
    <row r="227" spans="2:4">
      <c r="B227" s="20"/>
      <c r="C227" s="20"/>
      <c r="D227" s="20"/>
    </row>
    <row r="228" spans="2:4">
      <c r="B228" s="20"/>
      <c r="C228" s="20"/>
      <c r="D228" s="20"/>
    </row>
    <row r="229" spans="2:4">
      <c r="B229" s="20"/>
      <c r="C229" s="20"/>
      <c r="D229" s="20"/>
    </row>
    <row r="230" spans="2:4">
      <c r="B230" s="20"/>
      <c r="C230" s="20"/>
      <c r="D230" s="20"/>
    </row>
    <row r="231" spans="2:4">
      <c r="B231" s="20"/>
      <c r="C231" s="20"/>
      <c r="D231" s="20"/>
    </row>
    <row r="232" spans="2:4">
      <c r="B232" s="20"/>
      <c r="C232" s="20"/>
      <c r="D232" s="20"/>
    </row>
  </sheetData>
  <sheetProtection algorithmName="SHA-512" hashValue="bdaei72/h1RY8Uv/jhJ49Pa7Kh+wF9xbzeR23kbeXKAtdUZySdqJwNzMmkSxu9AE8sKoz1XJDAtjCsgHCPjJXw==" saltValue="x+iyTHpjI+n+1NxYUHzlmw==" spinCount="100000" sheet="1" objects="1" scenarios="1"/>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7" tint="-0.249977111117893"/>
  </sheetPr>
  <dimension ref="B1:F16"/>
  <sheetViews>
    <sheetView workbookViewId="0">
      <selection activeCell="B9" sqref="B9:B14"/>
    </sheetView>
  </sheetViews>
  <sheetFormatPr baseColWidth="10" defaultColWidth="14.28515625" defaultRowHeight="12.75"/>
  <cols>
    <col min="1" max="2" width="14.28515625" style="92"/>
    <col min="3" max="3" width="17" style="92" customWidth="1"/>
    <col min="4" max="4" width="14.28515625" style="92"/>
    <col min="5" max="5" width="46" style="92" customWidth="1"/>
    <col min="6" max="16384" width="14.28515625" style="92"/>
  </cols>
  <sheetData>
    <row r="1" spans="2:6" ht="24" customHeight="1" thickBot="1">
      <c r="B1" s="506" t="s">
        <v>75</v>
      </c>
      <c r="C1" s="507"/>
      <c r="D1" s="507"/>
      <c r="E1" s="507"/>
      <c r="F1" s="508"/>
    </row>
    <row r="2" spans="2:6" ht="16.5" thickBot="1">
      <c r="B2" s="93"/>
      <c r="C2" s="93"/>
      <c r="D2" s="93"/>
      <c r="E2" s="93"/>
      <c r="F2" s="93"/>
    </row>
    <row r="3" spans="2:6" ht="16.5" thickBot="1">
      <c r="B3" s="510" t="s">
        <v>61</v>
      </c>
      <c r="C3" s="511"/>
      <c r="D3" s="511"/>
      <c r="E3" s="105" t="s">
        <v>62</v>
      </c>
      <c r="F3" s="106" t="s">
        <v>63</v>
      </c>
    </row>
    <row r="4" spans="2:6" ht="31.5">
      <c r="B4" s="512" t="s">
        <v>64</v>
      </c>
      <c r="C4" s="514" t="s">
        <v>13</v>
      </c>
      <c r="D4" s="94" t="s">
        <v>14</v>
      </c>
      <c r="E4" s="95" t="s">
        <v>65</v>
      </c>
      <c r="F4" s="96">
        <v>0.25</v>
      </c>
    </row>
    <row r="5" spans="2:6" ht="47.25">
      <c r="B5" s="513"/>
      <c r="C5" s="515"/>
      <c r="D5" s="97" t="s">
        <v>15</v>
      </c>
      <c r="E5" s="98" t="s">
        <v>66</v>
      </c>
      <c r="F5" s="99">
        <v>0.15</v>
      </c>
    </row>
    <row r="6" spans="2:6" ht="47.25">
      <c r="B6" s="513"/>
      <c r="C6" s="515"/>
      <c r="D6" s="97" t="s">
        <v>16</v>
      </c>
      <c r="E6" s="98" t="s">
        <v>67</v>
      </c>
      <c r="F6" s="99">
        <v>0.1</v>
      </c>
    </row>
    <row r="7" spans="2:6" ht="63">
      <c r="B7" s="513"/>
      <c r="C7" s="515" t="s">
        <v>17</v>
      </c>
      <c r="D7" s="97" t="s">
        <v>10</v>
      </c>
      <c r="E7" s="98" t="s">
        <v>68</v>
      </c>
      <c r="F7" s="99">
        <v>0.25</v>
      </c>
    </row>
    <row r="8" spans="2:6" ht="31.5">
      <c r="B8" s="513"/>
      <c r="C8" s="515"/>
      <c r="D8" s="97" t="s">
        <v>9</v>
      </c>
      <c r="E8" s="98" t="s">
        <v>69</v>
      </c>
      <c r="F8" s="99">
        <v>0.15</v>
      </c>
    </row>
    <row r="9" spans="2:6" ht="47.25">
      <c r="B9" s="513" t="s">
        <v>153</v>
      </c>
      <c r="C9" s="515" t="s">
        <v>18</v>
      </c>
      <c r="D9" s="97" t="s">
        <v>19</v>
      </c>
      <c r="E9" s="98" t="s">
        <v>70</v>
      </c>
      <c r="F9" s="100" t="s">
        <v>71</v>
      </c>
    </row>
    <row r="10" spans="2:6" ht="63">
      <c r="B10" s="513"/>
      <c r="C10" s="515"/>
      <c r="D10" s="97" t="s">
        <v>20</v>
      </c>
      <c r="E10" s="98" t="s">
        <v>72</v>
      </c>
      <c r="F10" s="100" t="s">
        <v>71</v>
      </c>
    </row>
    <row r="11" spans="2:6" ht="47.25">
      <c r="B11" s="513"/>
      <c r="C11" s="515" t="s">
        <v>21</v>
      </c>
      <c r="D11" s="97" t="s">
        <v>22</v>
      </c>
      <c r="E11" s="98" t="s">
        <v>73</v>
      </c>
      <c r="F11" s="100" t="s">
        <v>71</v>
      </c>
    </row>
    <row r="12" spans="2:6" ht="47.25">
      <c r="B12" s="513"/>
      <c r="C12" s="515"/>
      <c r="D12" s="97" t="s">
        <v>23</v>
      </c>
      <c r="E12" s="98" t="s">
        <v>74</v>
      </c>
      <c r="F12" s="100" t="s">
        <v>71</v>
      </c>
    </row>
    <row r="13" spans="2:6" ht="31.5">
      <c r="B13" s="513"/>
      <c r="C13" s="515" t="s">
        <v>24</v>
      </c>
      <c r="D13" s="97" t="s">
        <v>112</v>
      </c>
      <c r="E13" s="98" t="s">
        <v>115</v>
      </c>
      <c r="F13" s="100" t="s">
        <v>71</v>
      </c>
    </row>
    <row r="14" spans="2:6" ht="32.25" thickBot="1">
      <c r="B14" s="516"/>
      <c r="C14" s="517"/>
      <c r="D14" s="101" t="s">
        <v>113</v>
      </c>
      <c r="E14" s="102" t="s">
        <v>114</v>
      </c>
      <c r="F14" s="103" t="s">
        <v>71</v>
      </c>
    </row>
    <row r="15" spans="2:6" ht="49.5" customHeight="1">
      <c r="B15" s="509" t="s">
        <v>150</v>
      </c>
      <c r="C15" s="509"/>
      <c r="D15" s="509"/>
      <c r="E15" s="509"/>
      <c r="F15" s="509"/>
    </row>
    <row r="16" spans="2:6" ht="27" customHeight="1">
      <c r="B16" s="104"/>
    </row>
  </sheetData>
  <sheetProtection algorithmName="SHA-512" hashValue="7cGzv1fbYb1lq+eF/wm42gAgPKvPTsVtwM2pyuqP7V0YBGrtJkp2Zj2CMJsJTrA2KORsAsOB7Aobj+cRJkrXEQ==" saltValue="8gfaOvzOTzsU93vIkZV2fw==" spinCount="100000" sheet="1" objects="1" scenarios="1"/>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2:E59"/>
  <sheetViews>
    <sheetView topLeftCell="A52" workbookViewId="0">
      <selection activeCell="B61" sqref="B61"/>
    </sheetView>
  </sheetViews>
  <sheetFormatPr baseColWidth="10" defaultRowHeight="15"/>
  <sheetData>
    <row r="2" spans="2:5">
      <c r="B2" t="s">
        <v>31</v>
      </c>
      <c r="E2" t="s">
        <v>126</v>
      </c>
    </row>
    <row r="3" spans="2:5">
      <c r="B3" t="s">
        <v>32</v>
      </c>
      <c r="E3" t="s">
        <v>125</v>
      </c>
    </row>
    <row r="4" spans="2:5">
      <c r="B4" t="s">
        <v>130</v>
      </c>
      <c r="E4" t="s">
        <v>127</v>
      </c>
    </row>
    <row r="5" spans="2:5">
      <c r="B5" t="s">
        <v>129</v>
      </c>
    </row>
    <row r="8" spans="2:5">
      <c r="B8" t="s">
        <v>83</v>
      </c>
    </row>
    <row r="9" spans="2:5">
      <c r="B9" t="s">
        <v>37</v>
      </c>
    </row>
    <row r="10" spans="2:5">
      <c r="B10" t="s">
        <v>38</v>
      </c>
    </row>
    <row r="13" spans="2:5">
      <c r="B13" t="s">
        <v>122</v>
      </c>
    </row>
    <row r="14" spans="2:5">
      <c r="B14" t="s">
        <v>116</v>
      </c>
    </row>
    <row r="15" spans="2:5">
      <c r="B15" t="s">
        <v>119</v>
      </c>
    </row>
    <row r="16" spans="2:5">
      <c r="B16" t="s">
        <v>117</v>
      </c>
    </row>
    <row r="17" spans="2:2">
      <c r="B17" t="s">
        <v>118</v>
      </c>
    </row>
    <row r="18" spans="2:2">
      <c r="B18" t="s">
        <v>120</v>
      </c>
    </row>
    <row r="19" spans="2:2">
      <c r="B19" t="s">
        <v>121</v>
      </c>
    </row>
    <row r="22" spans="2:2">
      <c r="B22" t="s">
        <v>234</v>
      </c>
    </row>
    <row r="23" spans="2:2">
      <c r="B23" t="s">
        <v>235</v>
      </c>
    </row>
    <row r="24" spans="2:2">
      <c r="B24" t="s">
        <v>236</v>
      </c>
    </row>
    <row r="25" spans="2:2">
      <c r="B25" t="s">
        <v>237</v>
      </c>
    </row>
    <row r="26" spans="2:2">
      <c r="B26" t="s">
        <v>238</v>
      </c>
    </row>
    <row r="27" spans="2:2">
      <c r="B27" t="s">
        <v>239</v>
      </c>
    </row>
    <row r="28" spans="2:2">
      <c r="B28" t="s">
        <v>240</v>
      </c>
    </row>
    <row r="29" spans="2:2">
      <c r="B29" t="s">
        <v>241</v>
      </c>
    </row>
    <row r="30" spans="2:2">
      <c r="B30" t="s">
        <v>242</v>
      </c>
    </row>
    <row r="31" spans="2:2">
      <c r="B31" t="s">
        <v>243</v>
      </c>
    </row>
    <row r="34" spans="2:2" ht="24">
      <c r="B34" s="155" t="s">
        <v>236</v>
      </c>
    </row>
    <row r="35" spans="2:2" ht="48">
      <c r="B35" s="150" t="s">
        <v>237</v>
      </c>
    </row>
    <row r="36" spans="2:2" ht="24">
      <c r="B36" s="150" t="s">
        <v>256</v>
      </c>
    </row>
    <row r="37" spans="2:2" ht="36">
      <c r="B37" s="150" t="s">
        <v>244</v>
      </c>
    </row>
    <row r="38" spans="2:2" ht="24">
      <c r="B38" s="150" t="s">
        <v>245</v>
      </c>
    </row>
    <row r="39" spans="2:2" ht="48">
      <c r="B39" s="150" t="s">
        <v>238</v>
      </c>
    </row>
    <row r="40" spans="2:2" ht="60">
      <c r="B40" s="150" t="s">
        <v>246</v>
      </c>
    </row>
    <row r="41" spans="2:2" ht="48">
      <c r="B41" s="150" t="s">
        <v>257</v>
      </c>
    </row>
    <row r="42" spans="2:2" ht="24">
      <c r="B42" s="150" t="s">
        <v>247</v>
      </c>
    </row>
    <row r="43" spans="2:2" ht="24">
      <c r="B43" s="150" t="s">
        <v>235</v>
      </c>
    </row>
    <row r="44" spans="2:2" ht="36">
      <c r="B44" s="150" t="s">
        <v>248</v>
      </c>
    </row>
    <row r="45" spans="2:2" ht="24">
      <c r="B45" s="150" t="s">
        <v>249</v>
      </c>
    </row>
    <row r="46" spans="2:2" ht="24">
      <c r="B46" s="150" t="s">
        <v>250</v>
      </c>
    </row>
    <row r="47" spans="2:2" ht="60">
      <c r="B47" s="150" t="s">
        <v>232</v>
      </c>
    </row>
    <row r="48" spans="2:2" ht="48">
      <c r="B48" s="150" t="s">
        <v>239</v>
      </c>
    </row>
    <row r="49" spans="2:2" ht="48">
      <c r="B49" s="150" t="s">
        <v>233</v>
      </c>
    </row>
    <row r="50" spans="2:2" ht="24">
      <c r="B50" s="150" t="s">
        <v>251</v>
      </c>
    </row>
    <row r="51" spans="2:2" ht="48">
      <c r="B51" s="150" t="s">
        <v>252</v>
      </c>
    </row>
    <row r="52" spans="2:2" ht="48">
      <c r="B52" s="150" t="s">
        <v>243</v>
      </c>
    </row>
    <row r="53" spans="2:2" ht="24">
      <c r="B53" s="150" t="s">
        <v>253</v>
      </c>
    </row>
    <row r="54" spans="2:2" ht="84">
      <c r="B54" s="150" t="s">
        <v>242</v>
      </c>
    </row>
    <row r="55" spans="2:2" ht="48">
      <c r="B55" s="150" t="s">
        <v>241</v>
      </c>
    </row>
    <row r="56" spans="2:2" ht="24">
      <c r="B56" s="156" t="s">
        <v>254</v>
      </c>
    </row>
    <row r="57" spans="2:2" ht="24.75" thickBot="1">
      <c r="B57" s="157" t="s">
        <v>255</v>
      </c>
    </row>
    <row r="58" spans="2:2" ht="24.75" thickBot="1">
      <c r="B58" s="157" t="s">
        <v>281</v>
      </c>
    </row>
    <row r="59" spans="2:2" ht="48">
      <c r="B59" s="183" t="s">
        <v>282</v>
      </c>
    </row>
  </sheetData>
  <sortState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vt:lpstr>
      <vt:lpstr>Mapa Riesgos</vt:lpstr>
      <vt:lpstr>Mapa Riesgos de corrupción</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Paola Gutierrez Rodriguez</cp:lastModifiedBy>
  <cp:lastPrinted>2020-05-13T01:12:22Z</cp:lastPrinted>
  <dcterms:created xsi:type="dcterms:W3CDTF">2020-03-24T23:12:47Z</dcterms:created>
  <dcterms:modified xsi:type="dcterms:W3CDTF">2021-08-19T16:18:42Z</dcterms:modified>
</cp:coreProperties>
</file>