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milo\Downloads\"/>
    </mc:Choice>
  </mc:AlternateContent>
  <bookViews>
    <workbookView xWindow="0" yWindow="0" windowWidth="28800" windowHeight="12435"/>
  </bookViews>
  <sheets>
    <sheet name="Mapa Riesgos Gestion 202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xlnm._FilterDatabase" localSheetId="0" hidden="1">'Mapa Riesgos Gestion 2021'!$A$5:$AN$520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08" i="1" l="1"/>
  <c r="R508" i="1"/>
  <c r="Y507" i="1"/>
  <c r="AA507" i="1" s="1"/>
  <c r="U507" i="1"/>
  <c r="R507" i="1"/>
  <c r="AC508" i="1" s="1"/>
  <c r="AB508" i="1" s="1"/>
  <c r="U506" i="1"/>
  <c r="R506" i="1"/>
  <c r="AC507" i="1" s="1"/>
  <c r="AB507" i="1" s="1"/>
  <c r="U505" i="1"/>
  <c r="R505" i="1"/>
  <c r="Y506" i="1" s="1"/>
  <c r="AA506" i="1" s="1"/>
  <c r="U504" i="1"/>
  <c r="R504" i="1"/>
  <c r="U503" i="1"/>
  <c r="R503" i="1"/>
  <c r="I503" i="1"/>
  <c r="U499" i="1"/>
  <c r="R499" i="1"/>
  <c r="U498" i="1"/>
  <c r="R498" i="1"/>
  <c r="U497" i="1"/>
  <c r="R497" i="1"/>
  <c r="I497" i="1"/>
  <c r="U496" i="1"/>
  <c r="R496" i="1"/>
  <c r="Y495" i="1"/>
  <c r="AA495" i="1" s="1"/>
  <c r="U495" i="1"/>
  <c r="R495" i="1"/>
  <c r="AC496" i="1" s="1"/>
  <c r="AB496" i="1" s="1"/>
  <c r="U494" i="1"/>
  <c r="R494" i="1"/>
  <c r="AC495" i="1" s="1"/>
  <c r="AB495" i="1" s="1"/>
  <c r="U493" i="1"/>
  <c r="R493" i="1"/>
  <c r="AC494" i="1" s="1"/>
  <c r="AB494" i="1" s="1"/>
  <c r="U492" i="1"/>
  <c r="R492" i="1"/>
  <c r="U491" i="1"/>
  <c r="R491" i="1"/>
  <c r="AC492" i="1" s="1"/>
  <c r="AB492" i="1" s="1"/>
  <c r="I491" i="1"/>
  <c r="U486" i="1"/>
  <c r="R486" i="1"/>
  <c r="U485" i="1"/>
  <c r="R485" i="1"/>
  <c r="I485" i="1"/>
  <c r="U484" i="1"/>
  <c r="R484" i="1"/>
  <c r="U483" i="1"/>
  <c r="R483" i="1"/>
  <c r="U482" i="1"/>
  <c r="R482" i="1"/>
  <c r="AC483" i="1" s="1"/>
  <c r="AB483" i="1" s="1"/>
  <c r="U481" i="1"/>
  <c r="R481" i="1"/>
  <c r="I479" i="1"/>
  <c r="U477" i="1"/>
  <c r="R477" i="1"/>
  <c r="U476" i="1"/>
  <c r="R476" i="1"/>
  <c r="AC477" i="1" s="1"/>
  <c r="AB477" i="1" s="1"/>
  <c r="U475" i="1"/>
  <c r="R475" i="1"/>
  <c r="U474" i="1"/>
  <c r="R474" i="1"/>
  <c r="U473" i="1"/>
  <c r="R473" i="1"/>
  <c r="I473" i="1"/>
  <c r="R472" i="1"/>
  <c r="R471" i="1"/>
  <c r="R470" i="1"/>
  <c r="U469" i="1"/>
  <c r="R469" i="1"/>
  <c r="AC470" i="1" s="1"/>
  <c r="AB470" i="1" s="1"/>
  <c r="U468" i="1"/>
  <c r="R468" i="1"/>
  <c r="U467" i="1"/>
  <c r="R467" i="1"/>
  <c r="I467" i="1"/>
  <c r="L481" i="1"/>
  <c r="L477" i="1"/>
  <c r="L496" i="1"/>
  <c r="L476" i="1"/>
  <c r="L483" i="1"/>
  <c r="L487" i="1"/>
  <c r="L469" i="1"/>
  <c r="L480" i="1"/>
  <c r="L493" i="1"/>
  <c r="L474" i="1"/>
  <c r="L488" i="1"/>
  <c r="L501" i="1"/>
  <c r="L508" i="1"/>
  <c r="L486" i="1"/>
  <c r="L507" i="1"/>
  <c r="L478" i="1"/>
  <c r="L492" i="1"/>
  <c r="L500" i="1"/>
  <c r="L499" i="1"/>
  <c r="L468" i="1"/>
  <c r="L502" i="1"/>
  <c r="L489" i="1"/>
  <c r="L472" i="1"/>
  <c r="L490" i="1"/>
  <c r="L471" i="1"/>
  <c r="L470" i="1"/>
  <c r="L475" i="1"/>
  <c r="L498" i="1"/>
  <c r="L505" i="1"/>
  <c r="L482" i="1"/>
  <c r="L495" i="1"/>
  <c r="L494" i="1"/>
  <c r="L484" i="1"/>
  <c r="L504" i="1"/>
  <c r="L506" i="1"/>
  <c r="AC469" i="1" l="1"/>
  <c r="AB469" i="1" s="1"/>
  <c r="Y476" i="1"/>
  <c r="AA476" i="1" s="1"/>
  <c r="AC482" i="1"/>
  <c r="AB482" i="1" s="1"/>
  <c r="AC493" i="1"/>
  <c r="AB493" i="1" s="1"/>
  <c r="AC506" i="1"/>
  <c r="AB506" i="1" s="1"/>
  <c r="AC476" i="1"/>
  <c r="AB476" i="1" s="1"/>
  <c r="AC505" i="1"/>
  <c r="AB505" i="1" s="1"/>
  <c r="AC471" i="1"/>
  <c r="AB471" i="1" s="1"/>
  <c r="Y477" i="1"/>
  <c r="AA477" i="1" s="1"/>
  <c r="AC484" i="1"/>
  <c r="AB484" i="1" s="1"/>
  <c r="AC472" i="1"/>
  <c r="AB472" i="1" s="1"/>
  <c r="Y494" i="1"/>
  <c r="AA494" i="1" s="1"/>
  <c r="AC504" i="1"/>
  <c r="AB504" i="1" s="1"/>
  <c r="Z506" i="1"/>
  <c r="J503" i="1"/>
  <c r="Y503" i="1" s="1"/>
  <c r="Y504" i="1"/>
  <c r="Z507" i="1"/>
  <c r="AD507" i="1" s="1"/>
  <c r="Y508" i="1"/>
  <c r="Y505" i="1"/>
  <c r="J497" i="1"/>
  <c r="Y497" i="1" s="1"/>
  <c r="J491" i="1"/>
  <c r="Y491" i="1" s="1"/>
  <c r="Y492" i="1"/>
  <c r="Z495" i="1"/>
  <c r="AD495" i="1" s="1"/>
  <c r="Y496" i="1"/>
  <c r="Y493" i="1"/>
  <c r="J485" i="1"/>
  <c r="Y485" i="1" s="1"/>
  <c r="Y481" i="1"/>
  <c r="AC481" i="1"/>
  <c r="AB481" i="1" s="1"/>
  <c r="Y482" i="1"/>
  <c r="Y483" i="1"/>
  <c r="Y484" i="1"/>
  <c r="J479" i="1"/>
  <c r="Z476" i="1"/>
  <c r="AD476" i="1" s="1"/>
  <c r="J473" i="1"/>
  <c r="Y473" i="1" s="1"/>
  <c r="J467" i="1"/>
  <c r="Y467" i="1" s="1"/>
  <c r="Y469" i="1"/>
  <c r="Y470" i="1"/>
  <c r="Y471" i="1"/>
  <c r="Y472" i="1"/>
  <c r="Z477" i="1" l="1"/>
  <c r="AD477" i="1" s="1"/>
  <c r="Z494" i="1"/>
  <c r="AD494" i="1" s="1"/>
  <c r="AD506" i="1"/>
  <c r="AA503" i="1"/>
  <c r="Z503" i="1"/>
  <c r="Z508" i="1"/>
  <c r="AD508" i="1" s="1"/>
  <c r="AA508" i="1"/>
  <c r="AA505" i="1"/>
  <c r="Z505" i="1"/>
  <c r="AD505" i="1" s="1"/>
  <c r="Z504" i="1"/>
  <c r="AD504" i="1" s="1"/>
  <c r="AA504" i="1"/>
  <c r="Z497" i="1"/>
  <c r="AA497" i="1"/>
  <c r="Y498" i="1" s="1"/>
  <c r="AA493" i="1"/>
  <c r="Z493" i="1"/>
  <c r="AD493" i="1" s="1"/>
  <c r="AA491" i="1"/>
  <c r="Z491" i="1"/>
  <c r="Z492" i="1"/>
  <c r="AD492" i="1" s="1"/>
  <c r="AA492" i="1"/>
  <c r="Z496" i="1"/>
  <c r="AD496" i="1" s="1"/>
  <c r="AA496" i="1"/>
  <c r="Z485" i="1"/>
  <c r="AA485" i="1"/>
  <c r="Y486" i="1" s="1"/>
  <c r="Z482" i="1"/>
  <c r="AD482" i="1" s="1"/>
  <c r="AA482" i="1"/>
  <c r="Z483" i="1"/>
  <c r="AD483" i="1" s="1"/>
  <c r="AA483" i="1"/>
  <c r="Z484" i="1"/>
  <c r="AD484" i="1" s="1"/>
  <c r="AA484" i="1"/>
  <c r="Z481" i="1"/>
  <c r="AD481" i="1" s="1"/>
  <c r="AA481" i="1"/>
  <c r="AA473" i="1"/>
  <c r="Y474" i="1" s="1"/>
  <c r="Z473" i="1"/>
  <c r="Z470" i="1"/>
  <c r="AD470" i="1" s="1"/>
  <c r="AA470" i="1"/>
  <c r="AA467" i="1"/>
  <c r="Y468" i="1" s="1"/>
  <c r="Z467" i="1"/>
  <c r="Z469" i="1"/>
  <c r="AD469" i="1" s="1"/>
  <c r="AA469" i="1"/>
  <c r="Z472" i="1"/>
  <c r="AD472" i="1" s="1"/>
  <c r="AA472" i="1"/>
  <c r="Z471" i="1"/>
  <c r="AD471" i="1" s="1"/>
  <c r="AA471" i="1"/>
  <c r="Z498" i="1" l="1"/>
  <c r="AA498" i="1"/>
  <c r="Y499" i="1" s="1"/>
  <c r="Z486" i="1"/>
  <c r="AA486" i="1"/>
  <c r="Z474" i="1"/>
  <c r="AA474" i="1"/>
  <c r="Y475" i="1" s="1"/>
  <c r="AA468" i="1"/>
  <c r="Z468" i="1"/>
  <c r="Z499" i="1" l="1"/>
  <c r="AA499" i="1"/>
  <c r="Z475" i="1"/>
  <c r="AA475" i="1"/>
  <c r="L497" i="1" l="1"/>
  <c r="M497" i="1" s="1"/>
  <c r="N497" i="1" s="1"/>
  <c r="AC497" i="1" s="1"/>
  <c r="L485" i="1"/>
  <c r="M485" i="1" s="1"/>
  <c r="N485" i="1" s="1"/>
  <c r="AC485" i="1" s="1"/>
  <c r="L479" i="1"/>
  <c r="M479" i="1" s="1"/>
  <c r="N479" i="1" s="1"/>
  <c r="L467" i="1"/>
  <c r="M467" i="1" s="1"/>
  <c r="N467" i="1" s="1"/>
  <c r="AC467" i="1" s="1"/>
  <c r="AB497" i="1" l="1"/>
  <c r="AD497" i="1" s="1"/>
  <c r="AC498" i="1"/>
  <c r="O497" i="1"/>
  <c r="AB485" i="1"/>
  <c r="AD485" i="1" s="1"/>
  <c r="AC486" i="1"/>
  <c r="AB486" i="1" s="1"/>
  <c r="AD486" i="1" s="1"/>
  <c r="O485" i="1"/>
  <c r="O479" i="1"/>
  <c r="O467" i="1"/>
  <c r="AB467" i="1"/>
  <c r="AD467" i="1" s="1"/>
  <c r="AC468" i="1"/>
  <c r="AB468" i="1" s="1"/>
  <c r="AD468" i="1" s="1"/>
  <c r="AB498" i="1" l="1"/>
  <c r="AD498" i="1" s="1"/>
  <c r="AC499" i="1"/>
  <c r="AB499" i="1" s="1"/>
  <c r="AD499" i="1" s="1"/>
  <c r="L503" i="1" l="1"/>
  <c r="M503" i="1" s="1"/>
  <c r="L491" i="1"/>
  <c r="M491" i="1" s="1"/>
  <c r="L473" i="1"/>
  <c r="M473" i="1" s="1"/>
  <c r="N503" i="1" l="1"/>
  <c r="AC503" i="1" s="1"/>
  <c r="AB503" i="1" s="1"/>
  <c r="AD503" i="1" s="1"/>
  <c r="O503" i="1"/>
  <c r="N491" i="1"/>
  <c r="AC491" i="1" s="1"/>
  <c r="AB491" i="1" s="1"/>
  <c r="AD491" i="1" s="1"/>
  <c r="O491" i="1"/>
  <c r="N473" i="1"/>
  <c r="AC473" i="1" s="1"/>
  <c r="O473" i="1"/>
  <c r="AB473" i="1" l="1"/>
  <c r="AD473" i="1" s="1"/>
  <c r="AC474" i="1"/>
  <c r="AB474" i="1" l="1"/>
  <c r="AD474" i="1" s="1"/>
  <c r="AC475" i="1"/>
  <c r="AB475" i="1" s="1"/>
  <c r="AD475" i="1" s="1"/>
  <c r="U520" i="1" l="1"/>
  <c r="R520" i="1"/>
  <c r="U519" i="1"/>
  <c r="R519" i="1"/>
  <c r="AC520" i="1" s="1"/>
  <c r="AB520" i="1" s="1"/>
  <c r="AC518" i="1"/>
  <c r="AB518" i="1" s="1"/>
  <c r="Y518" i="1"/>
  <c r="AA518" i="1" s="1"/>
  <c r="U518" i="1"/>
  <c r="R518" i="1"/>
  <c r="AC519" i="1" s="1"/>
  <c r="AB519" i="1" s="1"/>
  <c r="U517" i="1"/>
  <c r="R517" i="1"/>
  <c r="U516" i="1"/>
  <c r="R516" i="1"/>
  <c r="AC517" i="1" s="1"/>
  <c r="AB517" i="1" s="1"/>
  <c r="U515" i="1"/>
  <c r="R515" i="1"/>
  <c r="L515" i="1"/>
  <c r="M515" i="1" s="1"/>
  <c r="N515" i="1" s="1"/>
  <c r="AC515" i="1" s="1"/>
  <c r="AB515" i="1" s="1"/>
  <c r="I515" i="1"/>
  <c r="U514" i="1"/>
  <c r="R514" i="1"/>
  <c r="U513" i="1"/>
  <c r="R513" i="1"/>
  <c r="U512" i="1"/>
  <c r="R512" i="1"/>
  <c r="U511" i="1"/>
  <c r="R511" i="1"/>
  <c r="U510" i="1"/>
  <c r="R510" i="1"/>
  <c r="U509" i="1"/>
  <c r="R509" i="1"/>
  <c r="L509" i="1"/>
  <c r="M509" i="1" s="1"/>
  <c r="I509" i="1"/>
  <c r="J509" i="1" s="1"/>
  <c r="L514" i="1"/>
  <c r="L516" i="1"/>
  <c r="L510" i="1"/>
  <c r="L512" i="1"/>
  <c r="L519" i="1"/>
  <c r="L520" i="1"/>
  <c r="L513" i="1"/>
  <c r="L518" i="1"/>
  <c r="L517" i="1"/>
  <c r="L511" i="1"/>
  <c r="Y519" i="1" l="1"/>
  <c r="AA519" i="1" s="1"/>
  <c r="O515" i="1"/>
  <c r="O509" i="1"/>
  <c r="N509" i="1"/>
  <c r="AC509" i="1" s="1"/>
  <c r="AB509" i="1" s="1"/>
  <c r="AC516" i="1"/>
  <c r="AB516" i="1" s="1"/>
  <c r="Z518" i="1"/>
  <c r="AD518" i="1" s="1"/>
  <c r="Y509" i="1"/>
  <c r="J515" i="1"/>
  <c r="Y515" i="1" s="1"/>
  <c r="Z519" i="1"/>
  <c r="AD519" i="1" s="1"/>
  <c r="Y520" i="1"/>
  <c r="Y517" i="1"/>
  <c r="AA515" i="1" l="1"/>
  <c r="Y516" i="1" s="1"/>
  <c r="Z515" i="1"/>
  <c r="AD515" i="1" s="1"/>
  <c r="Z517" i="1"/>
  <c r="AD517" i="1" s="1"/>
  <c r="AA517" i="1"/>
  <c r="AC510" i="1"/>
  <c r="Z509" i="1"/>
  <c r="AD509" i="1" s="1"/>
  <c r="AA509" i="1"/>
  <c r="Y510" i="1" s="1"/>
  <c r="Z520" i="1"/>
  <c r="AD520" i="1" s="1"/>
  <c r="AA520" i="1"/>
  <c r="AA510" i="1" l="1"/>
  <c r="Y511" i="1" s="1"/>
  <c r="Z510" i="1"/>
  <c r="AC511" i="1"/>
  <c r="AB510" i="1"/>
  <c r="Z516" i="1"/>
  <c r="AD516" i="1" s="1"/>
  <c r="AA516" i="1"/>
  <c r="AB511" i="1" l="1"/>
  <c r="AC512" i="1"/>
  <c r="AD510" i="1"/>
  <c r="Z511" i="1"/>
  <c r="AA511" i="1"/>
  <c r="Y512" i="1" s="1"/>
  <c r="AD511" i="1" l="1"/>
  <c r="AB512" i="1"/>
  <c r="AC513" i="1"/>
  <c r="AA512" i="1"/>
  <c r="Y513" i="1" s="1"/>
  <c r="Z512" i="1"/>
  <c r="AD512" i="1" l="1"/>
  <c r="Z513" i="1"/>
  <c r="AA513" i="1"/>
  <c r="Y514" i="1" s="1"/>
  <c r="AB513" i="1"/>
  <c r="AC514" i="1"/>
  <c r="AB514" i="1" s="1"/>
  <c r="AD513" i="1" l="1"/>
  <c r="Z514" i="1"/>
  <c r="AD514" i="1" s="1"/>
  <c r="AA514" i="1"/>
  <c r="Y466" i="1" l="1"/>
  <c r="Y465" i="1"/>
  <c r="Y464" i="1"/>
  <c r="Y463" i="1"/>
  <c r="Y462" i="1"/>
  <c r="Y461" i="1"/>
  <c r="Y460" i="1"/>
  <c r="Y459" i="1"/>
  <c r="Y458" i="1"/>
  <c r="Y457" i="1"/>
  <c r="Y456" i="1"/>
  <c r="Y455" i="1"/>
  <c r="U454" i="1" l="1"/>
  <c r="R454" i="1"/>
  <c r="U453" i="1"/>
  <c r="R453" i="1"/>
  <c r="U452" i="1"/>
  <c r="R452" i="1"/>
  <c r="U451" i="1"/>
  <c r="R451" i="1"/>
  <c r="U450" i="1"/>
  <c r="R450" i="1"/>
  <c r="U449" i="1"/>
  <c r="R449" i="1"/>
  <c r="I449" i="1"/>
  <c r="U448" i="1"/>
  <c r="R448" i="1"/>
  <c r="U447" i="1"/>
  <c r="R447" i="1"/>
  <c r="U446" i="1"/>
  <c r="R446" i="1"/>
  <c r="U445" i="1"/>
  <c r="R445" i="1"/>
  <c r="U444" i="1"/>
  <c r="R444" i="1"/>
  <c r="U443" i="1"/>
  <c r="R443" i="1"/>
  <c r="I443" i="1"/>
  <c r="U442" i="1"/>
  <c r="R442" i="1"/>
  <c r="U441" i="1"/>
  <c r="R441" i="1"/>
  <c r="U440" i="1"/>
  <c r="R440" i="1"/>
  <c r="U439" i="1"/>
  <c r="R439" i="1"/>
  <c r="U438" i="1"/>
  <c r="R438" i="1"/>
  <c r="U437" i="1"/>
  <c r="R437" i="1"/>
  <c r="I437" i="1"/>
  <c r="J437" i="1" s="1"/>
  <c r="U436" i="1"/>
  <c r="R436" i="1"/>
  <c r="U435" i="1"/>
  <c r="R435" i="1"/>
  <c r="U434" i="1"/>
  <c r="R434" i="1"/>
  <c r="U433" i="1"/>
  <c r="R433" i="1"/>
  <c r="U432" i="1"/>
  <c r="R432" i="1"/>
  <c r="U431" i="1"/>
  <c r="R431" i="1"/>
  <c r="J431" i="1"/>
  <c r="I431" i="1"/>
  <c r="U430" i="1"/>
  <c r="R430" i="1"/>
  <c r="U429" i="1"/>
  <c r="R429" i="1"/>
  <c r="U428" i="1"/>
  <c r="R428" i="1"/>
  <c r="U427" i="1"/>
  <c r="R427" i="1"/>
  <c r="U426" i="1"/>
  <c r="R426" i="1"/>
  <c r="U425" i="1"/>
  <c r="R425" i="1"/>
  <c r="I425" i="1"/>
  <c r="R424" i="1"/>
  <c r="R423" i="1"/>
  <c r="R422" i="1"/>
  <c r="U421" i="1"/>
  <c r="R421" i="1"/>
  <c r="U420" i="1"/>
  <c r="R420" i="1"/>
  <c r="U419" i="1"/>
  <c r="R419" i="1"/>
  <c r="I419" i="1"/>
  <c r="L433" i="1"/>
  <c r="L430" i="1"/>
  <c r="L420" i="1"/>
  <c r="L423" i="1"/>
  <c r="L421" i="1"/>
  <c r="L435" i="1"/>
  <c r="L448" i="1"/>
  <c r="L428" i="1"/>
  <c r="L453" i="1"/>
  <c r="L447" i="1"/>
  <c r="L452" i="1"/>
  <c r="L432" i="1"/>
  <c r="L440" i="1"/>
  <c r="L426" i="1"/>
  <c r="L438" i="1"/>
  <c r="L451" i="1"/>
  <c r="L434" i="1"/>
  <c r="L444" i="1"/>
  <c r="L429" i="1"/>
  <c r="L445" i="1"/>
  <c r="L424" i="1"/>
  <c r="L436" i="1"/>
  <c r="L442" i="1"/>
  <c r="L446" i="1"/>
  <c r="L427" i="1"/>
  <c r="L422" i="1"/>
  <c r="L454" i="1"/>
  <c r="L439" i="1"/>
  <c r="L450" i="1"/>
  <c r="L441" i="1"/>
  <c r="Y442" i="1" l="1"/>
  <c r="AA442" i="1" s="1"/>
  <c r="AC453" i="1"/>
  <c r="AB453" i="1" s="1"/>
  <c r="AC424" i="1"/>
  <c r="AB424" i="1" s="1"/>
  <c r="Y453" i="1"/>
  <c r="AA453" i="1" s="1"/>
  <c r="AC429" i="1"/>
  <c r="AB429" i="1" s="1"/>
  <c r="AC436" i="1"/>
  <c r="AB436" i="1" s="1"/>
  <c r="AC439" i="1"/>
  <c r="AB439" i="1" s="1"/>
  <c r="Y452" i="1"/>
  <c r="AA452" i="1" s="1"/>
  <c r="AC452" i="1"/>
  <c r="AB452" i="1" s="1"/>
  <c r="AC447" i="1"/>
  <c r="AB447" i="1" s="1"/>
  <c r="Y439" i="1"/>
  <c r="AA439" i="1" s="1"/>
  <c r="AC442" i="1"/>
  <c r="AB442" i="1" s="1"/>
  <c r="Y429" i="1"/>
  <c r="AA429" i="1" s="1"/>
  <c r="Y436" i="1"/>
  <c r="AA436" i="1" s="1"/>
  <c r="AC454" i="1"/>
  <c r="AB454" i="1" s="1"/>
  <c r="AC423" i="1"/>
  <c r="AB423" i="1" s="1"/>
  <c r="Y428" i="1"/>
  <c r="Z428" i="1" s="1"/>
  <c r="AC428" i="1"/>
  <c r="AB428" i="1" s="1"/>
  <c r="Y435" i="1"/>
  <c r="Z435" i="1" s="1"/>
  <c r="AC435" i="1"/>
  <c r="AB435" i="1" s="1"/>
  <c r="AC438" i="1"/>
  <c r="AB438" i="1" s="1"/>
  <c r="Y431" i="1"/>
  <c r="AA431" i="1" s="1"/>
  <c r="Y432" i="1" s="1"/>
  <c r="J419" i="1"/>
  <c r="Y419" i="1" s="1"/>
  <c r="AC422" i="1"/>
  <c r="AB422" i="1" s="1"/>
  <c r="Y422" i="1"/>
  <c r="J425" i="1"/>
  <c r="Y425" i="1" s="1"/>
  <c r="AC427" i="1"/>
  <c r="AB427" i="1" s="1"/>
  <c r="Y427" i="1"/>
  <c r="AC426" i="1"/>
  <c r="AB426" i="1" s="1"/>
  <c r="Y426" i="1"/>
  <c r="AC450" i="1"/>
  <c r="AB450" i="1" s="1"/>
  <c r="AC434" i="1"/>
  <c r="AB434" i="1" s="1"/>
  <c r="Y434" i="1"/>
  <c r="Y437" i="1"/>
  <c r="Y438" i="1"/>
  <c r="AC451" i="1"/>
  <c r="AB451" i="1" s="1"/>
  <c r="Y451" i="1"/>
  <c r="AC441" i="1"/>
  <c r="AB441" i="1" s="1"/>
  <c r="Y441" i="1"/>
  <c r="AC440" i="1"/>
  <c r="AB440" i="1" s="1"/>
  <c r="Y440" i="1"/>
  <c r="AC430" i="1"/>
  <c r="AB430" i="1" s="1"/>
  <c r="Y430" i="1"/>
  <c r="AC448" i="1"/>
  <c r="AB448" i="1" s="1"/>
  <c r="Y448" i="1"/>
  <c r="Y447" i="1"/>
  <c r="J449" i="1"/>
  <c r="Y449" i="1" s="1"/>
  <c r="Y450" i="1"/>
  <c r="Y454" i="1"/>
  <c r="Y423" i="1"/>
  <c r="Y424" i="1"/>
  <c r="J443" i="1"/>
  <c r="Y443" i="1" s="1"/>
  <c r="U418" i="1"/>
  <c r="R418" i="1"/>
  <c r="U417" i="1"/>
  <c r="R417" i="1"/>
  <c r="U416" i="1"/>
  <c r="R416" i="1"/>
  <c r="U415" i="1"/>
  <c r="R415" i="1"/>
  <c r="U414" i="1"/>
  <c r="R414" i="1"/>
  <c r="U413" i="1"/>
  <c r="R413" i="1"/>
  <c r="J413" i="1"/>
  <c r="I413" i="1"/>
  <c r="L416" i="1"/>
  <c r="L415" i="1"/>
  <c r="L417" i="1"/>
  <c r="L418" i="1"/>
  <c r="L414" i="1"/>
  <c r="AA435" i="1" l="1"/>
  <c r="Z429" i="1"/>
  <c r="AD429" i="1" s="1"/>
  <c r="AA428" i="1"/>
  <c r="Z442" i="1"/>
  <c r="AD442" i="1" s="1"/>
  <c r="AD428" i="1"/>
  <c r="Z452" i="1"/>
  <c r="AD452" i="1" s="1"/>
  <c r="Z453" i="1"/>
  <c r="AD453" i="1" s="1"/>
  <c r="AD435" i="1"/>
  <c r="Z439" i="1"/>
  <c r="AD439" i="1" s="1"/>
  <c r="Z431" i="1"/>
  <c r="Z436" i="1"/>
  <c r="AD436" i="1" s="1"/>
  <c r="Z443" i="1"/>
  <c r="AA443" i="1"/>
  <c r="Y444" i="1" s="1"/>
  <c r="AA437" i="1"/>
  <c r="Z437" i="1"/>
  <c r="AA424" i="1"/>
  <c r="Z424" i="1"/>
  <c r="AD424" i="1" s="1"/>
  <c r="Z450" i="1"/>
  <c r="AD450" i="1" s="1"/>
  <c r="AA450" i="1"/>
  <c r="AA448" i="1"/>
  <c r="Z448" i="1"/>
  <c r="AD448" i="1" s="1"/>
  <c r="Z440" i="1"/>
  <c r="AD440" i="1" s="1"/>
  <c r="AA440" i="1"/>
  <c r="AA451" i="1"/>
  <c r="Z451" i="1"/>
  <c r="AD451" i="1" s="1"/>
  <c r="Z426" i="1"/>
  <c r="AD426" i="1" s="1"/>
  <c r="AA426" i="1"/>
  <c r="AA425" i="1"/>
  <c r="Z425" i="1"/>
  <c r="AA419" i="1"/>
  <c r="Y420" i="1" s="1"/>
  <c r="Z419" i="1"/>
  <c r="AA423" i="1"/>
  <c r="Z423" i="1"/>
  <c r="AD423" i="1" s="1"/>
  <c r="AA449" i="1"/>
  <c r="Z449" i="1"/>
  <c r="AA434" i="1"/>
  <c r="Z434" i="1"/>
  <c r="AD434" i="1" s="1"/>
  <c r="AA432" i="1"/>
  <c r="Y433" i="1" s="1"/>
  <c r="Z432" i="1"/>
  <c r="Z454" i="1"/>
  <c r="AD454" i="1" s="1"/>
  <c r="AA454" i="1"/>
  <c r="Z447" i="1"/>
  <c r="AD447" i="1" s="1"/>
  <c r="AA447" i="1"/>
  <c r="Z430" i="1"/>
  <c r="AD430" i="1" s="1"/>
  <c r="AA430" i="1"/>
  <c r="AA441" i="1"/>
  <c r="Z441" i="1"/>
  <c r="AD441" i="1" s="1"/>
  <c r="AA438" i="1"/>
  <c r="Z438" i="1"/>
  <c r="AD438" i="1" s="1"/>
  <c r="Z427" i="1"/>
  <c r="AD427" i="1" s="1"/>
  <c r="AA427" i="1"/>
  <c r="AA422" i="1"/>
  <c r="Z422" i="1"/>
  <c r="AD422" i="1" s="1"/>
  <c r="Y413" i="1"/>
  <c r="Z433" i="1" l="1"/>
  <c r="AA433" i="1"/>
  <c r="Z420" i="1"/>
  <c r="AA420" i="1"/>
  <c r="Y421" i="1" s="1"/>
  <c r="AA444" i="1"/>
  <c r="Z444" i="1"/>
  <c r="L449" i="1"/>
  <c r="M449" i="1" s="1"/>
  <c r="L425" i="1"/>
  <c r="M425" i="1" s="1"/>
  <c r="L419" i="1"/>
  <c r="M419" i="1" s="1"/>
  <c r="L431" i="1"/>
  <c r="M431" i="1" s="1"/>
  <c r="L443" i="1"/>
  <c r="M443" i="1" s="1"/>
  <c r="L437" i="1"/>
  <c r="M437" i="1" s="1"/>
  <c r="Z413" i="1"/>
  <c r="AA413" i="1"/>
  <c r="Y414" i="1" s="1"/>
  <c r="O431" i="1" l="1"/>
  <c r="N431" i="1"/>
  <c r="AC431" i="1" s="1"/>
  <c r="N419" i="1"/>
  <c r="AC419" i="1" s="1"/>
  <c r="O419" i="1"/>
  <c r="Y446" i="1"/>
  <c r="Y445" i="1"/>
  <c r="N437" i="1"/>
  <c r="AC437" i="1" s="1"/>
  <c r="AB437" i="1" s="1"/>
  <c r="AD437" i="1" s="1"/>
  <c r="O437" i="1"/>
  <c r="N425" i="1"/>
  <c r="AC425" i="1" s="1"/>
  <c r="AB425" i="1" s="1"/>
  <c r="AD425" i="1" s="1"/>
  <c r="O425" i="1"/>
  <c r="Z421" i="1"/>
  <c r="AA421" i="1"/>
  <c r="N443" i="1"/>
  <c r="O443" i="1"/>
  <c r="N449" i="1"/>
  <c r="AC449" i="1" s="1"/>
  <c r="AB449" i="1" s="1"/>
  <c r="AD449" i="1" s="1"/>
  <c r="O449" i="1"/>
  <c r="AA414" i="1"/>
  <c r="Z414" i="1"/>
  <c r="AC443" i="1" l="1"/>
  <c r="AB443" i="1" s="1"/>
  <c r="AD443" i="1" s="1"/>
  <c r="AC444" i="1"/>
  <c r="AB419" i="1"/>
  <c r="AD419" i="1" s="1"/>
  <c r="AC420" i="1"/>
  <c r="Z445" i="1"/>
  <c r="AA445" i="1"/>
  <c r="AB431" i="1"/>
  <c r="AD431" i="1" s="1"/>
  <c r="AC432" i="1"/>
  <c r="AA446" i="1"/>
  <c r="Z446" i="1"/>
  <c r="Y415" i="1"/>
  <c r="Y416" i="1"/>
  <c r="AB420" i="1" l="1"/>
  <c r="AD420" i="1" s="1"/>
  <c r="AC421" i="1"/>
  <c r="AB421" i="1" s="1"/>
  <c r="AD421" i="1" s="1"/>
  <c r="AB432" i="1"/>
  <c r="AD432" i="1" s="1"/>
  <c r="AC433" i="1"/>
  <c r="AB433" i="1" s="1"/>
  <c r="AD433" i="1" s="1"/>
  <c r="AB444" i="1"/>
  <c r="AD444" i="1" s="1"/>
  <c r="AC445" i="1"/>
  <c r="AA416" i="1"/>
  <c r="Z416" i="1"/>
  <c r="AA415" i="1"/>
  <c r="Z415" i="1"/>
  <c r="AB445" i="1" l="1"/>
  <c r="AD445" i="1" s="1"/>
  <c r="AC446" i="1"/>
  <c r="AB446" i="1" s="1"/>
  <c r="AD446" i="1" s="1"/>
  <c r="Y417" i="1"/>
  <c r="Y418" i="1"/>
  <c r="Z418" i="1" l="1"/>
  <c r="AA418" i="1"/>
  <c r="Z417" i="1"/>
  <c r="AA417" i="1"/>
  <c r="L413" i="1" l="1"/>
  <c r="M413" i="1" s="1"/>
  <c r="N413" i="1" s="1"/>
  <c r="AC413" i="1" s="1"/>
  <c r="O413" i="1" l="1"/>
  <c r="AC414" i="1"/>
  <c r="AB414" i="1" s="1"/>
  <c r="AD414" i="1" s="1"/>
  <c r="AB413" i="1"/>
  <c r="AD413" i="1" s="1"/>
  <c r="AC415" i="1"/>
  <c r="AB415" i="1" l="1"/>
  <c r="AD415" i="1" s="1"/>
  <c r="AC416" i="1"/>
  <c r="AB416" i="1" s="1"/>
  <c r="AD416" i="1" s="1"/>
  <c r="AC417" i="1"/>
  <c r="AB417" i="1" l="1"/>
  <c r="AD417" i="1" s="1"/>
  <c r="AC418" i="1"/>
  <c r="AB418" i="1" s="1"/>
  <c r="AD418" i="1" s="1"/>
  <c r="U412" i="1" l="1"/>
  <c r="R412" i="1"/>
  <c r="U411" i="1"/>
  <c r="R411" i="1"/>
  <c r="U410" i="1"/>
  <c r="R410" i="1"/>
  <c r="U409" i="1"/>
  <c r="R409" i="1"/>
  <c r="U408" i="1"/>
  <c r="R408" i="1"/>
  <c r="U407" i="1"/>
  <c r="R407" i="1"/>
  <c r="I407" i="1"/>
  <c r="U406" i="1"/>
  <c r="R406" i="1"/>
  <c r="U405" i="1"/>
  <c r="R405" i="1"/>
  <c r="U404" i="1"/>
  <c r="R404" i="1"/>
  <c r="Y404" i="1" s="1"/>
  <c r="AA404" i="1" s="1"/>
  <c r="U403" i="1"/>
  <c r="R403" i="1"/>
  <c r="U402" i="1"/>
  <c r="R402" i="1"/>
  <c r="U401" i="1"/>
  <c r="R401" i="1"/>
  <c r="I401" i="1"/>
  <c r="AC400" i="1"/>
  <c r="AB400" i="1" s="1"/>
  <c r="Y400" i="1"/>
  <c r="Z400" i="1" s="1"/>
  <c r="AC399" i="1"/>
  <c r="AB399" i="1" s="1"/>
  <c r="Y399" i="1"/>
  <c r="AA399" i="1" s="1"/>
  <c r="U397" i="1"/>
  <c r="R397" i="1"/>
  <c r="AC398" i="1" s="1"/>
  <c r="AB398" i="1" s="1"/>
  <c r="U396" i="1"/>
  <c r="R396" i="1"/>
  <c r="U395" i="1"/>
  <c r="R395" i="1"/>
  <c r="I395" i="1"/>
  <c r="J395" i="1" s="1"/>
  <c r="L410" i="1"/>
  <c r="L404" i="1"/>
  <c r="L398" i="1"/>
  <c r="L411" i="1"/>
  <c r="L402" i="1"/>
  <c r="L399" i="1"/>
  <c r="L405" i="1"/>
  <c r="L400" i="1"/>
  <c r="L409" i="1"/>
  <c r="L396" i="1"/>
  <c r="L408" i="1"/>
  <c r="L412" i="1"/>
  <c r="L406" i="1"/>
  <c r="L397" i="1"/>
  <c r="L403" i="1"/>
  <c r="Y395" i="1" l="1"/>
  <c r="AC412" i="1"/>
  <c r="AB412" i="1" s="1"/>
  <c r="AD400" i="1"/>
  <c r="Y411" i="1"/>
  <c r="AA411" i="1" s="1"/>
  <c r="AC405" i="1"/>
  <c r="AB405" i="1" s="1"/>
  <c r="AC410" i="1"/>
  <c r="AB410" i="1" s="1"/>
  <c r="AC404" i="1"/>
  <c r="AB404" i="1" s="1"/>
  <c r="AC411" i="1"/>
  <c r="AB411" i="1" s="1"/>
  <c r="AC406" i="1"/>
  <c r="AB406" i="1" s="1"/>
  <c r="Y410" i="1"/>
  <c r="AA410" i="1" s="1"/>
  <c r="AA395" i="1"/>
  <c r="Z395" i="1"/>
  <c r="AC396" i="1"/>
  <c r="AB396" i="1" s="1"/>
  <c r="Y398" i="1"/>
  <c r="Z399" i="1"/>
  <c r="AD399" i="1" s="1"/>
  <c r="AA400" i="1"/>
  <c r="Z404" i="1"/>
  <c r="Y405" i="1"/>
  <c r="J407" i="1"/>
  <c r="Y407" i="1" s="1"/>
  <c r="Y412" i="1"/>
  <c r="Y396" i="1"/>
  <c r="Y397" i="1"/>
  <c r="J401" i="1"/>
  <c r="Y401" i="1" s="1"/>
  <c r="Y406" i="1"/>
  <c r="Z411" i="1" l="1"/>
  <c r="AD411" i="1" s="1"/>
  <c r="AD404" i="1"/>
  <c r="Z410" i="1"/>
  <c r="AD410" i="1" s="1"/>
  <c r="Z401" i="1"/>
  <c r="AA401" i="1"/>
  <c r="Y402" i="1" s="1"/>
  <c r="Z406" i="1"/>
  <c r="AD406" i="1" s="1"/>
  <c r="AA406" i="1"/>
  <c r="Z412" i="1"/>
  <c r="AD412" i="1" s="1"/>
  <c r="AA412" i="1"/>
  <c r="AA407" i="1"/>
  <c r="Y408" i="1" s="1"/>
  <c r="Z407" i="1"/>
  <c r="AA397" i="1"/>
  <c r="Z397" i="1"/>
  <c r="Z396" i="1"/>
  <c r="AD396" i="1" s="1"/>
  <c r="AA396" i="1"/>
  <c r="Z398" i="1"/>
  <c r="AD398" i="1" s="1"/>
  <c r="AA398" i="1"/>
  <c r="Z405" i="1"/>
  <c r="AD405" i="1" s="1"/>
  <c r="AA405" i="1"/>
  <c r="AC397" i="1"/>
  <c r="AB397" i="1" s="1"/>
  <c r="Z402" i="1" l="1"/>
  <c r="AA402" i="1"/>
  <c r="Y403" i="1" s="1"/>
  <c r="Z408" i="1"/>
  <c r="AA408" i="1"/>
  <c r="Y409" i="1" s="1"/>
  <c r="AD397" i="1"/>
  <c r="AA403" i="1" l="1"/>
  <c r="Z403" i="1"/>
  <c r="AA409" i="1"/>
  <c r="Z409" i="1"/>
  <c r="L407" i="1" l="1"/>
  <c r="M407" i="1" s="1"/>
  <c r="L395" i="1"/>
  <c r="M395" i="1" s="1"/>
  <c r="L401" i="1"/>
  <c r="M401" i="1" s="1"/>
  <c r="N401" i="1" l="1"/>
  <c r="AC401" i="1" s="1"/>
  <c r="O401" i="1"/>
  <c r="N407" i="1"/>
  <c r="AC407" i="1" s="1"/>
  <c r="O407" i="1"/>
  <c r="N395" i="1"/>
  <c r="AC395" i="1" s="1"/>
  <c r="AB395" i="1" s="1"/>
  <c r="AD395" i="1" s="1"/>
  <c r="O395" i="1"/>
  <c r="AB407" i="1" l="1"/>
  <c r="AD407" i="1" s="1"/>
  <c r="AC408" i="1"/>
  <c r="AB401" i="1"/>
  <c r="AD401" i="1" s="1"/>
  <c r="AC403" i="1"/>
  <c r="AB403" i="1" s="1"/>
  <c r="AD403" i="1" s="1"/>
  <c r="AC402" i="1"/>
  <c r="AB402" i="1" s="1"/>
  <c r="AD402" i="1" s="1"/>
  <c r="AB408" i="1" l="1"/>
  <c r="AD408" i="1" s="1"/>
  <c r="AC409" i="1"/>
  <c r="AB409" i="1" s="1"/>
  <c r="AD409" i="1" s="1"/>
  <c r="Y394" i="1" l="1"/>
  <c r="Y393" i="1"/>
  <c r="Y392" i="1"/>
  <c r="Y391" i="1"/>
  <c r="Y390" i="1"/>
  <c r="Y389" i="1"/>
  <c r="Y388" i="1"/>
  <c r="Y387" i="1"/>
  <c r="Y386" i="1"/>
  <c r="Y385" i="1"/>
  <c r="Y384" i="1"/>
  <c r="Y383" i="1"/>
  <c r="U382" i="1" l="1"/>
  <c r="R382" i="1"/>
  <c r="U381" i="1"/>
  <c r="R381" i="1"/>
  <c r="U380" i="1"/>
  <c r="R380" i="1"/>
  <c r="U379" i="1"/>
  <c r="R379" i="1"/>
  <c r="U378" i="1"/>
  <c r="R378" i="1"/>
  <c r="U377" i="1"/>
  <c r="R377" i="1"/>
  <c r="I377" i="1"/>
  <c r="U376" i="1"/>
  <c r="R376" i="1"/>
  <c r="U375" i="1"/>
  <c r="R375" i="1"/>
  <c r="U374" i="1"/>
  <c r="R374" i="1"/>
  <c r="U373" i="1"/>
  <c r="R373" i="1"/>
  <c r="U372" i="1"/>
  <c r="R372" i="1"/>
  <c r="U371" i="1"/>
  <c r="R371" i="1"/>
  <c r="I371" i="1"/>
  <c r="U370" i="1"/>
  <c r="R370" i="1"/>
  <c r="U369" i="1"/>
  <c r="R369" i="1"/>
  <c r="U368" i="1"/>
  <c r="R368" i="1"/>
  <c r="U367" i="1"/>
  <c r="R367" i="1"/>
  <c r="U366" i="1"/>
  <c r="R366" i="1"/>
  <c r="U365" i="1"/>
  <c r="R365" i="1"/>
  <c r="I365" i="1"/>
  <c r="J365" i="1" s="1"/>
  <c r="R364" i="1"/>
  <c r="R363" i="1"/>
  <c r="R362" i="1"/>
  <c r="U361" i="1"/>
  <c r="R361" i="1"/>
  <c r="U360" i="1"/>
  <c r="R360" i="1"/>
  <c r="AC361" i="1" s="1"/>
  <c r="AB361" i="1" s="1"/>
  <c r="U359" i="1"/>
  <c r="R359" i="1"/>
  <c r="I359" i="1"/>
  <c r="J359" i="1" s="1"/>
  <c r="L368" i="1"/>
  <c r="L370" i="1"/>
  <c r="L360" i="1"/>
  <c r="L374" i="1"/>
  <c r="L379" i="1"/>
  <c r="L373" i="1"/>
  <c r="L382" i="1"/>
  <c r="L378" i="1"/>
  <c r="L362" i="1"/>
  <c r="L375" i="1"/>
  <c r="L363" i="1"/>
  <c r="L381" i="1"/>
  <c r="L369" i="1"/>
  <c r="L367" i="1"/>
  <c r="L376" i="1"/>
  <c r="L372" i="1"/>
  <c r="L361" i="1"/>
  <c r="L364" i="1"/>
  <c r="L380" i="1"/>
  <c r="L366" i="1"/>
  <c r="Y361" i="1" l="1"/>
  <c r="Y380" i="1"/>
  <c r="Z380" i="1" s="1"/>
  <c r="AC382" i="1"/>
  <c r="AB382" i="1" s="1"/>
  <c r="AC375" i="1"/>
  <c r="AB375" i="1" s="1"/>
  <c r="AC367" i="1"/>
  <c r="AB367" i="1" s="1"/>
  <c r="Y370" i="1"/>
  <c r="Z370" i="1" s="1"/>
  <c r="Y374" i="1"/>
  <c r="AA374" i="1" s="1"/>
  <c r="AC370" i="1"/>
  <c r="AB370" i="1" s="1"/>
  <c r="Y381" i="1"/>
  <c r="AA381" i="1" s="1"/>
  <c r="Y367" i="1"/>
  <c r="AA367" i="1" s="1"/>
  <c r="AC380" i="1"/>
  <c r="AB380" i="1" s="1"/>
  <c r="AC374" i="1"/>
  <c r="AB374" i="1" s="1"/>
  <c r="AC381" i="1"/>
  <c r="AB381" i="1" s="1"/>
  <c r="Y359" i="1"/>
  <c r="AC379" i="1"/>
  <c r="AB379" i="1" s="1"/>
  <c r="Y379" i="1"/>
  <c r="AC363" i="1"/>
  <c r="AB363" i="1" s="1"/>
  <c r="Y363" i="1"/>
  <c r="AC362" i="1"/>
  <c r="AB362" i="1" s="1"/>
  <c r="AA361" i="1"/>
  <c r="Z361" i="1"/>
  <c r="AD361" i="1" s="1"/>
  <c r="AC364" i="1"/>
  <c r="AB364" i="1" s="1"/>
  <c r="Y364" i="1"/>
  <c r="AC369" i="1"/>
  <c r="AB369" i="1" s="1"/>
  <c r="Y369" i="1"/>
  <c r="AC368" i="1"/>
  <c r="AB368" i="1" s="1"/>
  <c r="Y368" i="1"/>
  <c r="Y362" i="1"/>
  <c r="AC376" i="1"/>
  <c r="AB376" i="1" s="1"/>
  <c r="Y376" i="1"/>
  <c r="Y375" i="1"/>
  <c r="J377" i="1"/>
  <c r="Y377" i="1" s="1"/>
  <c r="Y382" i="1"/>
  <c r="Y365" i="1"/>
  <c r="J371" i="1"/>
  <c r="Y371" i="1" s="1"/>
  <c r="AA370" i="1" l="1"/>
  <c r="Z374" i="1"/>
  <c r="AD374" i="1" s="1"/>
  <c r="AD380" i="1"/>
  <c r="AA380" i="1"/>
  <c r="Z367" i="1"/>
  <c r="AD367" i="1" s="1"/>
  <c r="Z381" i="1"/>
  <c r="AD381" i="1" s="1"/>
  <c r="AD370" i="1"/>
  <c r="Z371" i="1"/>
  <c r="AA371" i="1"/>
  <c r="Y372" i="1" s="1"/>
  <c r="AA365" i="1"/>
  <c r="Y366" i="1" s="1"/>
  <c r="Z365" i="1"/>
  <c r="AA362" i="1"/>
  <c r="Z362" i="1"/>
  <c r="AD362" i="1" s="1"/>
  <c r="AA363" i="1"/>
  <c r="Z363" i="1"/>
  <c r="AD363" i="1" s="1"/>
  <c r="Z382" i="1"/>
  <c r="AD382" i="1" s="1"/>
  <c r="AA382" i="1"/>
  <c r="Z375" i="1"/>
  <c r="AD375" i="1" s="1"/>
  <c r="AA375" i="1"/>
  <c r="AA359" i="1"/>
  <c r="Y360" i="1" s="1"/>
  <c r="Z359" i="1"/>
  <c r="AA377" i="1"/>
  <c r="Y378" i="1" s="1"/>
  <c r="Z377" i="1"/>
  <c r="AA376" i="1"/>
  <c r="Z376" i="1"/>
  <c r="AD376" i="1" s="1"/>
  <c r="AA369" i="1"/>
  <c r="Z369" i="1"/>
  <c r="AD369" i="1" s="1"/>
  <c r="Z368" i="1"/>
  <c r="AD368" i="1" s="1"/>
  <c r="AA368" i="1"/>
  <c r="AA364" i="1"/>
  <c r="Z364" i="1"/>
  <c r="AD364" i="1" s="1"/>
  <c r="AA379" i="1"/>
  <c r="Z379" i="1"/>
  <c r="AD379" i="1" s="1"/>
  <c r="AA366" i="1" l="1"/>
  <c r="Z366" i="1"/>
  <c r="AA372" i="1"/>
  <c r="Y373" i="1" s="1"/>
  <c r="Z372" i="1"/>
  <c r="Z378" i="1"/>
  <c r="AA378" i="1"/>
  <c r="AA360" i="1"/>
  <c r="Z360" i="1"/>
  <c r="AA373" i="1" l="1"/>
  <c r="Z373" i="1"/>
  <c r="L377" i="1" l="1"/>
  <c r="M377" i="1" s="1"/>
  <c r="L365" i="1"/>
  <c r="M365" i="1" s="1"/>
  <c r="L359" i="1"/>
  <c r="M359" i="1" s="1"/>
  <c r="L371" i="1"/>
  <c r="M371" i="1" s="1"/>
  <c r="N365" i="1" l="1"/>
  <c r="AC365" i="1" s="1"/>
  <c r="O365" i="1"/>
  <c r="N371" i="1"/>
  <c r="AC371" i="1" s="1"/>
  <c r="O371" i="1"/>
  <c r="N359" i="1"/>
  <c r="AC359" i="1" s="1"/>
  <c r="O359" i="1"/>
  <c r="N377" i="1"/>
  <c r="AC377" i="1" s="1"/>
  <c r="O377" i="1"/>
  <c r="AB377" i="1" l="1"/>
  <c r="AD377" i="1" s="1"/>
  <c r="AC378" i="1"/>
  <c r="AB378" i="1" s="1"/>
  <c r="AD378" i="1" s="1"/>
  <c r="AB371" i="1"/>
  <c r="AD371" i="1" s="1"/>
  <c r="AC372" i="1"/>
  <c r="AB359" i="1"/>
  <c r="AD359" i="1" s="1"/>
  <c r="AC360" i="1"/>
  <c r="AB360" i="1" s="1"/>
  <c r="AD360" i="1" s="1"/>
  <c r="AB365" i="1"/>
  <c r="AD365" i="1" s="1"/>
  <c r="AC366" i="1"/>
  <c r="AB366" i="1" s="1"/>
  <c r="AD366" i="1" s="1"/>
  <c r="AB372" i="1" l="1"/>
  <c r="AD372" i="1" s="1"/>
  <c r="AC373" i="1"/>
  <c r="AB373" i="1" s="1"/>
  <c r="AD373" i="1" s="1"/>
  <c r="U358" i="1" l="1"/>
  <c r="R358" i="1"/>
  <c r="U357" i="1"/>
  <c r="R357" i="1"/>
  <c r="U356" i="1"/>
  <c r="R356" i="1"/>
  <c r="U355" i="1"/>
  <c r="R355" i="1"/>
  <c r="U354" i="1"/>
  <c r="R354" i="1"/>
  <c r="U353" i="1"/>
  <c r="R353" i="1"/>
  <c r="I353" i="1"/>
  <c r="R352" i="1"/>
  <c r="R351" i="1"/>
  <c r="R350" i="1"/>
  <c r="U349" i="1"/>
  <c r="R349" i="1"/>
  <c r="U348" i="1"/>
  <c r="R348" i="1"/>
  <c r="AC349" i="1" s="1"/>
  <c r="AB349" i="1" s="1"/>
  <c r="U347" i="1"/>
  <c r="R347" i="1"/>
  <c r="AC348" i="1" s="1"/>
  <c r="AB348" i="1" s="1"/>
  <c r="I347" i="1"/>
  <c r="L351" i="1"/>
  <c r="L350" i="1"/>
  <c r="L349" i="1"/>
  <c r="L348" i="1"/>
  <c r="L355" i="1"/>
  <c r="L356" i="1"/>
  <c r="L358" i="1"/>
  <c r="L357" i="1"/>
  <c r="L354" i="1"/>
  <c r="L352" i="1"/>
  <c r="AC358" i="1" l="1"/>
  <c r="AB358" i="1" s="1"/>
  <c r="AC352" i="1"/>
  <c r="AB352" i="1" s="1"/>
  <c r="AC350" i="1"/>
  <c r="AB350" i="1" s="1"/>
  <c r="AC355" i="1"/>
  <c r="AB355" i="1" s="1"/>
  <c r="Y357" i="1"/>
  <c r="AA357" i="1" s="1"/>
  <c r="Y356" i="1"/>
  <c r="AA356" i="1" s="1"/>
  <c r="AC356" i="1"/>
  <c r="AB356" i="1" s="1"/>
  <c r="Y351" i="1"/>
  <c r="Y352" i="1"/>
  <c r="AC351" i="1"/>
  <c r="AB351" i="1" s="1"/>
  <c r="AC357" i="1"/>
  <c r="AB357" i="1" s="1"/>
  <c r="AC354" i="1"/>
  <c r="AB354" i="1" s="1"/>
  <c r="J347" i="1"/>
  <c r="Y347" i="1" s="1"/>
  <c r="Y348" i="1"/>
  <c r="J353" i="1"/>
  <c r="Y353" i="1" s="1"/>
  <c r="Y354" i="1"/>
  <c r="Y358" i="1"/>
  <c r="Y349" i="1"/>
  <c r="Y350" i="1"/>
  <c r="Y355" i="1"/>
  <c r="Z357" i="1" l="1"/>
  <c r="AD357" i="1" s="1"/>
  <c r="Z356" i="1"/>
  <c r="AD356" i="1" s="1"/>
  <c r="Z352" i="1"/>
  <c r="AD352" i="1" s="1"/>
  <c r="AA352" i="1"/>
  <c r="AA351" i="1"/>
  <c r="Z351" i="1"/>
  <c r="AD351" i="1" s="1"/>
  <c r="AA347" i="1"/>
  <c r="Z347" i="1"/>
  <c r="AA350" i="1"/>
  <c r="Z350" i="1"/>
  <c r="AD350" i="1" s="1"/>
  <c r="Z354" i="1"/>
  <c r="AD354" i="1" s="1"/>
  <c r="AA354" i="1"/>
  <c r="AA349" i="1"/>
  <c r="Z349" i="1"/>
  <c r="AD349" i="1" s="1"/>
  <c r="AA353" i="1"/>
  <c r="Z353" i="1"/>
  <c r="AA355" i="1"/>
  <c r="Z355" i="1"/>
  <c r="AD355" i="1" s="1"/>
  <c r="Z358" i="1"/>
  <c r="AD358" i="1" s="1"/>
  <c r="AA358" i="1"/>
  <c r="Z348" i="1"/>
  <c r="AD348" i="1" s="1"/>
  <c r="AA348" i="1"/>
  <c r="L353" i="1" l="1"/>
  <c r="M353" i="1" s="1"/>
  <c r="L347" i="1"/>
  <c r="M347" i="1" s="1"/>
  <c r="N347" i="1" l="1"/>
  <c r="AC347" i="1" s="1"/>
  <c r="AB347" i="1" s="1"/>
  <c r="AD347" i="1" s="1"/>
  <c r="O347" i="1"/>
  <c r="N353" i="1"/>
  <c r="AC353" i="1" s="1"/>
  <c r="AB353" i="1" s="1"/>
  <c r="AD353" i="1" s="1"/>
  <c r="O353" i="1"/>
  <c r="U346" i="1" l="1"/>
  <c r="R346" i="1"/>
  <c r="U345" i="1"/>
  <c r="R345" i="1"/>
  <c r="U344" i="1"/>
  <c r="R344" i="1"/>
  <c r="U343" i="1"/>
  <c r="R343" i="1"/>
  <c r="U342" i="1"/>
  <c r="R342" i="1"/>
  <c r="U341" i="1"/>
  <c r="R341" i="1"/>
  <c r="I341" i="1"/>
  <c r="U340" i="1"/>
  <c r="R340" i="1"/>
  <c r="U339" i="1"/>
  <c r="R339" i="1"/>
  <c r="U338" i="1"/>
  <c r="R338" i="1"/>
  <c r="U337" i="1"/>
  <c r="R337" i="1"/>
  <c r="U336" i="1"/>
  <c r="R336" i="1"/>
  <c r="U335" i="1"/>
  <c r="R335" i="1"/>
  <c r="I335" i="1"/>
  <c r="J335" i="1" s="1"/>
  <c r="U334" i="1"/>
  <c r="R334" i="1"/>
  <c r="U333" i="1"/>
  <c r="R333" i="1"/>
  <c r="U332" i="1"/>
  <c r="R332" i="1"/>
  <c r="U331" i="1"/>
  <c r="R331" i="1"/>
  <c r="U330" i="1"/>
  <c r="R330" i="1"/>
  <c r="U329" i="1"/>
  <c r="R329" i="1"/>
  <c r="J329" i="1"/>
  <c r="I329" i="1"/>
  <c r="U328" i="1"/>
  <c r="R328" i="1"/>
  <c r="U327" i="1"/>
  <c r="R327" i="1"/>
  <c r="U326" i="1"/>
  <c r="R326" i="1"/>
  <c r="U325" i="1"/>
  <c r="R325" i="1"/>
  <c r="U324" i="1"/>
  <c r="R324" i="1"/>
  <c r="U323" i="1"/>
  <c r="R323" i="1"/>
  <c r="I323" i="1"/>
  <c r="AC322" i="1"/>
  <c r="AB322" i="1" s="1"/>
  <c r="Y322" i="1"/>
  <c r="AA322" i="1" s="1"/>
  <c r="AC321" i="1"/>
  <c r="AB321" i="1" s="1"/>
  <c r="Y321" i="1"/>
  <c r="AA321" i="1" s="1"/>
  <c r="U319" i="1"/>
  <c r="R319" i="1"/>
  <c r="AC320" i="1" s="1"/>
  <c r="AB320" i="1" s="1"/>
  <c r="U318" i="1"/>
  <c r="R318" i="1"/>
  <c r="U317" i="1"/>
  <c r="R317" i="1"/>
  <c r="I317" i="1"/>
  <c r="J317" i="1" s="1"/>
  <c r="Y317" i="1" s="1"/>
  <c r="L325" i="1"/>
  <c r="L328" i="1"/>
  <c r="L327" i="1"/>
  <c r="L320" i="1"/>
  <c r="L322" i="1"/>
  <c r="L346" i="1"/>
  <c r="L330" i="1"/>
  <c r="L337" i="1"/>
  <c r="L345" i="1"/>
  <c r="L340" i="1"/>
  <c r="L342" i="1"/>
  <c r="L338" i="1"/>
  <c r="L324" i="1"/>
  <c r="L333" i="1"/>
  <c r="L334" i="1"/>
  <c r="L343" i="1"/>
  <c r="L321" i="1"/>
  <c r="L318" i="1"/>
  <c r="L344" i="1"/>
  <c r="L331" i="1"/>
  <c r="L319" i="1"/>
  <c r="L339" i="1"/>
  <c r="L326" i="1"/>
  <c r="L336" i="1"/>
  <c r="L332" i="1"/>
  <c r="Y320" i="1" l="1"/>
  <c r="AA320" i="1" s="1"/>
  <c r="Y338" i="1"/>
  <c r="AA338" i="1" s="1"/>
  <c r="AC343" i="1"/>
  <c r="AB343" i="1" s="1"/>
  <c r="AC346" i="1"/>
  <c r="AB346" i="1" s="1"/>
  <c r="Y327" i="1"/>
  <c r="AA327" i="1" s="1"/>
  <c r="AC339" i="1"/>
  <c r="AB339" i="1" s="1"/>
  <c r="Y345" i="1"/>
  <c r="AA345" i="1" s="1"/>
  <c r="AC332" i="1"/>
  <c r="AB332" i="1" s="1"/>
  <c r="Y334" i="1"/>
  <c r="AA334" i="1" s="1"/>
  <c r="AC334" i="1"/>
  <c r="AB334" i="1" s="1"/>
  <c r="AC328" i="1"/>
  <c r="AB328" i="1" s="1"/>
  <c r="Y328" i="1"/>
  <c r="AA328" i="1" s="1"/>
  <c r="Y337" i="1"/>
  <c r="AA337" i="1" s="1"/>
  <c r="AC337" i="1"/>
  <c r="AB337" i="1" s="1"/>
  <c r="Y344" i="1"/>
  <c r="AA344" i="1" s="1"/>
  <c r="AC344" i="1"/>
  <c r="AB344" i="1" s="1"/>
  <c r="Z321" i="1"/>
  <c r="AD321" i="1" s="1"/>
  <c r="Z322" i="1"/>
  <c r="AD322" i="1" s="1"/>
  <c r="AC327" i="1"/>
  <c r="AB327" i="1" s="1"/>
  <c r="AC338" i="1"/>
  <c r="AB338" i="1" s="1"/>
  <c r="AC345" i="1"/>
  <c r="AB345" i="1" s="1"/>
  <c r="AC340" i="1"/>
  <c r="AB340" i="1" s="1"/>
  <c r="AC326" i="1"/>
  <c r="AB326" i="1" s="1"/>
  <c r="AC333" i="1"/>
  <c r="AB333" i="1" s="1"/>
  <c r="Z317" i="1"/>
  <c r="AA317" i="1"/>
  <c r="Y318" i="1" s="1"/>
  <c r="Z320" i="1"/>
  <c r="AD320" i="1" s="1"/>
  <c r="J323" i="1"/>
  <c r="Y323" i="1" s="1"/>
  <c r="Z327" i="1"/>
  <c r="Y332" i="1"/>
  <c r="Y335" i="1"/>
  <c r="Y339" i="1"/>
  <c r="J341" i="1"/>
  <c r="Y341" i="1" s="1"/>
  <c r="Y346" i="1"/>
  <c r="Y326" i="1"/>
  <c r="Y329" i="1"/>
  <c r="Y333" i="1"/>
  <c r="Y340" i="1"/>
  <c r="Y343" i="1"/>
  <c r="Z338" i="1" l="1"/>
  <c r="AD338" i="1" s="1"/>
  <c r="Z328" i="1"/>
  <c r="AD328" i="1" s="1"/>
  <c r="Z344" i="1"/>
  <c r="AD344" i="1" s="1"/>
  <c r="Z345" i="1"/>
  <c r="AD345" i="1" s="1"/>
  <c r="AD327" i="1"/>
  <c r="Z337" i="1"/>
  <c r="AD337" i="1" s="1"/>
  <c r="Z334" i="1"/>
  <c r="AD334" i="1" s="1"/>
  <c r="AA329" i="1"/>
  <c r="Y330" i="1" s="1"/>
  <c r="Z329" i="1"/>
  <c r="AA323" i="1"/>
  <c r="Y324" i="1" s="1"/>
  <c r="Z323" i="1"/>
  <c r="Z346" i="1"/>
  <c r="AD346" i="1" s="1"/>
  <c r="AA346" i="1"/>
  <c r="Z339" i="1"/>
  <c r="AD339" i="1" s="1"/>
  <c r="AA339" i="1"/>
  <c r="Z332" i="1"/>
  <c r="AD332" i="1" s="1"/>
  <c r="AA332" i="1"/>
  <c r="AA318" i="1"/>
  <c r="Y319" i="1" s="1"/>
  <c r="Z318" i="1"/>
  <c r="Z343" i="1"/>
  <c r="AD343" i="1" s="1"/>
  <c r="AA343" i="1"/>
  <c r="Z340" i="1"/>
  <c r="AD340" i="1" s="1"/>
  <c r="AA340" i="1"/>
  <c r="AA326" i="1"/>
  <c r="Z326" i="1"/>
  <c r="AD326" i="1" s="1"/>
  <c r="AA341" i="1"/>
  <c r="Y342" i="1" s="1"/>
  <c r="Z341" i="1"/>
  <c r="Z335" i="1"/>
  <c r="AA335" i="1"/>
  <c r="Y336" i="1" s="1"/>
  <c r="AA333" i="1"/>
  <c r="Z333" i="1"/>
  <c r="AD333" i="1" s="1"/>
  <c r="AA319" i="1" l="1"/>
  <c r="Z319" i="1"/>
  <c r="AA324" i="1"/>
  <c r="Y325" i="1" s="1"/>
  <c r="Z324" i="1"/>
  <c r="AA336" i="1"/>
  <c r="Z336" i="1"/>
  <c r="Z342" i="1"/>
  <c r="AA342" i="1"/>
  <c r="AA330" i="1"/>
  <c r="Y331" i="1" s="1"/>
  <c r="Z330" i="1"/>
  <c r="AA331" i="1" l="1"/>
  <c r="Z331" i="1"/>
  <c r="L341" i="1"/>
  <c r="M341" i="1" s="1"/>
  <c r="L335" i="1"/>
  <c r="M335" i="1" s="1"/>
  <c r="L323" i="1"/>
  <c r="M323" i="1" s="1"/>
  <c r="L317" i="1"/>
  <c r="M317" i="1" s="1"/>
  <c r="L329" i="1"/>
  <c r="M329" i="1" s="1"/>
  <c r="Z325" i="1"/>
  <c r="AA325" i="1"/>
  <c r="N341" i="1" l="1"/>
  <c r="AC341" i="1" s="1"/>
  <c r="O341" i="1"/>
  <c r="N317" i="1"/>
  <c r="AC317" i="1" s="1"/>
  <c r="O317" i="1"/>
  <c r="N323" i="1"/>
  <c r="AC323" i="1" s="1"/>
  <c r="O323" i="1"/>
  <c r="N329" i="1"/>
  <c r="AC329" i="1" s="1"/>
  <c r="O329" i="1"/>
  <c r="O335" i="1"/>
  <c r="N335" i="1"/>
  <c r="AC335" i="1" s="1"/>
  <c r="AB335" i="1" l="1"/>
  <c r="AD335" i="1" s="1"/>
  <c r="AC336" i="1"/>
  <c r="AB336" i="1" s="1"/>
  <c r="AD336" i="1" s="1"/>
  <c r="AB317" i="1"/>
  <c r="AD317" i="1" s="1"/>
  <c r="AC318" i="1"/>
  <c r="AC330" i="1"/>
  <c r="AB329" i="1"/>
  <c r="AD329" i="1" s="1"/>
  <c r="AB323" i="1"/>
  <c r="AD323" i="1" s="1"/>
  <c r="AC324" i="1"/>
  <c r="AB341" i="1"/>
  <c r="AD341" i="1" s="1"/>
  <c r="AC342" i="1"/>
  <c r="AB342" i="1" s="1"/>
  <c r="AD342" i="1" s="1"/>
  <c r="AB324" i="1" l="1"/>
  <c r="AD324" i="1" s="1"/>
  <c r="AC325" i="1"/>
  <c r="AB325" i="1" s="1"/>
  <c r="AD325" i="1" s="1"/>
  <c r="AB318" i="1"/>
  <c r="AD318" i="1" s="1"/>
  <c r="AC319" i="1"/>
  <c r="AB319" i="1" s="1"/>
  <c r="AD319" i="1" s="1"/>
  <c r="AB330" i="1"/>
  <c r="AD330" i="1" s="1"/>
  <c r="AC331" i="1"/>
  <c r="AB331" i="1" s="1"/>
  <c r="AD331" i="1" s="1"/>
  <c r="U312" i="1" l="1"/>
  <c r="R312" i="1"/>
  <c r="U311" i="1"/>
  <c r="R311" i="1"/>
  <c r="I311" i="1"/>
  <c r="U307" i="1"/>
  <c r="R307" i="1"/>
  <c r="U306" i="1"/>
  <c r="R306" i="1"/>
  <c r="U305" i="1"/>
  <c r="R305" i="1"/>
  <c r="I305" i="1"/>
  <c r="L306" i="1"/>
  <c r="L307" i="1"/>
  <c r="J311" i="1" l="1"/>
  <c r="Y311" i="1" s="1"/>
  <c r="J305" i="1"/>
  <c r="Y305" i="1" s="1"/>
  <c r="AA311" i="1" l="1"/>
  <c r="Y312" i="1" s="1"/>
  <c r="Z311" i="1"/>
  <c r="AA305" i="1"/>
  <c r="Y306" i="1" s="1"/>
  <c r="Z305" i="1"/>
  <c r="U304" i="1"/>
  <c r="R304" i="1"/>
  <c r="U303" i="1"/>
  <c r="R303" i="1"/>
  <c r="U302" i="1"/>
  <c r="R302" i="1"/>
  <c r="U301" i="1"/>
  <c r="R301" i="1"/>
  <c r="U300" i="1"/>
  <c r="R300" i="1"/>
  <c r="U299" i="1"/>
  <c r="R299" i="1"/>
  <c r="I299" i="1"/>
  <c r="U298" i="1"/>
  <c r="R298" i="1"/>
  <c r="U297" i="1"/>
  <c r="R297" i="1"/>
  <c r="U296" i="1"/>
  <c r="R296" i="1"/>
  <c r="U295" i="1"/>
  <c r="R295" i="1"/>
  <c r="U294" i="1"/>
  <c r="R294" i="1"/>
  <c r="U293" i="1"/>
  <c r="R293" i="1"/>
  <c r="I293" i="1"/>
  <c r="J293" i="1" s="1"/>
  <c r="AC292" i="1"/>
  <c r="AB292" i="1" s="1"/>
  <c r="Y292" i="1"/>
  <c r="AA292" i="1" s="1"/>
  <c r="U290" i="1"/>
  <c r="R290" i="1"/>
  <c r="AC291" i="1" s="1"/>
  <c r="AB291" i="1" s="1"/>
  <c r="U289" i="1"/>
  <c r="R289" i="1"/>
  <c r="U288" i="1"/>
  <c r="R288" i="1"/>
  <c r="U287" i="1"/>
  <c r="R287" i="1"/>
  <c r="I287" i="1"/>
  <c r="J287" i="1" s="1"/>
  <c r="L303" i="1"/>
  <c r="L302" i="1"/>
  <c r="L300" i="1"/>
  <c r="L290" i="1"/>
  <c r="L289" i="1"/>
  <c r="L298" i="1"/>
  <c r="L297" i="1"/>
  <c r="L291" i="1"/>
  <c r="L292" i="1"/>
  <c r="L301" i="1"/>
  <c r="L294" i="1"/>
  <c r="L295" i="1"/>
  <c r="L296" i="1"/>
  <c r="L304" i="1"/>
  <c r="L288" i="1"/>
  <c r="L311" i="1" l="1"/>
  <c r="M311" i="1" s="1"/>
  <c r="AA312" i="1"/>
  <c r="Z312" i="1"/>
  <c r="AC298" i="1"/>
  <c r="AB298" i="1" s="1"/>
  <c r="L305" i="1"/>
  <c r="M305" i="1" s="1"/>
  <c r="AA306" i="1"/>
  <c r="Y307" i="1" s="1"/>
  <c r="Z306" i="1"/>
  <c r="Y291" i="1"/>
  <c r="Z292" i="1"/>
  <c r="AD292" i="1" s="1"/>
  <c r="Y293" i="1"/>
  <c r="J299" i="1"/>
  <c r="Y299" i="1" s="1"/>
  <c r="Y287" i="1"/>
  <c r="Y298" i="1"/>
  <c r="N311" i="1" l="1"/>
  <c r="AC311" i="1" s="1"/>
  <c r="O311" i="1"/>
  <c r="N305" i="1"/>
  <c r="AC305" i="1" s="1"/>
  <c r="O305" i="1"/>
  <c r="Z307" i="1"/>
  <c r="AA307" i="1"/>
  <c r="AA291" i="1"/>
  <c r="Z291" i="1"/>
  <c r="AD291" i="1" s="1"/>
  <c r="Z298" i="1"/>
  <c r="AD298" i="1" s="1"/>
  <c r="AA298" i="1"/>
  <c r="Z293" i="1"/>
  <c r="AA293" i="1"/>
  <c r="Z287" i="1"/>
  <c r="AA287" i="1"/>
  <c r="Y288" i="1" s="1"/>
  <c r="AA299" i="1"/>
  <c r="Z299" i="1"/>
  <c r="AB311" i="1" l="1"/>
  <c r="AD311" i="1" s="1"/>
  <c r="AC312" i="1"/>
  <c r="AB312" i="1" s="1"/>
  <c r="AD312" i="1" s="1"/>
  <c r="AB305" i="1"/>
  <c r="AD305" i="1" s="1"/>
  <c r="AC306" i="1"/>
  <c r="AA288" i="1"/>
  <c r="Y289" i="1" s="1"/>
  <c r="Z288" i="1"/>
  <c r="Y295" i="1"/>
  <c r="Y294" i="1"/>
  <c r="Y300" i="1"/>
  <c r="Y301" i="1"/>
  <c r="AB306" i="1" l="1"/>
  <c r="AD306" i="1" s="1"/>
  <c r="AC307" i="1"/>
  <c r="AB307" i="1" s="1"/>
  <c r="AD307" i="1" s="1"/>
  <c r="AA295" i="1"/>
  <c r="Y296" i="1" s="1"/>
  <c r="Z295" i="1"/>
  <c r="AA289" i="1"/>
  <c r="Y290" i="1" s="1"/>
  <c r="Z289" i="1"/>
  <c r="AA301" i="1"/>
  <c r="Y302" i="1" s="1"/>
  <c r="Z301" i="1"/>
  <c r="Z300" i="1"/>
  <c r="AA300" i="1"/>
  <c r="AA294" i="1"/>
  <c r="Z294" i="1"/>
  <c r="L299" i="1" l="1"/>
  <c r="M299" i="1" s="1"/>
  <c r="L287" i="1"/>
  <c r="M287" i="1" s="1"/>
  <c r="L293" i="1"/>
  <c r="M293" i="1" s="1"/>
  <c r="Z290" i="1"/>
  <c r="AA290" i="1"/>
  <c r="AA302" i="1"/>
  <c r="Y303" i="1" s="1"/>
  <c r="Z302" i="1"/>
  <c r="AA296" i="1"/>
  <c r="Y297" i="1" s="1"/>
  <c r="Z296" i="1"/>
  <c r="O293" i="1" l="1"/>
  <c r="N293" i="1"/>
  <c r="N287" i="1"/>
  <c r="AC287" i="1" s="1"/>
  <c r="O287" i="1"/>
  <c r="N299" i="1"/>
  <c r="O299" i="1"/>
  <c r="AA303" i="1"/>
  <c r="Y304" i="1" s="1"/>
  <c r="Z303" i="1"/>
  <c r="Z297" i="1"/>
  <c r="AA297" i="1"/>
  <c r="AB287" i="1" l="1"/>
  <c r="AD287" i="1" s="1"/>
  <c r="AC288" i="1"/>
  <c r="AC299" i="1"/>
  <c r="AB299" i="1" s="1"/>
  <c r="AD299" i="1" s="1"/>
  <c r="AC300" i="1"/>
  <c r="AC294" i="1"/>
  <c r="AC293" i="1"/>
  <c r="AB293" i="1" s="1"/>
  <c r="AD293" i="1" s="1"/>
  <c r="Z304" i="1"/>
  <c r="AA304" i="1"/>
  <c r="AB294" i="1" l="1"/>
  <c r="AD294" i="1" s="1"/>
  <c r="AC295" i="1"/>
  <c r="AB288" i="1"/>
  <c r="AD288" i="1" s="1"/>
  <c r="AC289" i="1"/>
  <c r="AB300" i="1"/>
  <c r="AD300" i="1" s="1"/>
  <c r="AC301" i="1"/>
  <c r="AB301" i="1" l="1"/>
  <c r="AD301" i="1" s="1"/>
  <c r="AC302" i="1"/>
  <c r="AB295" i="1"/>
  <c r="AD295" i="1" s="1"/>
  <c r="AC296" i="1"/>
  <c r="AB289" i="1"/>
  <c r="AD289" i="1" s="1"/>
  <c r="AC290" i="1"/>
  <c r="AB290" i="1" s="1"/>
  <c r="AD290" i="1" s="1"/>
  <c r="AB302" i="1" l="1"/>
  <c r="AD302" i="1" s="1"/>
  <c r="AC303" i="1"/>
  <c r="AB296" i="1"/>
  <c r="AD296" i="1" s="1"/>
  <c r="AC297" i="1"/>
  <c r="AB297" i="1" s="1"/>
  <c r="AD297" i="1" s="1"/>
  <c r="AB303" i="1" l="1"/>
  <c r="AD303" i="1" s="1"/>
  <c r="AC304" i="1"/>
  <c r="AB304" i="1" s="1"/>
  <c r="AD304" i="1" s="1"/>
  <c r="Y286" i="1" l="1"/>
  <c r="Y285" i="1"/>
  <c r="Y284" i="1"/>
  <c r="Y283" i="1"/>
  <c r="Y282" i="1"/>
  <c r="Y281" i="1"/>
  <c r="Y280" i="1"/>
  <c r="Y279" i="1"/>
  <c r="Y278" i="1"/>
  <c r="Y277" i="1"/>
  <c r="Y276" i="1" l="1"/>
  <c r="Y275" i="1"/>
  <c r="Y274" i="1"/>
  <c r="Y273" i="1"/>
  <c r="Y272" i="1"/>
  <c r="Y271" i="1"/>
  <c r="Y270" i="1"/>
  <c r="Y269" i="1"/>
  <c r="Y268" i="1"/>
  <c r="Y267" i="1"/>
  <c r="Y266" i="1"/>
  <c r="Y265" i="1"/>
  <c r="Y264" i="1"/>
  <c r="Y263" i="1"/>
  <c r="Y262" i="1"/>
  <c r="Y261" i="1"/>
  <c r="Y260" i="1"/>
  <c r="Y259" i="1" l="1"/>
  <c r="Y258" i="1"/>
  <c r="Y257" i="1"/>
  <c r="Y256" i="1"/>
  <c r="Y255" i="1"/>
  <c r="Y254" i="1"/>
  <c r="Y253" i="1" l="1"/>
  <c r="Y252" i="1"/>
  <c r="Y251" i="1"/>
  <c r="Y250" i="1"/>
  <c r="Y249" i="1"/>
  <c r="Y248" i="1"/>
  <c r="Y247" i="1"/>
  <c r="Y246" i="1"/>
  <c r="Y245" i="1"/>
  <c r="Y244" i="1"/>
  <c r="Y243" i="1"/>
  <c r="Y242" i="1"/>
  <c r="Y241" i="1" l="1"/>
  <c r="Y240" i="1"/>
  <c r="Y239" i="1"/>
  <c r="Y238" i="1"/>
  <c r="Y237" i="1"/>
  <c r="Y236" i="1"/>
  <c r="Y235" i="1"/>
  <c r="Y234" i="1"/>
  <c r="Y233" i="1"/>
  <c r="Y232" i="1"/>
  <c r="Y231" i="1"/>
  <c r="Y230" i="1"/>
  <c r="Y229" i="1" l="1"/>
  <c r="Y228" i="1"/>
  <c r="Y227" i="1"/>
  <c r="Y226" i="1"/>
  <c r="Y225" i="1"/>
  <c r="Y224" i="1"/>
  <c r="Y223" i="1"/>
  <c r="Y222" i="1"/>
  <c r="Y221" i="1"/>
  <c r="Y220" i="1"/>
  <c r="Y219" i="1"/>
  <c r="Y218" i="1"/>
  <c r="Y217" i="1"/>
  <c r="Y216" i="1"/>
  <c r="Y215" i="1"/>
  <c r="Y214" i="1"/>
  <c r="Y213" i="1"/>
  <c r="Y212" i="1"/>
  <c r="U211" i="1" l="1"/>
  <c r="R211" i="1"/>
  <c r="U210" i="1"/>
  <c r="R210" i="1"/>
  <c r="U209" i="1"/>
  <c r="R209" i="1"/>
  <c r="U208" i="1"/>
  <c r="R208" i="1"/>
  <c r="U207" i="1"/>
  <c r="R207" i="1"/>
  <c r="U206" i="1"/>
  <c r="R206" i="1"/>
  <c r="I206" i="1"/>
  <c r="U205" i="1"/>
  <c r="R205" i="1"/>
  <c r="U204" i="1"/>
  <c r="R204" i="1"/>
  <c r="U203" i="1"/>
  <c r="R203" i="1"/>
  <c r="U202" i="1"/>
  <c r="R202" i="1"/>
  <c r="U201" i="1"/>
  <c r="R201" i="1"/>
  <c r="U200" i="1"/>
  <c r="R200" i="1"/>
  <c r="I200" i="1"/>
  <c r="J200" i="1" s="1"/>
  <c r="U199" i="1"/>
  <c r="R199" i="1"/>
  <c r="U198" i="1"/>
  <c r="R198" i="1"/>
  <c r="U197" i="1"/>
  <c r="R197" i="1"/>
  <c r="U196" i="1"/>
  <c r="R196" i="1"/>
  <c r="U195" i="1"/>
  <c r="R195" i="1"/>
  <c r="U194" i="1"/>
  <c r="R194" i="1"/>
  <c r="I194" i="1"/>
  <c r="AC193" i="1"/>
  <c r="AB193" i="1" s="1"/>
  <c r="Y193" i="1"/>
  <c r="Z193" i="1" s="1"/>
  <c r="AC192" i="1"/>
  <c r="AB192" i="1" s="1"/>
  <c r="Y192" i="1"/>
  <c r="Z192" i="1" s="1"/>
  <c r="U190" i="1"/>
  <c r="R190" i="1"/>
  <c r="AC191" i="1" s="1"/>
  <c r="AB191" i="1" s="1"/>
  <c r="U189" i="1"/>
  <c r="R189" i="1"/>
  <c r="U188" i="1"/>
  <c r="R188" i="1"/>
  <c r="I188" i="1"/>
  <c r="J188" i="1" s="1"/>
  <c r="L196" i="1"/>
  <c r="L189" i="1"/>
  <c r="L208" i="1"/>
  <c r="L203" i="1"/>
  <c r="L205" i="1"/>
  <c r="L198" i="1"/>
  <c r="L190" i="1"/>
  <c r="L195" i="1"/>
  <c r="L209" i="1"/>
  <c r="L191" i="1"/>
  <c r="L197" i="1"/>
  <c r="L193" i="1"/>
  <c r="L204" i="1"/>
  <c r="L192" i="1"/>
  <c r="L199" i="1"/>
  <c r="L207" i="1"/>
  <c r="L210" i="1"/>
  <c r="L201" i="1"/>
  <c r="L202" i="1"/>
  <c r="L211" i="1"/>
  <c r="AC209" i="1" l="1"/>
  <c r="AB209" i="1" s="1"/>
  <c r="AC211" i="1"/>
  <c r="AB211" i="1" s="1"/>
  <c r="AC204" i="1"/>
  <c r="AB204" i="1" s="1"/>
  <c r="AC190" i="1"/>
  <c r="AB190" i="1" s="1"/>
  <c r="Y191" i="1"/>
  <c r="AA191" i="1" s="1"/>
  <c r="AC199" i="1"/>
  <c r="AB199" i="1" s="1"/>
  <c r="Y199" i="1"/>
  <c r="AA199" i="1" s="1"/>
  <c r="AA192" i="1"/>
  <c r="AC198" i="1"/>
  <c r="AB198" i="1" s="1"/>
  <c r="AC205" i="1"/>
  <c r="AB205" i="1" s="1"/>
  <c r="Y198" i="1"/>
  <c r="AA198" i="1" s="1"/>
  <c r="Y205" i="1"/>
  <c r="AA205" i="1" s="1"/>
  <c r="Y190" i="1"/>
  <c r="AA190" i="1" s="1"/>
  <c r="Y209" i="1"/>
  <c r="AA209" i="1" s="1"/>
  <c r="AD193" i="1"/>
  <c r="AA193" i="1"/>
  <c r="AC210" i="1"/>
  <c r="AB210" i="1" s="1"/>
  <c r="AD192" i="1"/>
  <c r="J194" i="1"/>
  <c r="Y194" i="1" s="1"/>
  <c r="Y210" i="1"/>
  <c r="Y188" i="1"/>
  <c r="Y200" i="1"/>
  <c r="Y204" i="1"/>
  <c r="J206" i="1"/>
  <c r="Y206" i="1" s="1"/>
  <c r="Y211" i="1"/>
  <c r="Z190" i="1" l="1"/>
  <c r="AD190" i="1" s="1"/>
  <c r="Z191" i="1"/>
  <c r="AD191" i="1" s="1"/>
  <c r="Z205" i="1"/>
  <c r="AD205" i="1" s="1"/>
  <c r="Z198" i="1"/>
  <c r="AD198" i="1" s="1"/>
  <c r="Z199" i="1"/>
  <c r="AD199" i="1" s="1"/>
  <c r="Z209" i="1"/>
  <c r="AD209" i="1" s="1"/>
  <c r="Z206" i="1"/>
  <c r="AA206" i="1"/>
  <c r="Y207" i="1" s="1"/>
  <c r="Z200" i="1"/>
  <c r="AA200" i="1"/>
  <c r="Y201" i="1" s="1"/>
  <c r="Z211" i="1"/>
  <c r="AD211" i="1" s="1"/>
  <c r="AA211" i="1"/>
  <c r="Z194" i="1"/>
  <c r="AA194" i="1"/>
  <c r="Y195" i="1" s="1"/>
  <c r="Z188" i="1"/>
  <c r="AA188" i="1"/>
  <c r="Y189" i="1" s="1"/>
  <c r="Z204" i="1"/>
  <c r="AD204" i="1" s="1"/>
  <c r="AA204" i="1"/>
  <c r="Z210" i="1"/>
  <c r="AD210" i="1" s="1"/>
  <c r="AA210" i="1"/>
  <c r="AA195" i="1" l="1"/>
  <c r="Y196" i="1" s="1"/>
  <c r="Z195" i="1"/>
  <c r="AA201" i="1"/>
  <c r="Y202" i="1" s="1"/>
  <c r="Z201" i="1"/>
  <c r="AA189" i="1"/>
  <c r="Z189" i="1"/>
  <c r="AA207" i="1"/>
  <c r="Y208" i="1" s="1"/>
  <c r="Z207" i="1"/>
  <c r="Z196" i="1" l="1"/>
  <c r="AA196" i="1"/>
  <c r="Y197" i="1" s="1"/>
  <c r="Z208" i="1"/>
  <c r="AA208" i="1"/>
  <c r="AA202" i="1"/>
  <c r="Y203" i="1" s="1"/>
  <c r="Z202" i="1"/>
  <c r="AA197" i="1" l="1"/>
  <c r="Z197" i="1"/>
  <c r="L200" i="1"/>
  <c r="M200" i="1" s="1"/>
  <c r="L188" i="1"/>
  <c r="M188" i="1" s="1"/>
  <c r="L206" i="1"/>
  <c r="M206" i="1" s="1"/>
  <c r="L194" i="1"/>
  <c r="M194" i="1" s="1"/>
  <c r="Z203" i="1"/>
  <c r="AA203" i="1"/>
  <c r="N188" i="1" l="1"/>
  <c r="AC188" i="1" s="1"/>
  <c r="O188" i="1"/>
  <c r="N200" i="1"/>
  <c r="AC200" i="1" s="1"/>
  <c r="O200" i="1"/>
  <c r="N194" i="1"/>
  <c r="AC194" i="1" s="1"/>
  <c r="O194" i="1"/>
  <c r="N206" i="1"/>
  <c r="AC206" i="1" s="1"/>
  <c r="AB206" i="1" s="1"/>
  <c r="AD206" i="1" s="1"/>
  <c r="O206" i="1"/>
  <c r="AB200" i="1" l="1"/>
  <c r="AD200" i="1" s="1"/>
  <c r="AC207" i="1"/>
  <c r="AB194" i="1"/>
  <c r="AD194" i="1" s="1"/>
  <c r="AC201" i="1"/>
  <c r="AC195" i="1"/>
  <c r="AB188" i="1"/>
  <c r="AD188" i="1" s="1"/>
  <c r="AC189" i="1"/>
  <c r="AB189" i="1" s="1"/>
  <c r="AD189" i="1" s="1"/>
  <c r="AB201" i="1" l="1"/>
  <c r="AD201" i="1" s="1"/>
  <c r="AC202" i="1"/>
  <c r="AC208" i="1"/>
  <c r="AB208" i="1" s="1"/>
  <c r="AD208" i="1" s="1"/>
  <c r="AB207" i="1"/>
  <c r="AD207" i="1" s="1"/>
  <c r="AB195" i="1"/>
  <c r="AD195" i="1" s="1"/>
  <c r="AC196" i="1"/>
  <c r="AB196" i="1" l="1"/>
  <c r="AD196" i="1" s="1"/>
  <c r="AC197" i="1"/>
  <c r="AB197" i="1" s="1"/>
  <c r="AD197" i="1" s="1"/>
  <c r="AB202" i="1"/>
  <c r="AD202" i="1" s="1"/>
  <c r="AC203" i="1"/>
  <c r="AB203" i="1" s="1"/>
  <c r="AD203" i="1" s="1"/>
  <c r="U187" i="1" l="1"/>
  <c r="R187" i="1"/>
  <c r="U186" i="1"/>
  <c r="R186" i="1"/>
  <c r="U185" i="1"/>
  <c r="R185" i="1"/>
  <c r="U184" i="1"/>
  <c r="R184" i="1"/>
  <c r="U183" i="1"/>
  <c r="R183" i="1"/>
  <c r="U182" i="1"/>
  <c r="R182" i="1"/>
  <c r="I182" i="1"/>
  <c r="R181" i="1"/>
  <c r="R180" i="1"/>
  <c r="R179" i="1"/>
  <c r="U178" i="1"/>
  <c r="R178" i="1"/>
  <c r="U177" i="1"/>
  <c r="R177" i="1"/>
  <c r="U176" i="1"/>
  <c r="R176" i="1"/>
  <c r="I176" i="1"/>
  <c r="J176" i="1" s="1"/>
  <c r="L183" i="1"/>
  <c r="L179" i="1"/>
  <c r="L178" i="1"/>
  <c r="L181" i="1"/>
  <c r="L184" i="1"/>
  <c r="L186" i="1"/>
  <c r="L177" i="1"/>
  <c r="L187" i="1"/>
  <c r="L185" i="1"/>
  <c r="L180" i="1"/>
  <c r="AC187" i="1" l="1"/>
  <c r="AB187" i="1" s="1"/>
  <c r="Y176" i="1"/>
  <c r="AC181" i="1"/>
  <c r="AB181" i="1" s="1"/>
  <c r="Y177" i="1"/>
  <c r="AA177" i="1" s="1"/>
  <c r="AC179" i="1"/>
  <c r="AB179" i="1" s="1"/>
  <c r="AC184" i="1"/>
  <c r="AB184" i="1" s="1"/>
  <c r="Y186" i="1"/>
  <c r="AA186" i="1" s="1"/>
  <c r="AC178" i="1"/>
  <c r="AB178" i="1" s="1"/>
  <c r="Y185" i="1"/>
  <c r="AA185" i="1" s="1"/>
  <c r="AC185" i="1"/>
  <c r="AB185" i="1" s="1"/>
  <c r="AC186" i="1"/>
  <c r="AB186" i="1" s="1"/>
  <c r="AC177" i="1"/>
  <c r="AB177" i="1" s="1"/>
  <c r="AC180" i="1"/>
  <c r="AB180" i="1" s="1"/>
  <c r="J182" i="1"/>
  <c r="Y182" i="1" s="1"/>
  <c r="Y187" i="1"/>
  <c r="Y184" i="1"/>
  <c r="Z176" i="1"/>
  <c r="AA176" i="1"/>
  <c r="Y178" i="1"/>
  <c r="Y179" i="1"/>
  <c r="Y180" i="1"/>
  <c r="Y181" i="1"/>
  <c r="Z177" i="1" l="1"/>
  <c r="AD177" i="1" s="1"/>
  <c r="Z186" i="1"/>
  <c r="AD186" i="1" s="1"/>
  <c r="Z185" i="1"/>
  <c r="AD185" i="1" s="1"/>
  <c r="AA184" i="1"/>
  <c r="Z184" i="1"/>
  <c r="AD184" i="1" s="1"/>
  <c r="AA182" i="1"/>
  <c r="Y183" i="1" s="1"/>
  <c r="Z182" i="1"/>
  <c r="Z187" i="1"/>
  <c r="AD187" i="1" s="1"/>
  <c r="AA187" i="1"/>
  <c r="Z179" i="1"/>
  <c r="AD179" i="1" s="1"/>
  <c r="AA179" i="1"/>
  <c r="Z181" i="1"/>
  <c r="AD181" i="1" s="1"/>
  <c r="AA181" i="1"/>
  <c r="Z180" i="1"/>
  <c r="AD180" i="1" s="1"/>
  <c r="AA180" i="1"/>
  <c r="Z178" i="1"/>
  <c r="AD178" i="1" s="1"/>
  <c r="AA178" i="1"/>
  <c r="Z183" i="1" l="1"/>
  <c r="AA183" i="1"/>
  <c r="L182" i="1" l="1"/>
  <c r="M182" i="1" s="1"/>
  <c r="L176" i="1"/>
  <c r="M176" i="1" s="1"/>
  <c r="N176" i="1" s="1"/>
  <c r="AC176" i="1" s="1"/>
  <c r="AB176" i="1" s="1"/>
  <c r="AD176" i="1" s="1"/>
  <c r="O176" i="1" l="1"/>
  <c r="N182" i="1"/>
  <c r="AC182" i="1" s="1"/>
  <c r="O182" i="1"/>
  <c r="AB182" i="1" l="1"/>
  <c r="AD182" i="1" s="1"/>
  <c r="AC183" i="1"/>
  <c r="AB183" i="1" s="1"/>
  <c r="AD183" i="1" s="1"/>
  <c r="U175" i="1" l="1"/>
  <c r="R175" i="1"/>
  <c r="U174" i="1"/>
  <c r="R174" i="1"/>
  <c r="U173" i="1"/>
  <c r="R173" i="1"/>
  <c r="U172" i="1"/>
  <c r="R172" i="1"/>
  <c r="U171" i="1"/>
  <c r="R171" i="1"/>
  <c r="U170" i="1"/>
  <c r="R170" i="1"/>
  <c r="I170" i="1"/>
  <c r="U169" i="1"/>
  <c r="R169" i="1"/>
  <c r="U168" i="1"/>
  <c r="R168" i="1"/>
  <c r="U167" i="1"/>
  <c r="R167" i="1"/>
  <c r="U166" i="1"/>
  <c r="R166" i="1"/>
  <c r="U165" i="1"/>
  <c r="R165" i="1"/>
  <c r="U164" i="1"/>
  <c r="R164" i="1"/>
  <c r="I164" i="1"/>
  <c r="J164" i="1" s="1"/>
  <c r="U163" i="1"/>
  <c r="R163" i="1"/>
  <c r="U162" i="1"/>
  <c r="R162" i="1"/>
  <c r="U161" i="1"/>
  <c r="R161" i="1"/>
  <c r="U160" i="1"/>
  <c r="R160" i="1"/>
  <c r="U159" i="1"/>
  <c r="R159" i="1"/>
  <c r="U158" i="1"/>
  <c r="R158" i="1"/>
  <c r="I158" i="1"/>
  <c r="J158" i="1" s="1"/>
  <c r="U157" i="1"/>
  <c r="R157" i="1"/>
  <c r="U156" i="1"/>
  <c r="R156" i="1"/>
  <c r="U155" i="1"/>
  <c r="R155" i="1"/>
  <c r="U154" i="1"/>
  <c r="R154" i="1"/>
  <c r="U153" i="1"/>
  <c r="R153" i="1"/>
  <c r="U152" i="1"/>
  <c r="R152" i="1"/>
  <c r="I152" i="1"/>
  <c r="U151" i="1"/>
  <c r="R151" i="1"/>
  <c r="U150" i="1"/>
  <c r="R150" i="1"/>
  <c r="U149" i="1"/>
  <c r="R149" i="1"/>
  <c r="U148" i="1"/>
  <c r="R148" i="1"/>
  <c r="U147" i="1"/>
  <c r="R147" i="1"/>
  <c r="U146" i="1"/>
  <c r="R146" i="1"/>
  <c r="I146" i="1"/>
  <c r="U145" i="1"/>
  <c r="R145" i="1"/>
  <c r="U144" i="1"/>
  <c r="R144" i="1"/>
  <c r="U143" i="1"/>
  <c r="R143" i="1"/>
  <c r="U142" i="1"/>
  <c r="R142" i="1"/>
  <c r="U141" i="1"/>
  <c r="R141" i="1"/>
  <c r="U140" i="1"/>
  <c r="R140" i="1"/>
  <c r="I140" i="1"/>
  <c r="AC139" i="1"/>
  <c r="AB139" i="1" s="1"/>
  <c r="Y139" i="1"/>
  <c r="Z139" i="1" s="1"/>
  <c r="AC138" i="1"/>
  <c r="AB138" i="1" s="1"/>
  <c r="Y138" i="1"/>
  <c r="Z138" i="1" s="1"/>
  <c r="AC137" i="1"/>
  <c r="AB137" i="1" s="1"/>
  <c r="Y137" i="1"/>
  <c r="AA137" i="1" s="1"/>
  <c r="AC136" i="1"/>
  <c r="AB136" i="1" s="1"/>
  <c r="Y136" i="1"/>
  <c r="AA136" i="1" s="1"/>
  <c r="U136" i="1"/>
  <c r="U135" i="1"/>
  <c r="U134" i="1"/>
  <c r="R134" i="1"/>
  <c r="AC135" i="1" s="1"/>
  <c r="AB135" i="1" s="1"/>
  <c r="I134" i="1"/>
  <c r="L173" i="1"/>
  <c r="L135" i="1"/>
  <c r="L171" i="1"/>
  <c r="L137" i="1"/>
  <c r="L153" i="1"/>
  <c r="L154" i="1"/>
  <c r="L163" i="1"/>
  <c r="L148" i="1"/>
  <c r="L155" i="1"/>
  <c r="L159" i="1"/>
  <c r="L174" i="1"/>
  <c r="L138" i="1"/>
  <c r="L145" i="1"/>
  <c r="L166" i="1"/>
  <c r="L165" i="1"/>
  <c r="L149" i="1"/>
  <c r="L157" i="1"/>
  <c r="L141" i="1"/>
  <c r="L139" i="1"/>
  <c r="L150" i="1"/>
  <c r="L169" i="1"/>
  <c r="L147" i="1"/>
  <c r="L167" i="1"/>
  <c r="L162" i="1"/>
  <c r="L160" i="1"/>
  <c r="L144" i="1"/>
  <c r="L161" i="1"/>
  <c r="L168" i="1"/>
  <c r="L142" i="1"/>
  <c r="L172" i="1"/>
  <c r="L143" i="1"/>
  <c r="L156" i="1"/>
  <c r="L151" i="1"/>
  <c r="L175" i="1"/>
  <c r="L136" i="1"/>
  <c r="AC175" i="1" l="1"/>
  <c r="AB175" i="1" s="1"/>
  <c r="AC142" i="1"/>
  <c r="AB142" i="1" s="1"/>
  <c r="AC143" i="1"/>
  <c r="AB143" i="1" s="1"/>
  <c r="AC157" i="1"/>
  <c r="AB157" i="1" s="1"/>
  <c r="Y158" i="1"/>
  <c r="Z158" i="1" s="1"/>
  <c r="AC168" i="1"/>
  <c r="AB168" i="1" s="1"/>
  <c r="AC150" i="1"/>
  <c r="AB150" i="1" s="1"/>
  <c r="Y163" i="1"/>
  <c r="AA163" i="1" s="1"/>
  <c r="AC163" i="1"/>
  <c r="AB163" i="1" s="1"/>
  <c r="Y135" i="1"/>
  <c r="AA135" i="1" s="1"/>
  <c r="Y143" i="1"/>
  <c r="AA143" i="1" s="1"/>
  <c r="AC145" i="1"/>
  <c r="AB145" i="1" s="1"/>
  <c r="AC156" i="1"/>
  <c r="AB156" i="1" s="1"/>
  <c r="AC147" i="1"/>
  <c r="AB147" i="1" s="1"/>
  <c r="AC149" i="1"/>
  <c r="AB149" i="1" s="1"/>
  <c r="AC160" i="1"/>
  <c r="AB160" i="1" s="1"/>
  <c r="AC162" i="1"/>
  <c r="AB162" i="1" s="1"/>
  <c r="AD138" i="1"/>
  <c r="Y149" i="1"/>
  <c r="AA149" i="1" s="1"/>
  <c r="AD139" i="1"/>
  <c r="Y156" i="1"/>
  <c r="AA156" i="1" s="1"/>
  <c r="AA138" i="1"/>
  <c r="AA139" i="1"/>
  <c r="AC141" i="1"/>
  <c r="AB141" i="1" s="1"/>
  <c r="Y144" i="1"/>
  <c r="AA144" i="1" s="1"/>
  <c r="AC151" i="1"/>
  <c r="AB151" i="1" s="1"/>
  <c r="AC174" i="1"/>
  <c r="AB174" i="1" s="1"/>
  <c r="AC144" i="1"/>
  <c r="AB144" i="1" s="1"/>
  <c r="Y157" i="1"/>
  <c r="Z157" i="1" s="1"/>
  <c r="AC161" i="1"/>
  <c r="AB161" i="1" s="1"/>
  <c r="AC169" i="1"/>
  <c r="AB169" i="1" s="1"/>
  <c r="AA158" i="1"/>
  <c r="Y159" i="1" s="1"/>
  <c r="Y150" i="1"/>
  <c r="J152" i="1"/>
  <c r="Y152" i="1" s="1"/>
  <c r="Y160" i="1"/>
  <c r="Y167" i="1"/>
  <c r="AC167" i="1"/>
  <c r="AB167" i="1" s="1"/>
  <c r="Y174" i="1"/>
  <c r="J146" i="1"/>
  <c r="Y146" i="1" s="1"/>
  <c r="Y151" i="1"/>
  <c r="Y161" i="1"/>
  <c r="Y164" i="1"/>
  <c r="Y168" i="1"/>
  <c r="J170" i="1"/>
  <c r="Y170" i="1" s="1"/>
  <c r="Y175" i="1"/>
  <c r="Y162" i="1"/>
  <c r="Y169" i="1"/>
  <c r="J140" i="1"/>
  <c r="Y140" i="1" s="1"/>
  <c r="Y141" i="1"/>
  <c r="Y145" i="1"/>
  <c r="Y142" i="1"/>
  <c r="Z137" i="1"/>
  <c r="AD137" i="1" s="1"/>
  <c r="J134" i="1"/>
  <c r="Y134" i="1" s="1"/>
  <c r="Z136" i="1"/>
  <c r="AD136" i="1" s="1"/>
  <c r="AC148" i="1" l="1"/>
  <c r="AB148" i="1" s="1"/>
  <c r="Z135" i="1"/>
  <c r="AD135" i="1" s="1"/>
  <c r="Z163" i="1"/>
  <c r="AD163" i="1" s="1"/>
  <c r="Z144" i="1"/>
  <c r="AD144" i="1" s="1"/>
  <c r="AA157" i="1"/>
  <c r="Z156" i="1"/>
  <c r="AD156" i="1" s="1"/>
  <c r="AD157" i="1"/>
  <c r="Z143" i="1"/>
  <c r="AD143" i="1" s="1"/>
  <c r="Z149" i="1"/>
  <c r="AD149" i="1" s="1"/>
  <c r="AA170" i="1"/>
  <c r="Y171" i="1" s="1"/>
  <c r="Z170" i="1"/>
  <c r="AA146" i="1"/>
  <c r="Z146" i="1"/>
  <c r="AA169" i="1"/>
  <c r="Z169" i="1"/>
  <c r="AD169" i="1" s="1"/>
  <c r="Z168" i="1"/>
  <c r="AD168" i="1" s="1"/>
  <c r="AA168" i="1"/>
  <c r="AA160" i="1"/>
  <c r="Z160" i="1"/>
  <c r="AD160" i="1" s="1"/>
  <c r="AA150" i="1"/>
  <c r="Z150" i="1"/>
  <c r="AD150" i="1" s="1"/>
  <c r="Z161" i="1"/>
  <c r="AD161" i="1" s="1"/>
  <c r="AA161" i="1"/>
  <c r="Z175" i="1"/>
  <c r="AD175" i="1" s="1"/>
  <c r="AA175" i="1"/>
  <c r="Z151" i="1"/>
  <c r="AD151" i="1" s="1"/>
  <c r="AA151" i="1"/>
  <c r="AA152" i="1"/>
  <c r="Y153" i="1" s="1"/>
  <c r="Z152" i="1"/>
  <c r="AA162" i="1"/>
  <c r="Z162" i="1"/>
  <c r="AD162" i="1" s="1"/>
  <c r="Z164" i="1"/>
  <c r="AA164" i="1"/>
  <c r="Y165" i="1" s="1"/>
  <c r="AA174" i="1"/>
  <c r="Z174" i="1"/>
  <c r="AD174" i="1" s="1"/>
  <c r="AA167" i="1"/>
  <c r="Z167" i="1"/>
  <c r="AD167" i="1" s="1"/>
  <c r="AA159" i="1"/>
  <c r="Z159" i="1"/>
  <c r="AA140" i="1"/>
  <c r="Z140" i="1"/>
  <c r="Z145" i="1"/>
  <c r="AD145" i="1" s="1"/>
  <c r="AA145" i="1"/>
  <c r="Z141" i="1"/>
  <c r="AD141" i="1" s="1"/>
  <c r="AA141" i="1"/>
  <c r="Z142" i="1"/>
  <c r="AD142" i="1" s="1"/>
  <c r="AA142" i="1"/>
  <c r="AA134" i="1"/>
  <c r="Z134" i="1"/>
  <c r="Y147" i="1" l="1"/>
  <c r="Y148" i="1"/>
  <c r="L170" i="1"/>
  <c r="M170" i="1" s="1"/>
  <c r="L146" i="1"/>
  <c r="M146" i="1" s="1"/>
  <c r="L164" i="1"/>
  <c r="M164" i="1" s="1"/>
  <c r="L152" i="1"/>
  <c r="M152" i="1" s="1"/>
  <c r="L158" i="1"/>
  <c r="M158" i="1" s="1"/>
  <c r="AA153" i="1"/>
  <c r="Y154" i="1" s="1"/>
  <c r="Z153" i="1"/>
  <c r="AA165" i="1"/>
  <c r="Y166" i="1" s="1"/>
  <c r="Z165" i="1"/>
  <c r="Z171" i="1"/>
  <c r="AA171" i="1"/>
  <c r="Y172" i="1" s="1"/>
  <c r="L140" i="1"/>
  <c r="M140" i="1" s="1"/>
  <c r="L134" i="1"/>
  <c r="M134" i="1" s="1"/>
  <c r="Z154" i="1" l="1"/>
  <c r="AA154" i="1"/>
  <c r="Y155" i="1" s="1"/>
  <c r="Z148" i="1"/>
  <c r="AD148" i="1" s="1"/>
  <c r="AA148" i="1"/>
  <c r="O164" i="1"/>
  <c r="N164" i="1"/>
  <c r="AC164" i="1" s="1"/>
  <c r="Z147" i="1"/>
  <c r="AD147" i="1" s="1"/>
  <c r="AA147" i="1"/>
  <c r="N152" i="1"/>
  <c r="AC152" i="1" s="1"/>
  <c r="O152" i="1"/>
  <c r="Z172" i="1"/>
  <c r="AA172" i="1"/>
  <c r="Y173" i="1" s="1"/>
  <c r="AA166" i="1"/>
  <c r="Z166" i="1"/>
  <c r="N146" i="1"/>
  <c r="AC146" i="1" s="1"/>
  <c r="O146" i="1"/>
  <c r="N158" i="1"/>
  <c r="AC158" i="1" s="1"/>
  <c r="O158" i="1"/>
  <c r="N170" i="1"/>
  <c r="AC170" i="1" s="1"/>
  <c r="AB170" i="1" s="1"/>
  <c r="AD170" i="1" s="1"/>
  <c r="O170" i="1"/>
  <c r="N140" i="1"/>
  <c r="AC140" i="1" s="1"/>
  <c r="AB140" i="1" s="1"/>
  <c r="AD140" i="1" s="1"/>
  <c r="O140" i="1"/>
  <c r="N134" i="1"/>
  <c r="AC134" i="1" s="1"/>
  <c r="AB134" i="1" s="1"/>
  <c r="AD134" i="1" s="1"/>
  <c r="O134" i="1"/>
  <c r="AB146" i="1" l="1"/>
  <c r="AD146" i="1" s="1"/>
  <c r="AC153" i="1"/>
  <c r="AB164" i="1"/>
  <c r="AD164" i="1" s="1"/>
  <c r="AC171" i="1"/>
  <c r="AB152" i="1"/>
  <c r="AD152" i="1" s="1"/>
  <c r="AC159" i="1"/>
  <c r="AB159" i="1" s="1"/>
  <c r="AD159" i="1" s="1"/>
  <c r="Z155" i="1"/>
  <c r="AA155" i="1"/>
  <c r="AB158" i="1"/>
  <c r="AD158" i="1" s="1"/>
  <c r="AC165" i="1"/>
  <c r="AA173" i="1"/>
  <c r="Z173" i="1"/>
  <c r="AB153" i="1" l="1"/>
  <c r="AD153" i="1" s="1"/>
  <c r="AC154" i="1"/>
  <c r="AB165" i="1"/>
  <c r="AD165" i="1" s="1"/>
  <c r="AC166" i="1"/>
  <c r="AB166" i="1" s="1"/>
  <c r="AD166" i="1" s="1"/>
  <c r="AB171" i="1"/>
  <c r="AD171" i="1" s="1"/>
  <c r="AC172" i="1"/>
  <c r="AB172" i="1" l="1"/>
  <c r="AD172" i="1" s="1"/>
  <c r="AC173" i="1"/>
  <c r="AB173" i="1" s="1"/>
  <c r="AD173" i="1" s="1"/>
  <c r="AB154" i="1"/>
  <c r="AD154" i="1" s="1"/>
  <c r="AC155" i="1"/>
  <c r="AB155" i="1" s="1"/>
  <c r="AD155" i="1" s="1"/>
  <c r="U133" i="1" l="1"/>
  <c r="R133" i="1"/>
  <c r="U132" i="1"/>
  <c r="R132" i="1"/>
  <c r="U131" i="1"/>
  <c r="R131" i="1"/>
  <c r="U130" i="1"/>
  <c r="R130" i="1"/>
  <c r="U129" i="1"/>
  <c r="R129" i="1"/>
  <c r="U128" i="1"/>
  <c r="R128" i="1"/>
  <c r="I128" i="1"/>
  <c r="AC127" i="1"/>
  <c r="AB127" i="1" s="1"/>
  <c r="Y127" i="1"/>
  <c r="Z127" i="1" s="1"/>
  <c r="AC126" i="1"/>
  <c r="AB126" i="1" s="1"/>
  <c r="Y126" i="1"/>
  <c r="Z126" i="1" s="1"/>
  <c r="U124" i="1"/>
  <c r="R124" i="1"/>
  <c r="AC125" i="1" s="1"/>
  <c r="AB125" i="1" s="1"/>
  <c r="U123" i="1"/>
  <c r="R123" i="1"/>
  <c r="U122" i="1"/>
  <c r="R122" i="1"/>
  <c r="I122" i="1"/>
  <c r="J122" i="1" s="1"/>
  <c r="L133" i="1"/>
  <c r="L131" i="1"/>
  <c r="L125" i="1"/>
  <c r="L129" i="1"/>
  <c r="L124" i="1"/>
  <c r="L127" i="1"/>
  <c r="L130" i="1"/>
  <c r="L132" i="1"/>
  <c r="L126" i="1"/>
  <c r="L123" i="1"/>
  <c r="AC130" i="1" l="1"/>
  <c r="AB130" i="1" s="1"/>
  <c r="Y132" i="1"/>
  <c r="AA132" i="1" s="1"/>
  <c r="Y123" i="1"/>
  <c r="AA123" i="1" s="1"/>
  <c r="AC129" i="1"/>
  <c r="AB129" i="1" s="1"/>
  <c r="Y131" i="1"/>
  <c r="AA131" i="1" s="1"/>
  <c r="AC133" i="1"/>
  <c r="AB133" i="1" s="1"/>
  <c r="AC124" i="1"/>
  <c r="AB124" i="1" s="1"/>
  <c r="AA127" i="1"/>
  <c r="AC123" i="1"/>
  <c r="AB123" i="1" s="1"/>
  <c r="AD126" i="1"/>
  <c r="Y125" i="1"/>
  <c r="Z125" i="1" s="1"/>
  <c r="AD125" i="1" s="1"/>
  <c r="AA126" i="1"/>
  <c r="Y124" i="1"/>
  <c r="AA124" i="1" s="1"/>
  <c r="AC131" i="1"/>
  <c r="AB131" i="1" s="1"/>
  <c r="AC132" i="1"/>
  <c r="AB132" i="1" s="1"/>
  <c r="AD127" i="1"/>
  <c r="Z131" i="1"/>
  <c r="J128" i="1"/>
  <c r="Y128" i="1" s="1"/>
  <c r="Y129" i="1"/>
  <c r="Y133" i="1"/>
  <c r="Y130" i="1"/>
  <c r="Y122" i="1"/>
  <c r="AA125" i="1" l="1"/>
  <c r="Z123" i="1"/>
  <c r="AD123" i="1" s="1"/>
  <c r="Z132" i="1"/>
  <c r="AD132" i="1" s="1"/>
  <c r="AD131" i="1"/>
  <c r="Z124" i="1"/>
  <c r="AD124" i="1" s="1"/>
  <c r="Z129" i="1"/>
  <c r="AD129" i="1" s="1"/>
  <c r="AA129" i="1"/>
  <c r="AA130" i="1"/>
  <c r="Z130" i="1"/>
  <c r="AD130" i="1" s="1"/>
  <c r="AA128" i="1"/>
  <c r="Z128" i="1"/>
  <c r="Z133" i="1"/>
  <c r="AD133" i="1" s="1"/>
  <c r="AA133" i="1"/>
  <c r="AA122" i="1"/>
  <c r="Z122" i="1"/>
  <c r="L122" i="1" l="1"/>
  <c r="M122" i="1" s="1"/>
  <c r="N122" i="1" s="1"/>
  <c r="AC122" i="1" s="1"/>
  <c r="AB122" i="1" s="1"/>
  <c r="AD122" i="1" s="1"/>
  <c r="L128" i="1"/>
  <c r="M128" i="1" s="1"/>
  <c r="O122" i="1" l="1"/>
  <c r="N128" i="1"/>
  <c r="AC128" i="1" s="1"/>
  <c r="AB128" i="1" s="1"/>
  <c r="AD128" i="1" s="1"/>
  <c r="O128" i="1"/>
  <c r="U121" i="1" l="1"/>
  <c r="R121" i="1"/>
  <c r="U120" i="1"/>
  <c r="R120" i="1"/>
  <c r="U119" i="1"/>
  <c r="R119" i="1"/>
  <c r="U118" i="1"/>
  <c r="R118" i="1"/>
  <c r="U117" i="1"/>
  <c r="R117" i="1"/>
  <c r="U116" i="1"/>
  <c r="R116" i="1"/>
  <c r="I116" i="1"/>
  <c r="AC115" i="1"/>
  <c r="AB115" i="1" s="1"/>
  <c r="Y115" i="1"/>
  <c r="AA115" i="1" s="1"/>
  <c r="AC114" i="1"/>
  <c r="AB114" i="1" s="1"/>
  <c r="Y114" i="1"/>
  <c r="AA114" i="1" s="1"/>
  <c r="U112" i="1"/>
  <c r="R112" i="1"/>
  <c r="AC113" i="1" s="1"/>
  <c r="AB113" i="1" s="1"/>
  <c r="U111" i="1"/>
  <c r="R111" i="1"/>
  <c r="U110" i="1"/>
  <c r="R110" i="1"/>
  <c r="I110" i="1"/>
  <c r="L118" i="1"/>
  <c r="L115" i="1"/>
  <c r="L114" i="1"/>
  <c r="L113" i="1"/>
  <c r="L112" i="1"/>
  <c r="L117" i="1"/>
  <c r="L121" i="1"/>
  <c r="L111" i="1"/>
  <c r="L119" i="1"/>
  <c r="L120" i="1"/>
  <c r="AC120" i="1" l="1"/>
  <c r="AB120" i="1" s="1"/>
  <c r="Y120" i="1"/>
  <c r="AA120" i="1" s="1"/>
  <c r="AC119" i="1"/>
  <c r="AB119" i="1" s="1"/>
  <c r="Y119" i="1"/>
  <c r="AA119" i="1" s="1"/>
  <c r="Z115" i="1"/>
  <c r="AD115" i="1" s="1"/>
  <c r="AC112" i="1"/>
  <c r="AB112" i="1" s="1"/>
  <c r="AC118" i="1"/>
  <c r="AB118" i="1" s="1"/>
  <c r="AC121" i="1"/>
  <c r="AB121" i="1" s="1"/>
  <c r="J116" i="1"/>
  <c r="Y116" i="1" s="1"/>
  <c r="Y121" i="1"/>
  <c r="Y118" i="1"/>
  <c r="J110" i="1"/>
  <c r="Y110" i="1" s="1"/>
  <c r="Y113" i="1"/>
  <c r="Z114" i="1"/>
  <c r="AD114" i="1" s="1"/>
  <c r="Y112" i="1"/>
  <c r="Z120" i="1" l="1"/>
  <c r="AD120" i="1" s="1"/>
  <c r="Z119" i="1"/>
  <c r="AD119" i="1" s="1"/>
  <c r="Z121" i="1"/>
  <c r="AD121" i="1" s="1"/>
  <c r="AA121" i="1"/>
  <c r="AA116" i="1"/>
  <c r="Y117" i="1" s="1"/>
  <c r="Z116" i="1"/>
  <c r="Z118" i="1"/>
  <c r="AD118" i="1" s="1"/>
  <c r="AA118" i="1"/>
  <c r="AA113" i="1"/>
  <c r="Z113" i="1"/>
  <c r="AD113" i="1" s="1"/>
  <c r="Z112" i="1"/>
  <c r="AD112" i="1" s="1"/>
  <c r="AA112" i="1"/>
  <c r="AA110" i="1"/>
  <c r="Y111" i="1" s="1"/>
  <c r="Z110" i="1"/>
  <c r="Z117" i="1" l="1"/>
  <c r="AA117" i="1"/>
  <c r="AA111" i="1"/>
  <c r="Z111" i="1"/>
  <c r="L116" i="1" l="1"/>
  <c r="M116" i="1" s="1"/>
  <c r="L110" i="1"/>
  <c r="M110" i="1" s="1"/>
  <c r="N110" i="1" s="1"/>
  <c r="AC110" i="1" s="1"/>
  <c r="AC117" i="1" s="1"/>
  <c r="AB117" i="1" s="1"/>
  <c r="AD117" i="1" s="1"/>
  <c r="N116" i="1" l="1"/>
  <c r="AC116" i="1" s="1"/>
  <c r="AB116" i="1" s="1"/>
  <c r="AD116" i="1" s="1"/>
  <c r="O116" i="1"/>
  <c r="O110" i="1"/>
  <c r="AB110" i="1"/>
  <c r="AD110" i="1" s="1"/>
  <c r="AC111" i="1"/>
  <c r="AB111" i="1" s="1"/>
  <c r="AD111" i="1" s="1"/>
  <c r="U109" i="1" l="1"/>
  <c r="R109" i="1"/>
  <c r="U108" i="1"/>
  <c r="R108" i="1"/>
  <c r="U107" i="1"/>
  <c r="R107" i="1"/>
  <c r="L101" i="1"/>
  <c r="AC109" i="1" l="1"/>
  <c r="AB109" i="1" s="1"/>
  <c r="Y108" i="1"/>
  <c r="AC108" i="1"/>
  <c r="AB108" i="1" s="1"/>
  <c r="Y109" i="1"/>
  <c r="R101" i="1"/>
  <c r="U101" i="1"/>
  <c r="L102" i="1"/>
  <c r="Z109" i="1" l="1"/>
  <c r="AD109" i="1" s="1"/>
  <c r="AA109" i="1"/>
  <c r="Z108" i="1"/>
  <c r="AD108" i="1" s="1"/>
  <c r="AA108" i="1"/>
  <c r="R102" i="1"/>
  <c r="AC102" i="1" s="1"/>
  <c r="AB102" i="1" s="1"/>
  <c r="U102" i="1"/>
  <c r="L103" i="1"/>
  <c r="Y102" i="1" l="1"/>
  <c r="Z102" i="1" s="1"/>
  <c r="AD102" i="1" s="1"/>
  <c r="R103" i="1"/>
  <c r="Y103" i="1" s="1"/>
  <c r="U103" i="1"/>
  <c r="L93" i="1"/>
  <c r="AA102" i="1" l="1"/>
  <c r="Z103" i="1"/>
  <c r="AA103" i="1"/>
  <c r="AC103" i="1"/>
  <c r="AB103" i="1" s="1"/>
  <c r="R93" i="1"/>
  <c r="U93" i="1"/>
  <c r="L94" i="1"/>
  <c r="AD103" i="1" l="1"/>
  <c r="R94" i="1"/>
  <c r="Y94" i="1" s="1"/>
  <c r="U94" i="1"/>
  <c r="L95" i="1"/>
  <c r="AC94" i="1" l="1"/>
  <c r="AB94" i="1" s="1"/>
  <c r="AA94" i="1"/>
  <c r="Z94" i="1"/>
  <c r="R95" i="1"/>
  <c r="Y95" i="1" s="1"/>
  <c r="AA95" i="1" s="1"/>
  <c r="U95" i="1"/>
  <c r="L96" i="1"/>
  <c r="AD94" i="1" l="1"/>
  <c r="AC95" i="1"/>
  <c r="AB95" i="1" s="1"/>
  <c r="Z95" i="1"/>
  <c r="R96" i="1"/>
  <c r="AC96" i="1" s="1"/>
  <c r="AB96" i="1" s="1"/>
  <c r="U96" i="1"/>
  <c r="L97" i="1"/>
  <c r="AD95" i="1" l="1"/>
  <c r="Y96" i="1"/>
  <c r="AA96" i="1" s="1"/>
  <c r="R97" i="1"/>
  <c r="Y97" i="1" s="1"/>
  <c r="U97" i="1"/>
  <c r="L88" i="1"/>
  <c r="Z96" i="1" l="1"/>
  <c r="AD96" i="1" s="1"/>
  <c r="AC97" i="1"/>
  <c r="AB97" i="1" s="1"/>
  <c r="AA97" i="1"/>
  <c r="Z97" i="1"/>
  <c r="R88" i="1"/>
  <c r="U88" i="1"/>
  <c r="L89" i="1"/>
  <c r="AD97" i="1" l="1"/>
  <c r="R89" i="1"/>
  <c r="Y89" i="1" s="1"/>
  <c r="L90" i="1"/>
  <c r="AC89" i="1" l="1"/>
  <c r="AB89" i="1" s="1"/>
  <c r="Z89" i="1"/>
  <c r="AA89" i="1"/>
  <c r="R90" i="1"/>
  <c r="Y90" i="1" s="1"/>
  <c r="L91" i="1"/>
  <c r="AD89" i="1" l="1"/>
  <c r="AC90" i="1"/>
  <c r="AB90" i="1" s="1"/>
  <c r="Z90" i="1"/>
  <c r="AA90" i="1"/>
  <c r="R91" i="1"/>
  <c r="Y91" i="1" s="1"/>
  <c r="U106" i="1"/>
  <c r="R106" i="1"/>
  <c r="U105" i="1"/>
  <c r="R105" i="1"/>
  <c r="U104" i="1"/>
  <c r="R104" i="1"/>
  <c r="I104" i="1"/>
  <c r="AD90" i="1" l="1"/>
  <c r="AC107" i="1"/>
  <c r="AB107" i="1" s="1"/>
  <c r="Y107" i="1"/>
  <c r="AC91" i="1"/>
  <c r="AB91" i="1" s="1"/>
  <c r="Z91" i="1"/>
  <c r="AA91" i="1"/>
  <c r="J104" i="1"/>
  <c r="Y104" i="1" s="1"/>
  <c r="U100" i="1"/>
  <c r="R100" i="1"/>
  <c r="U99" i="1"/>
  <c r="R99" i="1"/>
  <c r="U98" i="1"/>
  <c r="R98" i="1"/>
  <c r="L98" i="1"/>
  <c r="M98" i="1" s="1"/>
  <c r="N98" i="1" s="1"/>
  <c r="I98" i="1"/>
  <c r="L99" i="1"/>
  <c r="L100" i="1"/>
  <c r="AD91" i="1" l="1"/>
  <c r="AA107" i="1"/>
  <c r="Z107" i="1"/>
  <c r="AD107" i="1" s="1"/>
  <c r="Y101" i="1"/>
  <c r="AC101" i="1"/>
  <c r="AB101" i="1" s="1"/>
  <c r="AC98" i="1"/>
  <c r="AB98" i="1" s="1"/>
  <c r="AA104" i="1"/>
  <c r="Y105" i="1" s="1"/>
  <c r="Z104" i="1"/>
  <c r="O98" i="1"/>
  <c r="J98" i="1"/>
  <c r="Y98" i="1" s="1"/>
  <c r="AA101" i="1" l="1"/>
  <c r="Z101" i="1"/>
  <c r="AD101" i="1" s="1"/>
  <c r="AC99" i="1"/>
  <c r="AB99" i="1" s="1"/>
  <c r="L104" i="1"/>
  <c r="M104" i="1" s="1"/>
  <c r="N104" i="1" s="1"/>
  <c r="AC104" i="1" s="1"/>
  <c r="AA105" i="1"/>
  <c r="Y106" i="1" s="1"/>
  <c r="Z105" i="1"/>
  <c r="AA98" i="1"/>
  <c r="Y99" i="1" s="1"/>
  <c r="Z98" i="1"/>
  <c r="AD98" i="1" s="1"/>
  <c r="AC100" i="1" l="1"/>
  <c r="AB100" i="1" s="1"/>
  <c r="O104" i="1"/>
  <c r="Z106" i="1"/>
  <c r="AA106" i="1"/>
  <c r="AB104" i="1"/>
  <c r="AD104" i="1" s="1"/>
  <c r="AC105" i="1"/>
  <c r="Z99" i="1"/>
  <c r="AD99" i="1" s="1"/>
  <c r="AA99" i="1"/>
  <c r="Y100" i="1" s="1"/>
  <c r="AB105" i="1" l="1"/>
  <c r="AD105" i="1" s="1"/>
  <c r="AC106" i="1"/>
  <c r="AB106" i="1" s="1"/>
  <c r="AD106" i="1" s="1"/>
  <c r="Z100" i="1"/>
  <c r="AD100" i="1" s="1"/>
  <c r="AA100" i="1"/>
  <c r="U92" i="1" l="1"/>
  <c r="R92" i="1"/>
  <c r="I92" i="1"/>
  <c r="U87" i="1"/>
  <c r="R87" i="1"/>
  <c r="U86" i="1"/>
  <c r="R86" i="1"/>
  <c r="I86" i="1"/>
  <c r="J86" i="1" s="1"/>
  <c r="L87" i="1"/>
  <c r="Y93" i="1" l="1"/>
  <c r="AC93" i="1"/>
  <c r="AB93" i="1" s="1"/>
  <c r="Y88" i="1"/>
  <c r="AC88" i="1"/>
  <c r="AB88" i="1" s="1"/>
  <c r="Y86" i="1"/>
  <c r="AA86" i="1" s="1"/>
  <c r="Y87" i="1" s="1"/>
  <c r="J92" i="1"/>
  <c r="Y92" i="1" s="1"/>
  <c r="Z86" i="1" l="1"/>
  <c r="AA93" i="1"/>
  <c r="Z93" i="1"/>
  <c r="AD93" i="1" s="1"/>
  <c r="AA88" i="1"/>
  <c r="Z88" i="1"/>
  <c r="AD88" i="1" s="1"/>
  <c r="AA92" i="1"/>
  <c r="Z92" i="1"/>
  <c r="AA87" i="1"/>
  <c r="Z87" i="1"/>
  <c r="L92" i="1" l="1"/>
  <c r="M92" i="1" s="1"/>
  <c r="N92" i="1" s="1"/>
  <c r="AC92" i="1" s="1"/>
  <c r="AB92" i="1" s="1"/>
  <c r="AD92" i="1" s="1"/>
  <c r="L86" i="1"/>
  <c r="M86" i="1" s="1"/>
  <c r="N86" i="1" s="1"/>
  <c r="AC86" i="1" s="1"/>
  <c r="O92" i="1" l="1"/>
  <c r="O86" i="1"/>
  <c r="AB86" i="1"/>
  <c r="AD86" i="1" s="1"/>
  <c r="AC87" i="1"/>
  <c r="AB87" i="1" s="1"/>
  <c r="AD87" i="1" s="1"/>
  <c r="U85" i="1" l="1"/>
  <c r="R85" i="1"/>
  <c r="U84" i="1"/>
  <c r="R84" i="1"/>
  <c r="U83" i="1"/>
  <c r="R83" i="1"/>
  <c r="U82" i="1"/>
  <c r="R82" i="1"/>
  <c r="U81" i="1"/>
  <c r="R81" i="1"/>
  <c r="U80" i="1"/>
  <c r="R80" i="1"/>
  <c r="I80" i="1"/>
  <c r="R79" i="1"/>
  <c r="R78" i="1"/>
  <c r="R77" i="1"/>
  <c r="U76" i="1"/>
  <c r="R76" i="1"/>
  <c r="U75" i="1"/>
  <c r="R75" i="1"/>
  <c r="U74" i="1"/>
  <c r="R74" i="1"/>
  <c r="I74" i="1"/>
  <c r="L85" i="1"/>
  <c r="L79" i="1"/>
  <c r="L81" i="1"/>
  <c r="L77" i="1"/>
  <c r="L83" i="1"/>
  <c r="L84" i="1"/>
  <c r="L82" i="1"/>
  <c r="L75" i="1"/>
  <c r="L76" i="1"/>
  <c r="L78" i="1"/>
  <c r="Y76" i="1" l="1"/>
  <c r="Z76" i="1" s="1"/>
  <c r="AC82" i="1"/>
  <c r="AB82" i="1" s="1"/>
  <c r="Y84" i="1"/>
  <c r="AA84" i="1" s="1"/>
  <c r="Y83" i="1"/>
  <c r="AA83" i="1" s="1"/>
  <c r="AC85" i="1"/>
  <c r="AB85" i="1" s="1"/>
  <c r="AC79" i="1"/>
  <c r="AB79" i="1" s="1"/>
  <c r="AC83" i="1"/>
  <c r="AB83" i="1" s="1"/>
  <c r="AC84" i="1"/>
  <c r="AB84" i="1" s="1"/>
  <c r="AC78" i="1"/>
  <c r="AB78" i="1" s="1"/>
  <c r="J80" i="1"/>
  <c r="Y80" i="1" s="1"/>
  <c r="Y85" i="1"/>
  <c r="Y82" i="1"/>
  <c r="J74" i="1"/>
  <c r="Y74" i="1" s="1"/>
  <c r="AC76" i="1"/>
  <c r="AB76" i="1" s="1"/>
  <c r="Y77" i="1"/>
  <c r="AC77" i="1"/>
  <c r="AB77" i="1" s="1"/>
  <c r="Y78" i="1"/>
  <c r="Y79" i="1"/>
  <c r="Z84" i="1" l="1"/>
  <c r="AA76" i="1"/>
  <c r="AD84" i="1"/>
  <c r="Z83" i="1"/>
  <c r="AD83" i="1" s="1"/>
  <c r="AA80" i="1"/>
  <c r="Y81" i="1" s="1"/>
  <c r="Z80" i="1"/>
  <c r="Z85" i="1"/>
  <c r="AD85" i="1" s="1"/>
  <c r="AA85" i="1"/>
  <c r="AA82" i="1"/>
  <c r="Z82" i="1"/>
  <c r="AD82" i="1" s="1"/>
  <c r="AA74" i="1"/>
  <c r="Y75" i="1" s="1"/>
  <c r="Z74" i="1"/>
  <c r="Z77" i="1"/>
  <c r="AD77" i="1" s="1"/>
  <c r="AA77" i="1"/>
  <c r="AD76" i="1"/>
  <c r="Z78" i="1"/>
  <c r="AD78" i="1" s="1"/>
  <c r="AA78" i="1"/>
  <c r="Z79" i="1"/>
  <c r="AD79" i="1" s="1"/>
  <c r="AA79" i="1"/>
  <c r="Z81" i="1" l="1"/>
  <c r="AA81" i="1"/>
  <c r="AA75" i="1"/>
  <c r="Z75" i="1"/>
  <c r="L74" i="1" l="1"/>
  <c r="M74" i="1" s="1"/>
  <c r="N74" i="1" s="1"/>
  <c r="AC74" i="1" s="1"/>
  <c r="L80" i="1"/>
  <c r="M80" i="1" s="1"/>
  <c r="O74" i="1" l="1"/>
  <c r="N80" i="1"/>
  <c r="AC80" i="1" s="1"/>
  <c r="O80" i="1"/>
  <c r="AB74" i="1"/>
  <c r="AD74" i="1" s="1"/>
  <c r="AC75" i="1"/>
  <c r="AB75" i="1" s="1"/>
  <c r="AD75" i="1" s="1"/>
  <c r="AB80" i="1" l="1"/>
  <c r="AD80" i="1" s="1"/>
  <c r="AC81" i="1"/>
  <c r="AB81" i="1" s="1"/>
  <c r="AD81" i="1" s="1"/>
  <c r="Y73" i="1" l="1"/>
  <c r="Y72" i="1"/>
  <c r="Y71" i="1"/>
  <c r="Y70" i="1"/>
  <c r="Y69" i="1"/>
  <c r="Y68" i="1"/>
  <c r="Y67" i="1" l="1"/>
  <c r="Y66" i="1"/>
  <c r="Y65" i="1"/>
  <c r="Y64" i="1"/>
  <c r="Y63" i="1"/>
  <c r="Y62" i="1"/>
  <c r="U61" i="1" l="1"/>
  <c r="R61" i="1"/>
  <c r="U60" i="1"/>
  <c r="R60" i="1"/>
  <c r="U59" i="1"/>
  <c r="R59" i="1"/>
  <c r="U58" i="1"/>
  <c r="R58" i="1"/>
  <c r="U57" i="1"/>
  <c r="R57" i="1"/>
  <c r="U56" i="1"/>
  <c r="R56" i="1"/>
  <c r="I56" i="1"/>
  <c r="U55" i="1"/>
  <c r="R55" i="1"/>
  <c r="U54" i="1"/>
  <c r="R54" i="1"/>
  <c r="U53" i="1"/>
  <c r="R53" i="1"/>
  <c r="U52" i="1"/>
  <c r="R52" i="1"/>
  <c r="U51" i="1"/>
  <c r="R51" i="1"/>
  <c r="U50" i="1"/>
  <c r="R50" i="1"/>
  <c r="I50" i="1"/>
  <c r="J50" i="1" s="1"/>
  <c r="U49" i="1"/>
  <c r="R49" i="1"/>
  <c r="U48" i="1"/>
  <c r="R48" i="1"/>
  <c r="U47" i="1"/>
  <c r="R47" i="1"/>
  <c r="U46" i="1"/>
  <c r="R46" i="1"/>
  <c r="U45" i="1"/>
  <c r="R45" i="1"/>
  <c r="U44" i="1"/>
  <c r="R44" i="1"/>
  <c r="I44" i="1"/>
  <c r="J44" i="1" s="1"/>
  <c r="U43" i="1"/>
  <c r="R43" i="1"/>
  <c r="U42" i="1"/>
  <c r="R42" i="1"/>
  <c r="U41" i="1"/>
  <c r="R41" i="1"/>
  <c r="U40" i="1"/>
  <c r="R40" i="1"/>
  <c r="U39" i="1"/>
  <c r="R39" i="1"/>
  <c r="U38" i="1"/>
  <c r="R38" i="1"/>
  <c r="I38" i="1"/>
  <c r="U37" i="1"/>
  <c r="R37" i="1"/>
  <c r="U36" i="1"/>
  <c r="R36" i="1"/>
  <c r="U35" i="1"/>
  <c r="R35" i="1"/>
  <c r="U34" i="1"/>
  <c r="R34" i="1"/>
  <c r="U33" i="1"/>
  <c r="R33" i="1"/>
  <c r="U32" i="1"/>
  <c r="R32" i="1"/>
  <c r="I32" i="1"/>
  <c r="J32" i="1" s="1"/>
  <c r="U31" i="1"/>
  <c r="R31" i="1"/>
  <c r="U30" i="1"/>
  <c r="R30" i="1"/>
  <c r="U29" i="1"/>
  <c r="R29" i="1"/>
  <c r="U28" i="1"/>
  <c r="R28" i="1"/>
  <c r="U27" i="1"/>
  <c r="R27" i="1"/>
  <c r="U26" i="1"/>
  <c r="R26" i="1"/>
  <c r="I26" i="1"/>
  <c r="U25" i="1"/>
  <c r="R25" i="1"/>
  <c r="U24" i="1"/>
  <c r="R24" i="1"/>
  <c r="U23" i="1"/>
  <c r="R23" i="1"/>
  <c r="U22" i="1"/>
  <c r="R22" i="1"/>
  <c r="U21" i="1"/>
  <c r="R21" i="1"/>
  <c r="U20" i="1"/>
  <c r="R20" i="1"/>
  <c r="I20" i="1"/>
  <c r="U19" i="1"/>
  <c r="R19" i="1"/>
  <c r="U18" i="1"/>
  <c r="R18" i="1"/>
  <c r="U17" i="1"/>
  <c r="R17" i="1"/>
  <c r="U16" i="1"/>
  <c r="R16" i="1"/>
  <c r="U15" i="1"/>
  <c r="R15" i="1"/>
  <c r="U14" i="1"/>
  <c r="R14" i="1"/>
  <c r="I14" i="1"/>
  <c r="R13" i="1"/>
  <c r="R12" i="1"/>
  <c r="R11" i="1"/>
  <c r="U10" i="1"/>
  <c r="R10" i="1"/>
  <c r="U9" i="1"/>
  <c r="R9" i="1"/>
  <c r="U8" i="1"/>
  <c r="R8" i="1"/>
  <c r="I8" i="1"/>
  <c r="L31" i="1"/>
  <c r="L55" i="1"/>
  <c r="L53" i="1"/>
  <c r="L29" i="1"/>
  <c r="L34" i="1"/>
  <c r="L36" i="1"/>
  <c r="L52" i="1"/>
  <c r="L10" i="1"/>
  <c r="L17" i="1"/>
  <c r="L19" i="1"/>
  <c r="L51" i="1"/>
  <c r="L40" i="1"/>
  <c r="L33" i="1"/>
  <c r="L18" i="1"/>
  <c r="L9" i="1"/>
  <c r="L22" i="1"/>
  <c r="L21" i="1"/>
  <c r="L37" i="1"/>
  <c r="L54" i="1"/>
  <c r="L42" i="1"/>
  <c r="L15" i="1"/>
  <c r="L41" i="1"/>
  <c r="L12" i="1"/>
  <c r="L60" i="1"/>
  <c r="L23" i="1"/>
  <c r="L25" i="1"/>
  <c r="L46" i="1"/>
  <c r="L27" i="1"/>
  <c r="L43" i="1"/>
  <c r="L58" i="1"/>
  <c r="L30" i="1"/>
  <c r="L39" i="1"/>
  <c r="L48" i="1"/>
  <c r="L47" i="1"/>
  <c r="L24" i="1"/>
  <c r="L57" i="1"/>
  <c r="L13" i="1"/>
  <c r="L61" i="1"/>
  <c r="L35" i="1"/>
  <c r="L49" i="1"/>
  <c r="L45" i="1"/>
  <c r="L16" i="1"/>
  <c r="L28" i="1"/>
  <c r="L59" i="1"/>
  <c r="L11" i="1"/>
  <c r="AC33" i="1" l="1"/>
  <c r="AB33" i="1" s="1"/>
  <c r="AC35" i="1"/>
  <c r="AB35" i="1" s="1"/>
  <c r="AC59" i="1"/>
  <c r="AB59" i="1" s="1"/>
  <c r="AC61" i="1"/>
  <c r="AB61" i="1" s="1"/>
  <c r="Y9" i="1"/>
  <c r="AA9" i="1" s="1"/>
  <c r="AC11" i="1"/>
  <c r="AB11" i="1" s="1"/>
  <c r="Y46" i="1"/>
  <c r="AA46" i="1" s="1"/>
  <c r="AC28" i="1"/>
  <c r="AB28" i="1" s="1"/>
  <c r="AC16" i="1"/>
  <c r="AB16" i="1" s="1"/>
  <c r="AC17" i="1"/>
  <c r="AB17" i="1" s="1"/>
  <c r="Y53" i="1"/>
  <c r="AA53" i="1" s="1"/>
  <c r="AC55" i="1"/>
  <c r="AB55" i="1" s="1"/>
  <c r="AC29" i="1"/>
  <c r="AB29" i="1" s="1"/>
  <c r="AC41" i="1"/>
  <c r="AB41" i="1" s="1"/>
  <c r="AC21" i="1"/>
  <c r="AB21" i="1" s="1"/>
  <c r="AC23" i="1"/>
  <c r="AB23" i="1" s="1"/>
  <c r="AC47" i="1"/>
  <c r="AB47" i="1" s="1"/>
  <c r="AC49" i="1"/>
  <c r="AB49" i="1" s="1"/>
  <c r="AC58" i="1"/>
  <c r="AB58" i="1" s="1"/>
  <c r="AC60" i="1"/>
  <c r="AB60" i="1" s="1"/>
  <c r="AC24" i="1"/>
  <c r="AB24" i="1" s="1"/>
  <c r="Y24" i="1"/>
  <c r="AA24" i="1" s="1"/>
  <c r="Y29" i="1"/>
  <c r="AA29" i="1" s="1"/>
  <c r="AC36" i="1"/>
  <c r="AB36" i="1" s="1"/>
  <c r="AC10" i="1"/>
  <c r="AB10" i="1" s="1"/>
  <c r="Y17" i="1"/>
  <c r="AA17" i="1" s="1"/>
  <c r="AC19" i="1"/>
  <c r="AB19" i="1" s="1"/>
  <c r="AC42" i="1"/>
  <c r="AB42" i="1" s="1"/>
  <c r="Y42" i="1"/>
  <c r="AA42" i="1" s="1"/>
  <c r="Y45" i="1"/>
  <c r="AA45" i="1" s="1"/>
  <c r="AC45" i="1"/>
  <c r="AB45" i="1" s="1"/>
  <c r="AC52" i="1"/>
  <c r="AB52" i="1" s="1"/>
  <c r="AC54" i="1"/>
  <c r="AB54" i="1" s="1"/>
  <c r="AC43" i="1"/>
  <c r="AB43" i="1" s="1"/>
  <c r="AC18" i="1"/>
  <c r="AB18" i="1" s="1"/>
  <c r="AC30" i="1"/>
  <c r="AB30" i="1" s="1"/>
  <c r="Y41" i="1"/>
  <c r="AA41" i="1" s="1"/>
  <c r="Y49" i="1"/>
  <c r="AA49" i="1" s="1"/>
  <c r="AC53" i="1"/>
  <c r="AB53" i="1" s="1"/>
  <c r="Y23" i="1"/>
  <c r="AA23" i="1" s="1"/>
  <c r="AC31" i="1"/>
  <c r="AB31" i="1" s="1"/>
  <c r="Y35" i="1"/>
  <c r="AA35" i="1" s="1"/>
  <c r="AC46" i="1"/>
  <c r="AB46" i="1" s="1"/>
  <c r="AC12" i="1"/>
  <c r="AB12" i="1" s="1"/>
  <c r="AC15" i="1"/>
  <c r="AB15" i="1" s="1"/>
  <c r="Y18" i="1"/>
  <c r="AA18" i="1" s="1"/>
  <c r="AC22" i="1"/>
  <c r="AB22" i="1" s="1"/>
  <c r="AC25" i="1"/>
  <c r="AB25" i="1" s="1"/>
  <c r="Y30" i="1"/>
  <c r="AA30" i="1" s="1"/>
  <c r="AC48" i="1"/>
  <c r="AB48" i="1" s="1"/>
  <c r="Y52" i="1"/>
  <c r="AA52" i="1" s="1"/>
  <c r="Y59" i="1"/>
  <c r="AA59" i="1" s="1"/>
  <c r="AC9" i="1"/>
  <c r="AB9" i="1" s="1"/>
  <c r="AC13" i="1"/>
  <c r="AB13" i="1" s="1"/>
  <c r="AC34" i="1"/>
  <c r="AB34" i="1" s="1"/>
  <c r="AC37" i="1"/>
  <c r="AB37" i="1" s="1"/>
  <c r="Y60" i="1"/>
  <c r="Y47" i="1"/>
  <c r="Y50" i="1"/>
  <c r="Y54" i="1"/>
  <c r="J56" i="1"/>
  <c r="Y56" i="1" s="1"/>
  <c r="Y61" i="1"/>
  <c r="Y44" i="1"/>
  <c r="Y48" i="1"/>
  <c r="Y55" i="1"/>
  <c r="Y58" i="1"/>
  <c r="J38" i="1"/>
  <c r="Y38" i="1" s="1"/>
  <c r="AC39" i="1"/>
  <c r="AB39" i="1" s="1"/>
  <c r="Y43" i="1"/>
  <c r="Y32" i="1"/>
  <c r="Y36" i="1"/>
  <c r="Y33" i="1"/>
  <c r="Y37" i="1"/>
  <c r="Y34" i="1"/>
  <c r="Z29" i="1"/>
  <c r="J26" i="1"/>
  <c r="Y26" i="1" s="1"/>
  <c r="Y27" i="1"/>
  <c r="AC27" i="1"/>
  <c r="AB27" i="1" s="1"/>
  <c r="Y31" i="1"/>
  <c r="Y28" i="1"/>
  <c r="J20" i="1"/>
  <c r="Y20" i="1" s="1"/>
  <c r="Y21" i="1"/>
  <c r="Y25" i="1"/>
  <c r="Y22" i="1"/>
  <c r="J14" i="1"/>
  <c r="Y14" i="1" s="1"/>
  <c r="Y15" i="1"/>
  <c r="Y19" i="1"/>
  <c r="Y16" i="1"/>
  <c r="J8" i="1"/>
  <c r="Y8" i="1" s="1"/>
  <c r="Y10" i="1"/>
  <c r="Y11" i="1"/>
  <c r="Y12" i="1"/>
  <c r="Y13" i="1"/>
  <c r="Z9" i="1" l="1"/>
  <c r="AD9" i="1" s="1"/>
  <c r="Z30" i="1"/>
  <c r="AD30" i="1" s="1"/>
  <c r="AD29" i="1"/>
  <c r="Z52" i="1"/>
  <c r="AD52" i="1" s="1"/>
  <c r="Z41" i="1"/>
  <c r="AD41" i="1" s="1"/>
  <c r="Z42" i="1"/>
  <c r="AD42" i="1" s="1"/>
  <c r="Z49" i="1"/>
  <c r="AD49" i="1" s="1"/>
  <c r="Z17" i="1"/>
  <c r="AD17" i="1" s="1"/>
  <c r="Z59" i="1"/>
  <c r="AD59" i="1" s="1"/>
  <c r="Z18" i="1"/>
  <c r="AD18" i="1" s="1"/>
  <c r="Z35" i="1"/>
  <c r="AD35" i="1" s="1"/>
  <c r="Z45" i="1"/>
  <c r="AD45" i="1" s="1"/>
  <c r="Z24" i="1"/>
  <c r="AD24" i="1" s="1"/>
  <c r="Z46" i="1"/>
  <c r="AD46" i="1" s="1"/>
  <c r="Z53" i="1"/>
  <c r="AD53" i="1" s="1"/>
  <c r="Z23" i="1"/>
  <c r="AD23" i="1" s="1"/>
  <c r="AA48" i="1"/>
  <c r="Z48" i="1"/>
  <c r="AD48" i="1" s="1"/>
  <c r="AA58" i="1"/>
  <c r="Z58" i="1"/>
  <c r="AD58" i="1" s="1"/>
  <c r="AA44" i="1"/>
  <c r="Z44" i="1"/>
  <c r="Z54" i="1"/>
  <c r="AD54" i="1" s="1"/>
  <c r="AA54" i="1"/>
  <c r="Z47" i="1"/>
  <c r="AD47" i="1" s="1"/>
  <c r="AA47" i="1"/>
  <c r="Z55" i="1"/>
  <c r="AD55" i="1" s="1"/>
  <c r="AA55" i="1"/>
  <c r="AA56" i="1"/>
  <c r="Y57" i="1" s="1"/>
  <c r="Z56" i="1"/>
  <c r="Z50" i="1"/>
  <c r="AA50" i="1"/>
  <c r="Y51" i="1" s="1"/>
  <c r="Z61" i="1"/>
  <c r="AD61" i="1" s="1"/>
  <c r="AA61" i="1"/>
  <c r="AA60" i="1"/>
  <c r="Z60" i="1"/>
  <c r="AD60" i="1" s="1"/>
  <c r="Z43" i="1"/>
  <c r="AD43" i="1" s="1"/>
  <c r="AA43" i="1"/>
  <c r="AA38" i="1"/>
  <c r="Z38" i="1"/>
  <c r="AC40" i="1"/>
  <c r="AB40" i="1" s="1"/>
  <c r="Z33" i="1"/>
  <c r="AD33" i="1" s="1"/>
  <c r="AA33" i="1"/>
  <c r="AA36" i="1"/>
  <c r="Z36" i="1"/>
  <c r="AD36" i="1" s="1"/>
  <c r="AA34" i="1"/>
  <c r="Z34" i="1"/>
  <c r="AD34" i="1" s="1"/>
  <c r="Z37" i="1"/>
  <c r="AD37" i="1" s="1"/>
  <c r="AA37" i="1"/>
  <c r="AA32" i="1"/>
  <c r="Z32" i="1"/>
  <c r="Z27" i="1"/>
  <c r="AD27" i="1" s="1"/>
  <c r="AA27" i="1"/>
  <c r="Z31" i="1"/>
  <c r="AD31" i="1" s="1"/>
  <c r="AA31" i="1"/>
  <c r="AA26" i="1"/>
  <c r="Z26" i="1"/>
  <c r="AA28" i="1"/>
  <c r="Z28" i="1"/>
  <c r="AD28" i="1" s="1"/>
  <c r="AA20" i="1"/>
  <c r="Z20" i="1"/>
  <c r="Z21" i="1"/>
  <c r="AD21" i="1" s="1"/>
  <c r="AA21" i="1"/>
  <c r="AA22" i="1"/>
  <c r="Z22" i="1"/>
  <c r="AD22" i="1" s="1"/>
  <c r="Z25" i="1"/>
  <c r="AD25" i="1" s="1"/>
  <c r="AA25" i="1"/>
  <c r="AA14" i="1"/>
  <c r="Z14" i="1"/>
  <c r="Z19" i="1"/>
  <c r="AD19" i="1" s="1"/>
  <c r="AA19" i="1"/>
  <c r="Z15" i="1"/>
  <c r="AD15" i="1" s="1"/>
  <c r="AA15" i="1"/>
  <c r="AA16" i="1"/>
  <c r="Z16" i="1"/>
  <c r="AD16" i="1" s="1"/>
  <c r="Z10" i="1"/>
  <c r="AD10" i="1" s="1"/>
  <c r="AA10" i="1"/>
  <c r="Z13" i="1"/>
  <c r="AD13" i="1" s="1"/>
  <c r="AA13" i="1"/>
  <c r="AA8" i="1"/>
  <c r="Z8" i="1"/>
  <c r="Z12" i="1"/>
  <c r="AD12" i="1" s="1"/>
  <c r="AA12" i="1"/>
  <c r="Z11" i="1"/>
  <c r="AD11" i="1" s="1"/>
  <c r="AA11" i="1"/>
  <c r="AA51" i="1" l="1"/>
  <c r="Z51" i="1"/>
  <c r="Z57" i="1"/>
  <c r="AA57" i="1"/>
  <c r="Y39" i="1"/>
  <c r="Y40" i="1"/>
  <c r="Z39" i="1" l="1"/>
  <c r="AD39" i="1" s="1"/>
  <c r="AA39" i="1"/>
  <c r="Z40" i="1"/>
  <c r="AD40" i="1" s="1"/>
  <c r="AA40" i="1"/>
  <c r="L38" i="1" l="1"/>
  <c r="M38" i="1" s="1"/>
  <c r="O38" i="1" s="1"/>
  <c r="L56" i="1"/>
  <c r="M56" i="1" s="1"/>
  <c r="L44" i="1"/>
  <c r="M44" i="1" s="1"/>
  <c r="L50" i="1"/>
  <c r="M50" i="1" s="1"/>
  <c r="L32" i="1"/>
  <c r="M32" i="1" s="1"/>
  <c r="O32" i="1" s="1"/>
  <c r="L26" i="1"/>
  <c r="M26" i="1" s="1"/>
  <c r="L14" i="1"/>
  <c r="M14" i="1" s="1"/>
  <c r="O14" i="1" s="1"/>
  <c r="L20" i="1"/>
  <c r="M20" i="1" s="1"/>
  <c r="L8" i="1"/>
  <c r="M8" i="1" s="1"/>
  <c r="N8" i="1" s="1"/>
  <c r="AC8" i="1" s="1"/>
  <c r="AB8" i="1" s="1"/>
  <c r="AD8" i="1" s="1"/>
  <c r="N38" i="1" l="1"/>
  <c r="AC38" i="1" s="1"/>
  <c r="AB38" i="1" s="1"/>
  <c r="AD38" i="1" s="1"/>
  <c r="N44" i="1"/>
  <c r="AC44" i="1" s="1"/>
  <c r="AB44" i="1" s="1"/>
  <c r="AD44" i="1" s="1"/>
  <c r="O44" i="1"/>
  <c r="N56" i="1"/>
  <c r="AC56" i="1" s="1"/>
  <c r="O56" i="1"/>
  <c r="O50" i="1"/>
  <c r="N50" i="1"/>
  <c r="AC50" i="1" s="1"/>
  <c r="N32" i="1"/>
  <c r="AC32" i="1" s="1"/>
  <c r="AB32" i="1" s="1"/>
  <c r="AD32" i="1" s="1"/>
  <c r="N14" i="1"/>
  <c r="AC14" i="1" s="1"/>
  <c r="AB14" i="1" s="1"/>
  <c r="AD14" i="1" s="1"/>
  <c r="N26" i="1"/>
  <c r="AC26" i="1" s="1"/>
  <c r="AB26" i="1" s="1"/>
  <c r="AD26" i="1" s="1"/>
  <c r="O26" i="1"/>
  <c r="N20" i="1"/>
  <c r="AC20" i="1" s="1"/>
  <c r="AB20" i="1" s="1"/>
  <c r="AD20" i="1" s="1"/>
  <c r="O20" i="1"/>
  <c r="O8" i="1"/>
  <c r="AB56" i="1" l="1"/>
  <c r="AD56" i="1" s="1"/>
  <c r="AC57" i="1"/>
  <c r="AB57" i="1" s="1"/>
  <c r="AD57" i="1" s="1"/>
  <c r="AB50" i="1"/>
  <c r="AD50" i="1" s="1"/>
  <c r="AC51" i="1"/>
  <c r="AB51" i="1" s="1"/>
  <c r="AD51" i="1" s="1"/>
</calcChain>
</file>

<file path=xl/sharedStrings.xml><?xml version="1.0" encoding="utf-8"?>
<sst xmlns="http://schemas.openxmlformats.org/spreadsheetml/2006/main" count="4260" uniqueCount="1215">
  <si>
    <t>Identificación del riesgo</t>
  </si>
  <si>
    <t>Análisis del riesgo inherente</t>
  </si>
  <si>
    <t>Evaluación del riesgo - Valoración de los controles</t>
  </si>
  <si>
    <t>Evaluación del riesgo - Nivel del riesgo residual</t>
  </si>
  <si>
    <t xml:space="preserve">Plan de Acción </t>
  </si>
  <si>
    <t>Proceso</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</si>
  <si>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</si>
  <si>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</si>
  <si>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</si>
  <si>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</si>
  <si>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</si>
  <si>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</si>
  <si>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</si>
  <si>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</si>
  <si>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</si>
  <si>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</si>
  <si>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</si>
  <si>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</si>
  <si>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</si>
  <si>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</si>
  <si>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</si>
  <si>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</si>
  <si>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</si>
  <si>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</si>
  <si>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</si>
  <si>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</si>
  <si>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</si>
  <si>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</si>
  <si>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</si>
  <si>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</si>
  <si>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</si>
  <si>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</si>
  <si>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</si>
  <si>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</si>
  <si>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Número de Riesgo en Aplicativo</t>
  </si>
  <si>
    <t xml:space="preserve">Registro de Actualizaciones </t>
  </si>
  <si>
    <t>Tipo</t>
  </si>
  <si>
    <t>Implementación</t>
  </si>
  <si>
    <t>Calificación</t>
  </si>
  <si>
    <t>Documentación</t>
  </si>
  <si>
    <t>Frecuencia</t>
  </si>
  <si>
    <t>Evidencia</t>
  </si>
  <si>
    <t>Direccionamiento Estratégico y Articulación Gerencial</t>
  </si>
  <si>
    <t>Reputacional</t>
  </si>
  <si>
    <t>Incumplimiento de los objetivos y metas del plan de desarrollo departamental.</t>
  </si>
  <si>
    <t>Deficiencias en la etapa de seguimiento al Plan de Desarrollo Departamental.</t>
  </si>
  <si>
    <t>Dirección de Seguimiento y Evaluación
Posibilidad de afectación a la reputación por Incumplimiento de los objetivos y metas del plan de desarrollo departamental debido deficiencias en la etapa de seguimiento al Plan de Desarrollo Departamental.</t>
  </si>
  <si>
    <t>Ejecucion y Administracion de procesos</t>
  </si>
  <si>
    <t xml:space="preserve">     El riesgo afecta la imagen de de la entidad con efecto publicitario sostenido a nivel de sector administrativo, nivel departamental o municipal</t>
  </si>
  <si>
    <t>Trimestralmente el líder de la dirección de seguimiento y evaluación (funcionario o contratista) asignado a cada entidad, realiza seguimiento a los avances del Plan de Desarrollo, atendiendo lo dispuesto en el procedimiento Gestión Plan Indicativo E-DEAG-PR-002, según lo reportado por cada una de las entidades responsables, con el fin de evidenciar la coherencia de la programación, ejecución y avances de las metas del plan de desarrollo, en caso de encontrar diferencias en la programación o inconsistencias en lo reportado, se procede a informar a las secretarias o entidades ejecutoras con el fin de corregir o reprogramar lo pertinente. Como evidencia queda: avances en los instrumentos de seguimiento, correos electrónicos con observaciones, informes de seguimiento y solicitudes de modificación al Plan Indicativo formato E-DEAG-FR-058</t>
  </si>
  <si>
    <t>Detectivo</t>
  </si>
  <si>
    <t>Manual</t>
  </si>
  <si>
    <t>Documentado</t>
  </si>
  <si>
    <t>Continua</t>
  </si>
  <si>
    <t>Con Registro</t>
  </si>
  <si>
    <t>Reducir (mitigar)</t>
  </si>
  <si>
    <t>1.  Realizar la socialización de los formatos y herramientas diseñadas para reportar la ejecución del Plan de Desarrollo Departamental.
2. Presentar avances al consejo de Gobierno sobre el cumplimiento del Plan de Desarrollo Departamental.
3. Realizar un informe semestral con los resultados del seguimiento al Plan de Desarrollo.
4. Enviar las observaciones a que haya lugar sobre los reportes realizados por las entidades.</t>
  </si>
  <si>
    <t>Jonathan Ramirez Guerrero</t>
  </si>
  <si>
    <t>Director Técnico</t>
  </si>
  <si>
    <t>Dirección de Seguimiento y Evaluación</t>
  </si>
  <si>
    <t>Toma de decisiones inadecuadas por la alta dirección</t>
  </si>
  <si>
    <t>Información insuficiente sobre ejecución del plan de desarrollo</t>
  </si>
  <si>
    <t>Dirección de Seguimiento y Evaluación
Posibilidad de afectación a la reputación por la toma de decisiones inadecuadas por la alta dirección debido a información insuficiente sobre ejecución del plan de desarrollo.</t>
  </si>
  <si>
    <t xml:space="preserve">Trimestralmente el líder de la dirección de seguimiento y evaluación (funcionario o contratista) asignado a cada entidad, solicita a las entidades responsables el reporte de ejecución de las metas del plan de desarrollo , con el fin de consolidar la información necesaria para presentar el avance del Plan de Desarrollo Departamental , en caso de no recibir la información necesaria se procede a requerir a las secretarias o entidades ejecutoras con el fin de obtener la información. Como evidencia queda: circulares con cronogramas de reporte y correos electrónicos requiriendo información. </t>
  </si>
  <si>
    <t>Preventivo</t>
  </si>
  <si>
    <t>1.  Enviar circulares con el cronograma de reportes.
2. Enviar correos electrónicos con la solicitud de reporte de la información.</t>
  </si>
  <si>
    <t>#</t>
  </si>
  <si>
    <t>Económico y Reputacional</t>
  </si>
  <si>
    <t xml:space="preserve"> Formulación de políticas públicas sin integralidad, coherencia y legitimidad</t>
  </si>
  <si>
    <t>Falta de aplicación de lineamientos para formulación de políticas públicas</t>
  </si>
  <si>
    <t>(Dirección de Políticas públicas)
Posibilidad de afectación económica y reputacional por formulación de políticas públicas sin integralidad, coherencia y legitimidad debido a la falta de aplicación de los métodos para establecidos para tal fin.</t>
  </si>
  <si>
    <t>Usuarios, productos y practicas , organizacionales</t>
  </si>
  <si>
    <t>Cada vez que el Departamento requiere la formulación de una política publica, los profesionales de la dirección de política pública realizan acompañamiento siguiendo el procedimiento "E-DEAG-PR-014 Formulación de Políticas Públicas en Cundinamarca" con el propósito de optimizar la agenda pública, la formulación de políticas públicas departamentales, sus procesos asociados y las actividades que faciliten y permitan la orientación y transversalidad institucional, en caso de encontrar desviaciones en la formulación de la política o no pertinencia se informa al CODEPS con el fin de que esta instancia decida sobre la continuación o no del proceso. Como evidencia queda: Formato E-DEAG-FR-062 Justificación para la formulación de política pública y el Plan de trabajo para la Formulación de Políticas publicas E-DEAG-PR-089</t>
  </si>
  <si>
    <t>Realizar acompañamiento a la formulación de políticas públicas Departamentales
Realizar socializaciones sobre los procedimientos y métodos de formulación de políticas públicas</t>
  </si>
  <si>
    <t>Cristian Chávez Salas</t>
  </si>
  <si>
    <t>Director</t>
  </si>
  <si>
    <t>Dirección de política pública</t>
  </si>
  <si>
    <t>Implementación de políticas públicas que no contribuyan al desarrollo integral del Departamento</t>
  </si>
  <si>
    <t>Ejecución parcial y seguimiento sesgado a las políticas públicas</t>
  </si>
  <si>
    <t xml:space="preserve">
Posibilidad de afectación económica y reputacional por la implementación de políticas públicas que no contribuyan al desarrollo integral del Departamento debido a la ejecución parcial y seguimiento sesgado a las mismas.</t>
  </si>
  <si>
    <t xml:space="preserve">Semestralmente los profesionales de la dirección de política pública realizan seguimiento a la implementación de las políticas publicas siguiendo el procedimiento "E-DEAG-PR-028 IMPLEMENTACIÓN MONITOREO Y EVALUACIÓN DE POLÍTICAS PÚBLICAS EN CUNDINAMARCA" con el propósito de asegurar el cumplimiento de los objetivos de las políticas, en caso de encontrar desviaciones o incumplimientos al plan de operativo se informa a las instancias institucionales pertinentes  con el fin  de ajustar lo pertinente o tomar decisiones informadas. Como evidencia queda: Seguimiento a "E-DEAG-FR-091 Plan de Implementación de la Política Pública" </t>
  </si>
  <si>
    <t>Correctivo</t>
  </si>
  <si>
    <t>Realizar seguimientos e informes sobre la ejecución de políticas publicas departamentales
Realizar capacitaciones sobre la adecuada implementación  de políticas públicas.</t>
  </si>
  <si>
    <t>Perdida de capacidad para ejecutar recursos del sistema general de regalías</t>
  </si>
  <si>
    <t>Causa: Baja calificación en el índice de gestión de proyectos
Subcausa: Indebido seguimiento a la ejecución de proyectos financiados con recursos del sistema general de regalías</t>
  </si>
  <si>
    <t>(Dirección de Gestión de la Inversión)
Posibilidad de afectación económica y reputacional  por perdida de capacidad para ejecutar recursos del sistema general de regalías debido a baja calificación en el índice de gestión de proyectos</t>
  </si>
  <si>
    <t xml:space="preserve">Mensualmente el profesional encargado del seguimiento a los proyectos del Sistema General de Regalías, realiza monitoreo a la información registrada en el aplicativo GESPROY siguiendo el procedimiento "E-DEAG-PR-042 ADMINISTRACIÓN DE LA PLATAFORMA GESPROY EN EL DEPARTAMENTO" con el fin de alertar los posibles incumplimientos técnicos y jurídicos en la ejecución de proyectos, en caso de encontrar desviaciones se procede a requerir a la secretaría o entidad ejecutora y /o realización de  mesa de trabajo. Como evidencia se deja la Matriz de informe de alertas y registros de acompañamientos. </t>
  </si>
  <si>
    <t>Implementar estrategia de seguimiento a los proyectos financiados con recursos del sistema general de regalías alineado a la evaluación del índice de gestión de proyectos</t>
  </si>
  <si>
    <t>Rusvel Nieto</t>
  </si>
  <si>
    <t>Dirección de Gestión de la Inversión</t>
  </si>
  <si>
    <t>31/21/2021</t>
  </si>
  <si>
    <t xml:space="preserve">3747
</t>
  </si>
  <si>
    <t>Generación de informes con información financiera y fiscal inexacta</t>
  </si>
  <si>
    <t>Errores o inoportunidad en la captura de los datos</t>
  </si>
  <si>
    <t>(Dirección de Finanzas Públicas)
Posibilidad de afectación económica y reputacional por generación de informes con información financiera y fiscal inexacta debido a errores o inoportunidad en la captura de los datos</t>
  </si>
  <si>
    <t xml:space="preserve">     El riesgo afecta la imagen de la entidad con algunos usuarios de relevancia frente al logro de los objetivos</t>
  </si>
  <si>
    <t>Cada uno de los profesionales de la Dirección de finanzas públicas, responsables de analizar y consolidar la información fiscal y financiera de los municipios a su cargo, genera los cálculos respectivos a partir de los reportes que estos hacen en el FUT. Posteriormente, previo a la elaboración de los informes fiscales y financieros (en los meses de  abril, mayo, agosto y diciembre), se intercambia por correo electrónico la información generada entre los funcionarios a fin de validar las cifras obtenidas, en caso de observaciones se procede a  hacer las correcciones pertinentes.</t>
  </si>
  <si>
    <t xml:space="preserve">Emitir comunicaciones (circulares, correos electrónicos, WhatsApp) a los municipios, solicitando  y precisando la información requerida por parte de la dirección de finanzas publicas para la elaboración de los informes fiscales y financieros. </t>
  </si>
  <si>
    <t>German Rodriguez</t>
  </si>
  <si>
    <t>Dirección de Finanzas Públicas</t>
  </si>
  <si>
    <t xml:space="preserve">Cada vez que se requiera información por parte de los municipios o se efectúe alguna sugerencia ante la información entregada por los mismos, se envía comunicación vía electrónica o vía telefónica por parte de los profesionales del grupo de finanzas municipales - Dirección de Finanzas Públicas responsables, a fin de que se atienda lo requerido </t>
  </si>
  <si>
    <t>Previa emisión definitiva de los informes fiscales y financieros municipales elaborados por los profesionales responsables de la Dirección de Finanzas Públicas – grupo de finanzas municipales, son realizados las revisiones y ajustes preliminares requeridos. El Director de Finanzas Públicas revisa y conceptúa cada uno de los informes y solicita los ajustes que considere necesarios. Por su parte el grupo de finanzas municipales revisa igualmente los documentos, valida la información necesaria y efectúa los ajustes requeridos por parte del Director. Lo anterior, en el transcurso del desarrollo del trabajo, es decir durante los meses de mayo a diciembre, a través de correo electrónico y de anotaciones efectuadas directamente en los documentos impresos.  (No es claro el control debido a que comparte muchas similitudes con el primer control)</t>
  </si>
  <si>
    <t>Publicar los informes financieros y fiscales</t>
  </si>
  <si>
    <t>31/12//2021</t>
  </si>
  <si>
    <t>Emisión de lineamientos y directrices de planificación territorial que vayan en detrimento del desarrollo equilibrado del territorio.</t>
  </si>
  <si>
    <t>Causa raíz: Aplicación de normas desactualizadas
Subcausa: Falta de actualización de conocimientos de los profesionales de la dirección de desarrollo teritorial y los municipios</t>
  </si>
  <si>
    <t>Posibilidad de afectación económica y reputacional por emisión de lineamientos y directrices de planificación territorial que vayan en detrimento del desarrollo equilibrado del territorio debido a la aplicación de normas desactualizadas.</t>
  </si>
  <si>
    <t>Permanentemente los profesionales de la Dirección de Desarrollo Territorial aplican el procedimiento "E-DEAG-PR-039 FORMULACIÓN DE INSTRUMENTOS DE ORDENAMIENTO DEPARTAMENTAL PARA CUNDINAMARCA" con el propósito de articular las directrices, objetivos y estrategias departamentales, con las propuestas, modelos de ordenamiento y normatividad aplicable. Como evidencia se registra diagnóstico del estado actual del ordenamiento departamental el cual es socializado con el publico objetivo, en caso de observaciones se ajusta el diagnóstico acorde a la pertinencia.</t>
  </si>
  <si>
    <t>Realizar socializaciones y mesas de trabajo sobre ordenamiento territorial con el fin de fortalecer los conocimientos del equipo de la dirección</t>
  </si>
  <si>
    <t>Martha Becerra</t>
  </si>
  <si>
    <t>Directora</t>
  </si>
  <si>
    <t>Dirección e Desarrollo Territorial</t>
  </si>
  <si>
    <t>Fuga de capital intelectual</t>
  </si>
  <si>
    <t>Causa: Ausencia de los  inventarios del conocimiento tácito y explícito  de la entidad.
Subcausa: Debilidades en procesos de transferencia de conocimiento</t>
  </si>
  <si>
    <t>(Dirección de infraestructura de datos)
Posibilidad de afectación económica y reputacional por Fuga de capital intelectual debido a ausencia de   inventarios del conocimiento tácito y explícito  de la entidad.</t>
  </si>
  <si>
    <t>Anualmente la contratista encargada de la politica de Gestión del Conocimiento y la Innovación actualiza el autodiagnóstico para determinar el nivel de cumplimiento de dicha política, con este insumo se procede a formular el plan de trabajo el cual es ejecutado durante toda la vigencia . En caso de desviaciones se procede a reprogramar las actividades. Como evidencia del control se deja diagnóstico y plan de trabajo de la política.</t>
  </si>
  <si>
    <t>Realizar implementación de la Política de Gestión del Conocimiento y la Innovación desde el Modulo MIPG de Isolución</t>
  </si>
  <si>
    <t>Laura Alejandra Marin Garibello</t>
  </si>
  <si>
    <t xml:space="preserve">Contratista </t>
  </si>
  <si>
    <t>Dirección de Infraestructura de datos Espaciales y Estadísticos.</t>
  </si>
  <si>
    <t xml:space="preserve">Juan Ricardo Mozo Zapata </t>
  </si>
  <si>
    <t>Permanentemente los profesionales del equipo catalizador del conocimiento aplican el instructivo "E-DEAG-IN-006 Gestión del Conocimiento y la Innovación" con el fin de ejecutar estrategias de aprendizaje y adaptación a nuevas tecnologías, articulando el conocimiento entre los servidores y dependencias de la Gobernación de Cundinamarca y gestionando buenas prácticas. En caso de desviaciones se procede a realizar mesas de trabajo para articular los criterios de transferencia de conocimiento. Como evidencia queda el inventario de conocimiento tácito, inventario de conocimiento explicito y los demás soportes de la política de Gestión del Conocimiento e Innovación.</t>
  </si>
  <si>
    <t>Elaboración de los inventario del conocimiento tácito y explícito 
Realizar Mesas de trabajo con el equipo catalizador  para la gestión de las actividades transversales de la política de gestión del conocimiento</t>
  </si>
  <si>
    <t>Interrupción de aplicaciones  web   que apoyan a las diferentes secretarias en la generación, captura y difusión de información geográfica y estadística.</t>
  </si>
  <si>
    <t>Falta de soporte técnico y humano</t>
  </si>
  <si>
    <t>Posibilidad de afectación económica y reputacional por interrupción de aplicaciones  web   que apoyan a las diferentes secretarias en la generación, captura y difusión de información geográfica y estadística debido a falta de soporte técnico y humano</t>
  </si>
  <si>
    <t>Anualmente los profesionales de la Dirección de Infraestructura de datos espaciales lideran el mantenimiento  licenciamiento y actualización de aplicaciones web de información geográfica con el fin de asegurar su disponibilidad. Como evidencia quedan los contratos suscritos y registros de mantenimientos. En caso de encontrar fallas en los mantenimientos se requiere al contratista por garantías.</t>
  </si>
  <si>
    <t>Gestionar los procesos de mantenimiento y actualización de las aplicaciones web que soportan la información geográfica y estadística</t>
  </si>
  <si>
    <t>Luis Guillermo Montenegro Motta</t>
  </si>
  <si>
    <t>Profesional Especializado</t>
  </si>
  <si>
    <t>Juan Ricardo Mozo Zapata</t>
  </si>
  <si>
    <t>Permanentemente los profesionales de la Dirección de infraestructura aplican el procedimiento "E-DEAG-PR-046 LINEAMIENTOS PARA LA GESTIÓN DE LA INFORMACIÓN GEOGRÁFICA Y ESTADÍSTICA" con el propósito de consolidar y disponer adecuadamente los datos e información que proviene de las Secretarías y entidades que conforman la administración departamental. Como evidencia quedan los registros de E-DEAG-FR-085 Identificación y caracterización de datos (metadatos), Información disponible en Geoportal mapasyestadisticas-cundinamarca-map.opendata.arcgis.com. En caso de desviaciones se registrán en el Formato validación información, se revisa y ajusta la estructuración de la información.</t>
  </si>
  <si>
    <t>Liderar contrato de servicios profesionales para el  diseño, generación y elaboración de soluciones geoespaciales de la Infraestructura de datos espaciales y estadísticos de Cundinamarca IDEE</t>
  </si>
  <si>
    <t>Planificación del Desarrollo Institucional</t>
  </si>
  <si>
    <t>Falencia en la ejecución de las directrices de gestión.</t>
  </si>
  <si>
    <t xml:space="preserve">1. Falencias en la interacción y comunicación entre la Dirección de Desarrollo Organizacional con los equipos de mejoramiento.
2. Débil conocimiento del SIGC como modelo de gestión
3. Débil interacción entre procesos del SIGC y la articulación  de los procedimientos transversales.
4. Incumplimiento de los requisitos de las normas en las auditorias externas que nos de una no conformidad mayor.  </t>
  </si>
  <si>
    <t>Posibilidad de pedida reputacional de la Gobernación  por falencia en la ejecución de las directrices de gestión ,debido a un bajo  desempeño del SIGC afectando el  mejoramiento institucional</t>
  </si>
  <si>
    <t>Ejecución y Administración de procesos</t>
  </si>
  <si>
    <t>Muy Alta</t>
  </si>
  <si>
    <t>Moderado</t>
  </si>
  <si>
    <t>Alto</t>
  </si>
  <si>
    <t xml:space="preserve">Los dinamizadores designados por la dirección de la Dirección de desarrollo organizacional DO adelanta el acompañamiento y seguimiento de cada una de las temáticas definidas en  la guía de acompañamiento a los procesos E-PID-GUI-010 del SIGC convocando a reuniones periódicas cada vez que se requiera al equipo de mejoramiento; el producto de las reuniones serán los documentos cargados en Isolucion, en caso que el dinamizador principal tenga alguna contingencia realizara las mismas tareas el dinamizador suplente. 
</t>
  </si>
  <si>
    <t>Probabilidad</t>
  </si>
  <si>
    <t>40%</t>
  </si>
  <si>
    <t>Media</t>
  </si>
  <si>
    <t xml:space="preserve">Programación semestral del SIGC de acuerdo a los lineamientos de la dirección de desarrollo organizacional, los dinamizadores desarrollaran las actividades para dar cumplimiento a cada uno de los productos establecidos con acompañamiento de los equipos de mejoramiento de los procesos del SIGC. 
</t>
  </si>
  <si>
    <t>Cristhian Ruiz</t>
  </si>
  <si>
    <t xml:space="preserve">Director DDO - Función Publica </t>
  </si>
  <si>
    <t>DDO</t>
  </si>
  <si>
    <t xml:space="preserve">El equipo asignado por la Dirección de Desarrollo Organizacional ejecuta el plan de apropiación de acuerdo con el cronograma  de actividades con el fin de apropiar el conocimiento del SIGC en los funcionarios públicos a través de los medios definidos para tal fin. En el caso de no darse la ejecución del plan de apropiación se reprogramara la actividad y se notificara por los medios dispuestos.
</t>
  </si>
  <si>
    <t>Aleatoria</t>
  </si>
  <si>
    <t>Baja</t>
  </si>
  <si>
    <t xml:space="preserve">La especialización del trabajo con la creación de los grupos temáticos quien ejecutara un plan de apropiación para la divulgación de los temas del SIGC, especializando a los funcionarios de la DDO para replicar y reforzar las diferentes aspectos del sistema de gestión.
</t>
  </si>
  <si>
    <t xml:space="preserve">El equipo de mejoramiento de los procesos  identifican periódicamente la estructura de la caracterización del proceso y  la interacción entre ellos, a través de la información documentada cargada en la herramienta Isolución, especificando proveedores, insumos, actividades de desarrollo, salidas y clientes. En caso que se presente desviaciones en la interacción del proceso en la caracterización se escala a los diferentes niveles de dirección.   
 </t>
  </si>
  <si>
    <t xml:space="preserve">  Se establecerá una estructura interna de trabajo mediante la designación de un coordinador y la conformación de  equipos temáticos especializados en los diferentes componentes de la caracterización del proceso.
 Revisión y actualización del instructivo de Elaboración de Información Documentada E-PID-IN-002 definiendo el diseño de las caracterizaciones de procesos.
 Actualización y publicación de las caracterizaciones de los procesos del SIGC según lo establecido en el instructivo de Elaboración de Información Documentada E-PID-IN-002 (responsabilidad directa de los dinamizadores de procesos). 
</t>
  </si>
  <si>
    <t xml:space="preserve">
Cristhian Ruiz
Cristhian Ruiz
Cristhian Ruiz</t>
  </si>
  <si>
    <t xml:space="preserve">
Director DDO - Función Publica 
Director DDO - Función Publica 
Director DDO - Función Publica </t>
  </si>
  <si>
    <t xml:space="preserve">
DDO
DDO
DDO</t>
  </si>
  <si>
    <t xml:space="preserve">
12/5/2021
12/5/2021
12/5/2021</t>
  </si>
  <si>
    <t xml:space="preserve">
30/12/2021
30/5/2021
30/6/2021</t>
  </si>
  <si>
    <t>Muy Baja</t>
  </si>
  <si>
    <t>Cristhian Ruiz
Cristhian Ruiz
Cristhian Ruiz</t>
  </si>
  <si>
    <t xml:space="preserve">Director DDO - Función Publica 
Director DDO - Función Publica 
Director DDO - Función Publica </t>
  </si>
  <si>
    <t>DDO
DDO
DDO</t>
  </si>
  <si>
    <t>Cristhian Ruiz
Cristhian Ruiz
Cristhian Ruiz</t>
  </si>
  <si>
    <t>12/5/2021
12/5/2021
12/5/2021</t>
  </si>
  <si>
    <t>30/6/2021
30/7/2021
30/8/2021</t>
  </si>
  <si>
    <t/>
  </si>
  <si>
    <t> La Dirección de desarrollo organizacional define los mínimos entregables de la auditoria interna estableciendo la estructura de los productos finales. 
  Ejecución de las auditorias internas con la evidencia correspondiente del ciclo de auditorias. 
  Verificación de los productos entregables por el proveedor que ejecuta la auditoria.</t>
  </si>
  <si>
    <t>Integración Regional</t>
  </si>
  <si>
    <t>Falta de participación de entes territoriales y actores públicos o privados  en los procesos integración regional.</t>
  </si>
  <si>
    <t xml:space="preserve">Causa Raíz 1: Bajo reconocimiento de los entes territoriales sobre las ventajas y beneficios de los procesos de integración regional.
Causa Raíz 2: Baja articulación entre actores públicos y privados, para identificar proyectos y acciones conjuntas en temas de integración regional. 
</t>
  </si>
  <si>
    <t>Posibilidad de pérdida reputacional por la falta de participación de entes territoriales y  actores públicos o privados  en los procesos de integración regional, debido al bajo reconocimiento de los entes territoriales sobre las ventajas y beneficios de los procesos de integración regional y a la baja articulación entre los actores públicos y privados, para identificar proyectos y acciones conjuntas en temas de integración regional .</t>
  </si>
  <si>
    <t xml:space="preserve">     Entre 100 y 500 SMLMV </t>
  </si>
  <si>
    <t>Mayor</t>
  </si>
  <si>
    <t xml:space="preserve">Descripción del Control 1: El Asesor del despacho 09 convocará cada 3 meses reunión con los directores de Gestión e Integración Regional y Relaciones Intraterritoriales y responsable de las comunicaciones de la Secretaría o quien haga sus veces, para acordar y realizar seguimiento a las estrategias de participación y comunicación orientadas a ampliar el conocimiento de los entes territoriales sobre la importancia y los beneficios de la integración regional. Para  tal efecto se adelantará el diligenciamiento del Formato E-PID-FR-004 Acta de Reunión, el cual debe contener las estrategias propuestas, compromisos y responsables de cada actividad. Estas estrategias y actividades serán aprobadas en el comité directivo, de lo que quedará constancia en el Formato E-PID-FR-004 Acta de reunión. Como evidencia del control se publica el Formato E-PID-FR-004 Acta de Reunión.  </t>
  </si>
  <si>
    <t xml:space="preserve">• El responsable de la actividad convocará a reunión trimestral a los directores de Gestión e Integración Regional y Relaciones Intraterritoriales y responsable de las comunicaciones de la Secretaría o quien haga sus veces, esta convocatoria se realizará por correo electrónico. 
• El responsable de la actividad elabora el acta de la reunión y la remite por correo electrónico a los asistentes para su revisión y aprobación. Si presentan observaciones, se deben realizar los ajustes y reenviar el acta de reunión a los asistentes. 
•El responsable de la actividad expone en el comité directivo las estrategias y compromisos para la aprobación del Secretario de Despacho y como evidencia se diligenciará el acta de reunión del comité.   
• El responsable de la actividad bimestralmente realiza seguimiento a las estrategias y compromisos aprobados en el comité directivo, con el fin de verificar su cumplimiento y como evidencia se diligenciará acta de reunión.
</t>
  </si>
  <si>
    <t xml:space="preserve">Diego Armando Aguirre Escobar </t>
  </si>
  <si>
    <t>Asesor 09</t>
  </si>
  <si>
    <t xml:space="preserve">Despacho </t>
  </si>
  <si>
    <t>Luz Patricia González Ávila
Secretaria de despacho</t>
  </si>
  <si>
    <t>Descripción del Control 2: El Asesor de despacho 09, trimestralmente consolida la información relacionada con la participación de la entidad en espacios y actividades orientadas a la articulación con actores públicos y privados, en el formato de registro de reuniones, en el cual se evidencian las actividades ejecutadas, su fecha, el tema tratado, los asistentes a la actividad y la línea de trabajo a la cual pertenece la temática. Esta información se consolida a partir del registro de reuniones entregado por el Despacho de la Secretaría, Dirección de Gestión e Integración Regional y Dirección de Relaciones Intraterritoriales, el cual debe ser remitido al correo electrónico del responsable a dentro de los 5 días hábiles siguientes al cierre de cada trimestre, en caso de encontrar alguna observación se comunicará por correo electrónico en los casos que aplique. El Asesor 09 presenta al Comité Directivo el análisis de la información recibida, con las recomendaciones pertinentes que permitan adoptar acciones para fortalecer el relacionamiento con los actores públicos y privados. Como evidencia del control se publica el formato registro de reuniones y el informe de análisis correspondiente.</t>
  </si>
  <si>
    <t xml:space="preserve">• La Dirección de Gestión e Integración Regional, Dirección de Relaciones Intraterritoriales y el Despacho de la Secretaría remiten el Formato Registro de Reuniones diligenciado, en el cual se evidencian las actividades ejecutadas, su fecha, el tema tratado, los asistentes a la actividad y la línea a la cual pertenece la temática, al correo electrónico del responsable dentro de los 5 días hábiles siguientes al cierre de cada trimestre.
• El responsable de la actividad consolida la información relacionada con la participación de la entidad en espacios y actividades orientadas a la articulación con actores públicos y privados, donde se evidencia la gestión, articulación y ejecución de acciones conjuntas para su posterior cargue en la plataforma Isolución.  Elabora informe de análisis para presentar al Comité Directivo, con las recomendaciones pertinentes que permitan adoptar acciones para fortalecer el relacionamiento con los actores públicos y privados.
</t>
  </si>
  <si>
    <t xml:space="preserve">Luz Patricia González Ávila
Secretaria de despacho </t>
  </si>
  <si>
    <t>Comunicaciones</t>
  </si>
  <si>
    <t xml:space="preserve">Manejo inadecuado o ineficaz de la imagen institucional por los usuarios internos y grupos de interés
</t>
  </si>
  <si>
    <t>Inaplicación o desconocimiento del manual de identidad institucional por parte los usuarios internos y grupos de interés</t>
  </si>
  <si>
    <t xml:space="preserve">Posibilidad de afectación reputacional generada de la imagen desfavorable institucional por parte de usuarios internos y grupos de interés, con motivo de la falta de articulación entre las áreas de la Gobernación de Cundinamarca en la aplicación de las directrices vigentes que pueden generar afectaciones a la imagen corporativa de la entidad. </t>
  </si>
  <si>
    <t xml:space="preserve">Los profesionales de la Secretaría de Prensa con la competencia requerida, cada vez que se presente solicitud prestan asistencia técnica a las dependencias que lo solicitan siguiendo el procedimiento "E-CO-PR-016 Solicitud de Servicios o Asistencia Técnica" con el fin de preservar la imagen institucional en las piezas editoriales, sonoras, gráficas y audiovisuales. Si se evidencian desviaciones en el uso de la imagen institucional las piezas no son aprobadas y se retiene su publicación hasta que se ajusten. Como evidencia se deja el formato "E-CO-FR-007 Asistencia Técnica Secretaría de Prensa y Comunicaciones" </t>
  </si>
  <si>
    <t xml:space="preserve">Elaborar informe trimestral de Asistencia tecnica </t>
  </si>
  <si>
    <t>Profesional Universitario</t>
  </si>
  <si>
    <t>Secretaria de Prensa y Comunicaciones</t>
  </si>
  <si>
    <t xml:space="preserve">Lina Chaparro Secretario de Despacho </t>
  </si>
  <si>
    <t>Los enlaces de prensa de las entidades de la Gobernación,realizan a diario solicitudes de revisión y/o elaboración de material grafico , audiovisual o periodistico  con el fin de preservar la imagen institucional y la información divulgada. En caso de encontrar desviaciones , las piezas son devueltas y no son publicadas. Como evidencia se deja el formato  E-CO-FR-014 Control de Solicitudes .</t>
  </si>
  <si>
    <t>Elaboración y publicación trimestralmente de informe del indicador Oportunidad en la atención de necesidades de comunicación</t>
  </si>
  <si>
    <t>Diana Carolina Bogota</t>
  </si>
  <si>
    <t xml:space="preserve">Asesor </t>
  </si>
  <si>
    <t>Despacho del Secretario</t>
  </si>
  <si>
    <t>Pérdida de credibilidad en la información generada por la Gobernación y deficiente participación y control ciudadano que podría afectar la imagen del departamento.</t>
  </si>
  <si>
    <t>La información carece de claridad, veracidad y oportunidad sobre las metas, objetivos, y gestión de la administración departamental, o no llega de manera efectiva a los grupos de interés y comunidad objetivo</t>
  </si>
  <si>
    <t>Posibilidad de afectación reputacional al presentarse perdida de confianza y credibilidad en la información socializada por la Gobernación de Cundinamarca a las diferentes partes interesadas externas y medios de comunicación, por falta de claridad, veracidad y oportunidad en la divulgación de la información que puede conllevar afectaciones a la participación de la comunidad y el control ciudadano.</t>
  </si>
  <si>
    <t>Trimestralmente las secretarias de despacho de la gobernación realizan seguimiento a la matriz de comunicaciones con el fin de determinar si se está comunicando eficiente y oportunamente, el profesional de la secretaria de prensa  revisa y consolida las matrices de comunicaciones  y en caso de detectar desviaciones solicita la correccion a la entidad respectiva . Como evidencia los seguimientos son cargados en isolucion en el listado maestro de registros.</t>
  </si>
  <si>
    <t>1. Actualizar y socializar el protocolo para el diligenciamiento de la Matriz de Comunicaciones
2. Revisar y consolidar trimestralmente las matrices de comunicaciones enviadas por las dependencias y cargar en el aplicativo Isolucion para su publicación.</t>
  </si>
  <si>
    <t>30/06/2021
31/12/2021</t>
  </si>
  <si>
    <t xml:space="preserve">Elaborar y presentar informe trimestral del monitoreo de prensa y redes sociales. </t>
  </si>
  <si>
    <t>Asistencia Técnica</t>
  </si>
  <si>
    <t>Prestación de asistencias técnicas que no satisfagan las  necesidades y la prestación del apoyo necesario para el fortalecimiento de las capacidades de los beneficiados</t>
  </si>
  <si>
    <t xml:space="preserve">Falencias en las metodologías y flujos de información del proceso </t>
  </si>
  <si>
    <t xml:space="preserve">Posibilidad de afectación  reputacional por la prestación de asistencias técnicas que no satisfagan las  necesidades y la prestación del apoyo necesario para el fortalecimiento de las capacidades de los beneficiados, debido a falencias en las metodologías y flujos de información del proceso </t>
  </si>
  <si>
    <t>Anualmente el profesional encargado de las asistencias tecnicas de la dirección de seguimiento y evaluación de la secretaría de planeación socializa el procedimiento "M-AT-PR-001 FORMULACIÓN PLAN DE ASISTENCIA TÉCNICA" y el formato "M-AT-FR-001 Plan de Asistencia Técnica" con el fin de que las secretarías programen, consoliden y realicen seguimiento a las asistencias técnicas. Como evidencia se registra el plan anual de asistencia técnica. En caso de programación de asistencias no pertinentes se procede a requerir a la secretaría o dependencia para acordar los ajustes necesarios.</t>
  </si>
  <si>
    <t>Actualizar, de ser requerido, los procedimientos, guías o formatos del proceso.</t>
  </si>
  <si>
    <t>Pablo Mendoza</t>
  </si>
  <si>
    <t>Contratista</t>
  </si>
  <si>
    <t>S Planeación</t>
  </si>
  <si>
    <t>Jonathan Ramirez</t>
  </si>
  <si>
    <t xml:space="preserve">Trimestralmente cada integrante del equipo de mejoramiento realiza seguimiento al plan de asistencia tecnica de su secretaría con el proposito de determinar el cumplimiento del plan y verificar la percepción de la satisfacción del beneficiario. Como evidencia se deja el "M-AT-FR-005 Informe de Gestión de Asistencia Técnica", en caso de evidenciar desviaciones se informa al nivel directivo para la toma de decisiones.  </t>
  </si>
  <si>
    <t>Revisar, con el equipo de mejoramiento, la pertinencia de actualizar la encuesta de satisfacción de Asistencia Técnica</t>
  </si>
  <si>
    <t>Asistencias técnicas no prestadas en el tiempo, situación o medio que el usuario lo requiera</t>
  </si>
  <si>
    <t>Falencias en la articulación y coordinación en la ejecución del  plan de AT.</t>
  </si>
  <si>
    <t>Posibilidad de afectación  reputacional por  asistencias técnicas no prestadas en el tiempo, situación o medio que el usuario lo requiera debido a falencias en la articulación y cordinación en la ejecución del PAT.</t>
  </si>
  <si>
    <t xml:space="preserve">Trimestralmente el profesional encargado de las asistencias tecnicas de la dirección de seguimiento y evaluación de la secretaría de planeación realiza informe consolidado a la ejecución del plan de asistencia tecnica con el proposito de determinar el cumplimiento del plan y verificar la percepción de la satisfacción del beneficiario. Como evidencia se deja el "M-AT-FR-005 Informe de Gestión de Asistencia Técnica", en caso de evidenciar desviaciones se informa al nivel directivo para la toma de desiciones. </t>
  </si>
  <si>
    <r>
      <t>1.Mantener el seguimiento trimestral a la ejecución de asistencia Técnica e informar las desviaciones según pertinencia.</t>
    </r>
    <r>
      <rPr>
        <sz val="9"/>
        <color rgb="FFFF0000"/>
        <rFont val="Arial Narrow"/>
        <family val="2"/>
      </rPr>
      <t xml:space="preserve"> </t>
    </r>
  </si>
  <si>
    <t>Promoción de Ciencia, Tecnología e Innovación</t>
  </si>
  <si>
    <t xml:space="preserve">Atrasos en la ejecución de las actividades definidas en los proyectos </t>
  </si>
  <si>
    <t>por Incumplimiento del plan operativo del proyecto, demoras en tramites administrativos internos y externos e insuficiente frecuencia en el seguimiento del avance financiero  y físico del proyecto.</t>
  </si>
  <si>
    <r>
      <t xml:space="preserve">Posibilidad  de afectación  económica y reputacional por  atrasos en la ejecución de  las actividades definidas en los proyectos, por Incumplimiento del plan operativo del proyecto, demoras en tramites administrativos internos y externos e </t>
    </r>
    <r>
      <rPr>
        <sz val="9"/>
        <color rgb="FFFF0000"/>
        <rFont val="Arial Narrow"/>
        <family val="2"/>
      </rPr>
      <t xml:space="preserve"> </t>
    </r>
    <r>
      <rPr>
        <sz val="9"/>
        <color theme="1"/>
        <rFont val="Arial Narrow"/>
        <family val="2"/>
      </rPr>
      <t>insuficiente</t>
    </r>
    <r>
      <rPr>
        <sz val="9"/>
        <color rgb="FFFF0000"/>
        <rFont val="Arial Narrow"/>
        <family val="2"/>
      </rPr>
      <t xml:space="preserve"> </t>
    </r>
    <r>
      <rPr>
        <sz val="9"/>
        <rFont val="Arial Narrow"/>
        <family val="2"/>
      </rPr>
      <t xml:space="preserve"> frecuencia en el seguimiento del avance financiero  y físico del proyecto.</t>
    </r>
  </si>
  <si>
    <t xml:space="preserve">     Mayor a 500 SMLMV </t>
  </si>
  <si>
    <t xml:space="preserve">El supevisor  convoca a comité Directivo del Proyecto  una vez por trimestre, con el fin de tomar decisiones para aprobar ajustes técnicos administrativos y presupuéstales,  necesarios para garantizar la correcta ejecución técnica y el logro de los objetivos del convenio, mediante el registro de los compromisos y avances en el acta del comité Directivo,  para el caso de falta de quorum deliberatorio el supervisor reprograma comité, como evidencia quedaran las actas de comité Directivo especificando el tema principal de la reunión. </t>
  </si>
  <si>
    <t xml:space="preserve">El supervisor del proyecto convoca a comité Directivo por correo electrónico,  de conformidad con lo solicitado por los miembros del comité  cada trimestre, previo a la reunión el supervisor revisa los  puntos principales a tratar en la reunión y consolida la información ajustada y revisada por el comité técnico, con el fin de prevenir que se presenten retrasos o interrupciones en la ejecución de los  proyectos, es allí donde toman decisiones, se aprueban ajustes técnicos, administrativos y presupuéstales,  necesarios para garantizar la correcta ejecución técnica y logro de objetivos del convenio; esta reunión se llevará a cabo por los miembros directivos de la Secretaría y el Operador, las decisiones tomadas son registradas en el acta de Comité Directivo, dejando definido el tema principal de la reunión. </t>
  </si>
  <si>
    <t>Magda Karina Gutiérrez Navarrete</t>
  </si>
  <si>
    <t>Despacho</t>
  </si>
  <si>
    <t>Secretaria del despaho</t>
  </si>
  <si>
    <t>El supervisor del proyecto convoca a comités Técnicos una vez por trimestre  por correo electrónico,  con el fin  de prevenir y corregir  los retrasos en la ejecución física y financiera de los proyectos o el avance de los mismo, que son validadas de conformidad con la programación definida en el POA y los informes presentados por el operador, esta reunión se llevará  a cabo con los líderes del proyecto del operador, el supervisor, apoyos de SCTeI,   los avances,  cambios o ajustes que se dan se registran conforme a  la programación inicial del proyecto, el desarrollo de la reunión  son  redactas  junto con los compromisos y  en el acta del comité Técnico, dejando definido el tema principal de la reunión.</t>
  </si>
  <si>
    <t>El supervisor  ingresa a  las plataformas GESPROY (fuentes SGR) o  SPI -Sistema Proyecto de Inversión(Diferente fuente de Recursos)mensual, con el fin cargar la plantilla del mes de ejecución anterior, mediante el registro y validación de los avances físicos y financieros del convenio.  Para el caso en que se reporte alertas de la plataforma el supervisor deberá subsanar según lo requerido, como evidencia se obtiene el  Reporte de cambios de los Aplicativos GESPROY y SPI.</t>
  </si>
  <si>
    <t>El supervisor y el apoyo al convenio ingresa a las plataformas GESPROY o SPI  mensual, según corresponda la fuente de financiación, previo a esto realiza el alistamiento del archivo de Excel, con el fin de cargar la plantilla del mes de ejecución anterior, cada registro realizado en la plataforma puede llegar a ser preventivo o correctivo para los  casos en que el aplicativo GESPROY y el SPI reporte alertas de ajustes en cualquiera de las dos variables (físicas o financieras ); para esto el supervisor deberá subsanar según lo requerido, situación que se llevara a solicitar asistencia técnica por parte del personal de apoyo y asesoría del DNP, según sea la complejidad de la alerta, resultado del registro en la plataforma se obtendrá como evidencia el reporte de cambios que arroja el aplicativo GESPROY y SPI y que posteriormente se socializan en comité técnico.</t>
  </si>
  <si>
    <t>Promoción del Desarrollo Social</t>
  </si>
  <si>
    <t>El líder de calidad de cada dependencia realizará la consolidación de la información tanto del acta recibo a satisfacción o de la encuesta de asistencia técnica, según el caso, este análisis estadístico se realizará trimestralmete, para validar la satisfacción de la comunidad, por medio del diligenciamiento del acta o encuesta por parte de los supervisores o encargados de la asistencia técnica, en caso de que se presenten percepciones negativas se debe hacer seguimiento oportuno.</t>
  </si>
  <si>
    <t>Evitar</t>
  </si>
  <si>
    <t xml:space="preserve">Diseñar e implementar formato de acta de recibo a satisfacción de bien o servicio entregado, o el uso de la encuesta de satisfacción de Asistencia Técnica los cuales se utilizarán cada vez que se entregue un bien o servicio a la población objetivo del  proceso y se consolidará el resultado, a través de la generación de las estadísticas de percepción de satisfacción de bienes y/o servicios entregados. </t>
  </si>
  <si>
    <t>Natalia Beltrán
Karen Bachiller
Paula Solano
Paula Gómez</t>
  </si>
  <si>
    <t>Contratista
Técnico operativo
Asesora
Contratista</t>
  </si>
  <si>
    <t>Secretaría de Hábitat y Vivienda
Secretaría de La Mujer
Secretaría Desarrollo Social
Alta Consejería</t>
  </si>
  <si>
    <t>Secretario de Despacho</t>
  </si>
  <si>
    <t>30 de junio/2021</t>
  </si>
  <si>
    <t>El profesional enlace de cada dependencia realizará en las plataformas asignadas el seguimiento y monitoreo a la ejecución de los recursos a través del POAI , Plan de Acción Anual y Plan Indicativo, los seguimientos se realizan trimestralmente, para verificar el avance de las metas establecidas en el plan de desarrollo departamental y dar cumplimiento a las expectativas de la población, diligenciando los formatos establecidos por el proceso de Direccionamiento Estrategico y Articuación Gerencial para tal fin, en caso de que los avances no estén acordes con los planes la Secretaría de Planeación oficiará a las dependencias que hacen parte del proceso que no cumplen con el avance de las metas.</t>
  </si>
  <si>
    <t>El  monitoreo y seguimiento se hará  trimestralmente mediante el reporte de Plan Indicativo y reporte de Plan de Acción. 
De igual manera se realiza control a la inversión del presupuesto a través de la herramienta de control financiero formato PAA de Control.</t>
  </si>
  <si>
    <t>El secretario de despacho o quien haga sus veces, convocará los comités primarios, los cuales se reportarán de manera trimestral. En dichos comités se realizará el seguimiento o avance de la implementación de los planes, programas y proyectos, que permitan la toma de decisiones, que se consignarán en actas y donde se evidencie el avance de acciones que lleven a la satisfacción de las necesidades de la comunidad. En caso de desviaciones en el cumplimiento, se solicitará la justificación del incumplimiento y se realizarán actividades de mejora.</t>
  </si>
  <si>
    <t xml:space="preserve">Se reportarán trimestralmente las actas de comités primarios realizados para la toma de decisiones frente a el cumplimiento de planes, programas y proyectos programados. </t>
  </si>
  <si>
    <t>Promoción del Transporte y la Movilidad</t>
  </si>
  <si>
    <t xml:space="preserve">Desconocimiento por parte de los usuarios sobre los beneficios en los tramites ofertados </t>
  </si>
  <si>
    <t>Falta de promoción de los servicios que brinda la Secretaría de Transporte y Movilidad</t>
  </si>
  <si>
    <t>Posibilidad de afectación reputacional debido al desconocimiento por parte de  los usuarios sobre los beneficios en los tramites ofertados,  por falta de promoción de los servicios que brinda la STMC</t>
  </si>
  <si>
    <t>El gerente de coordinación de las sedes operativas y servicios de transito, es el responsable de programar trimestralmente las visitas de la unidad movil a las entidades territoriales de orden municipal donde no se cuenta con sede operativa, con el objetivo de brindar acompañamiento y asesoramiento de los tramites que presta la Secretaría de Transporte y Movilidad del departamento previa coordinacion con las autoridades municipales; en la eventualidad en que no se pueda dar cumplimiento con la agenda, se volvera a programar para una nueva fecha, se deja como evidencia la programacion de la visita y las planillas que soportan la asistencia de usuarios.</t>
  </si>
  <si>
    <t xml:space="preserve">Desarrollar estrategias públicitarias en coordinacion con los entes territoriales a través de los diferentes medios de comunicación para promocionar los servicios que brinda el proceso. El proceso determino el control preventivo porque nos permite determinar el nicho de la población que requiere adelantar los tramites.
Evidencias: Piezas publicitarias y correo electrónico
Cronograma de visitas de la unidad movil
Lista de asistencia
</t>
  </si>
  <si>
    <t>Alexander Ernesto Hortua Gonzalez</t>
  </si>
  <si>
    <t>Gerente de sedes operativas de transito</t>
  </si>
  <si>
    <t>Gerencia de sedes operativas de transito</t>
  </si>
  <si>
    <t>Alejandra Rodriguez Prieto</t>
  </si>
  <si>
    <t>Plan de Riesgos de Gestión # 3754</t>
  </si>
  <si>
    <r>
      <t>El gerente de estudios sectoriales y de servicios, con apoyo del equipo de comunicaciones, adelantan la creación y divulgación de piezas publicitarias, previa solicitud de las diferentes dependencias de la secretaria mediante el correo electronico, las cuales son avaladas por la secretaria de prensa, con periodicidad semestral, para promocionar los servcios y los beneficios que se otorguen, a traves de los diferentes medios de comunicación: micro sitio de la página institucional, Twitter, Facebook, Vallas publicitarias, correos institucionales, televisores ubicados en las sedes con información pertinente. En caso de encontrar inconsistencias desde las diferentes areas solicitantes, se adelanta las correcciones correspondientes desde la gerencia de estudios sectoriales y se envía a la Secretaría de Prensa para su respectiva aprobación, a través de correo electrónico institucional.</t>
    </r>
    <r>
      <rPr>
        <sz val="9"/>
        <color rgb="FFFF0000"/>
        <rFont val="Arial Narrow"/>
        <family val="2"/>
      </rPr>
      <t/>
    </r>
  </si>
  <si>
    <t>Desarrollar estrategias públicitarias a través de los diferentes medios de comunicación para promocionar los servicios que brinda el proceso. El proceso determino el control preventivo porque nos permite determinar el nicho de la población que requiere adelantar los tramites
Evidencias: Piezas publicitarias
Vallas publicitarias
Publicacion en  micro sitio de la página institucional, redes sociales y correos institucionales, televisores ubicados en las sedes con información pertinente</t>
  </si>
  <si>
    <t>Dirección de servicios</t>
  </si>
  <si>
    <t>Jorge Alberto Godoy Lozano</t>
  </si>
  <si>
    <t xml:space="preserve">Entrega de información fuera de termino de parte de las concesiones  </t>
  </si>
  <si>
    <t>Dificultad en los canales de comunicación entre las sedes operativas y el nivel central de la Secretaría de Transporte y Movilidad</t>
  </si>
  <si>
    <t>Posibilidad de afectación reputacional por entrega de información fuera de termino de parte de las concesiones debido a la dificultad en los canales de comunicación entre las sedes operativas y el nivel central de la Secretaría de Transporte y Movilidad</t>
  </si>
  <si>
    <t xml:space="preserve">     El riesgo afecta la imagen de alguna área de la organización</t>
  </si>
  <si>
    <t>El profesional universitario de la dirección de servicios de la movilidad solicita mensualmente a través de correo electronico institucional el reporte de la trazabilidad de los tramites radicados en cada una de las sedes operativas, para dar respuesta al informe de las salidas no conformes; cuando la informacion no es recibida dentro de los terminos establecidos o no corresponde a lo solicitado, se hace un nuevo requerimeinto quedando como evidencia el correo de la solicitud y el reporte entregado por la concesion.</t>
  </si>
  <si>
    <t>Automático</t>
  </si>
  <si>
    <t>Fortalecer los canales de comunicación con los  directivos de las concesiones mediante la realización de mesas de trabajo trimestrales para hacer seguimiento y evaluacion, determinando acciones de mejora para el proceso.
Evidencias: Acta reunión trimestral y comunicación por medio de correo electrónico.</t>
  </si>
  <si>
    <t>Rocio Mireya Forero Rendon</t>
  </si>
  <si>
    <t>Profesional universitario dirección de servicios</t>
  </si>
  <si>
    <t>Plan de Riesgos de Gestión # 3756</t>
  </si>
  <si>
    <t>En el momento que se necesite, los profesionales y la jefe de la oficina de asesoria juridíca solicita mediante correo electrónico a las concesiones el expediente administrativo correspondiente como soporte para dar respuesta a tutelas, conciliaciones y otro tipo de requerimientos judiciales y administrativos, en caso de no recibir la información completa, se reitera mediante correo electronico la solicitud inicial.</t>
  </si>
  <si>
    <t>Fortalecer los canales de comunicación con los  directivos de las concesiones mediante la realización de mesas de trabajo trimestrales para hacer seguimiento y evaluacion, determinando acciones de mejora para el proceso.
Evidencias: Acta de reunión trimestral y comunicación por medio de correo electrónico.
Requerimiento de parte de la supervisora del contrato a las conceciones para que entreguen de manera eficiente y oportuna la información solictada.
Evidencia: Comunicado anual de requerimiento de información.</t>
  </si>
  <si>
    <t>Constanza Bedoya Garcia
Alejandra Rodriguez Prieto</t>
  </si>
  <si>
    <t>Jefe de oficina asesoría jurídica
Dirección de Servicios</t>
  </si>
  <si>
    <t>Jefatura oficina asesoría jurídica
Dirección de Servicios</t>
  </si>
  <si>
    <t>Jorge Alberto Godoy Lozano
Jorge Alberto Godoy Lozano</t>
  </si>
  <si>
    <t>12/05/2021
12/05/2021</t>
  </si>
  <si>
    <t>31/12/2021
31/07/2021</t>
  </si>
  <si>
    <t>Fortalecimiento Territorial</t>
  </si>
  <si>
    <t>INCREMENTO DE DELITOS EN ALGUN TERRITORIO.</t>
  </si>
  <si>
    <t xml:space="preserve">Errores en la planeación para el seguimiento de los Convenios interadministrativos </t>
  </si>
  <si>
    <t xml:space="preserve">Posibilidad de afectación reputacional y económica por el desborde en la comisión  de especialidad por el incremento de delitos en el territorio. Esto debido a errores en la planeación para el seguimiento de los Convenios interadministrativos.
</t>
  </si>
  <si>
    <t xml:space="preserve">El director de seguridad y orden publico del departamento realiza seguimiento mensual con las estadisticas suministradas por el observatorio generando un informe que permita a las entidades y administraciones municipales tomar la medidas neesarias para preservación del orden publico en el territorio..  En caso de no ser posible la reunión para generar este informe se reprogramara a dispocisión de las partes. </t>
  </si>
  <si>
    <r>
      <t>Socializar mensualmente las estadisticas del observatorio de seguridad y convivencia a traves de un boletin via correo electronico o consejos de seguridad.
Elaborar cronograma de trabajo con consejo de seguridad provinciales.</t>
    </r>
    <r>
      <rPr>
        <sz val="9"/>
        <color rgb="FFFF0000"/>
        <rFont val="Arial Narrow"/>
        <family val="2"/>
      </rPr>
      <t xml:space="preserve"> </t>
    </r>
  </si>
  <si>
    <t>Juan Carlos Barragan.</t>
  </si>
  <si>
    <t>Director.</t>
  </si>
  <si>
    <t>Seguridad y Orden Publico</t>
  </si>
  <si>
    <t>Jose Leonardo Rojas.</t>
  </si>
  <si>
    <t>No aplicar los instrumentos para la identificacion de los riesgos e implementar acciones conjuntas con el fin de llevar a cabo un proceso social de gestion de riesgos  de desastres.</t>
  </si>
  <si>
    <t xml:space="preserve">No aplicar los instrumentos para la identificacion del riesgo  y no implementar las politicas para gestionar los riesgos como un eje transversal  para el fortalecimiento institucional  donde se  generen alertas tempranas  para fortalecer  la Gobernanza, a nivel departamental y municipal, interviniendo en los procesos que fortalezcan la resiliencia y la reducción del riesgo que nos permite reducir la pérdidas humanas, económicas, sociales y ambientales en el Departamento. El Plan de Gestion de Riesgos de Desastres es un instrumento planificador.  </t>
  </si>
  <si>
    <t xml:space="preserve">Posibilidad de afectación reputacional y economica por no aplicar los instrumentos y acciones del Plan Departamental de Gestion de Riesgos PDGRD que permiten una adecuada Gestion del Riesgo de desastres. Esto debido a una inadecuada planeción.  </t>
  </si>
  <si>
    <t>El director (a) de la Unidad Adminsitrativa Especial Para la de Gestion de Riesgos de Desastres  realiza  seguimiento mensual a traves de los  Comites Provinciales de Gestion de Riesgo generando alertas tempranas, informes,  circulares externas, Actas Consejos Departamentales de Gestión de Riesgo y consolidado informes de visitas tecnicas en las  zonas de riesgo ientificadas en el departamento. En caso de no poder realizarlas, se reprogramara de acuerdo a las partes interesadas.</t>
  </si>
  <si>
    <r>
      <t>Realizar mensualmente los consejos departamentales de Gestión del riesgo, informes de comites provinciales de Gestión del riesgo y circulares.</t>
    </r>
    <r>
      <rPr>
        <sz val="9"/>
        <color rgb="FFFF0000"/>
        <rFont val="Arial Narrow"/>
        <family val="2"/>
      </rPr>
      <t xml:space="preserve">  </t>
    </r>
    <r>
      <rPr>
        <sz val="9"/>
        <rFont val="Arial Narrow"/>
        <family val="2"/>
      </rPr>
      <t>Se realiza seguimiento y medición a traves del indicador: Nivel de atención de personas afectadas por desastres.</t>
    </r>
  </si>
  <si>
    <t>Gina Lorena Herrera Parra</t>
  </si>
  <si>
    <t>Directora de la UAEGRD</t>
  </si>
  <si>
    <t>Dirección de la UAEGRD</t>
  </si>
  <si>
    <t>Promoción del Desarrollo Educativo</t>
  </si>
  <si>
    <t xml:space="preserve"> Proyecciones de recursos no acordes con la realidad.
</t>
  </si>
  <si>
    <r>
      <t xml:space="preserve">Disminución, baja asignación, insufienciencia o demora en la asignación de recursos a la Secretaría.
</t>
    </r>
    <r>
      <rPr>
        <sz val="9"/>
        <color rgb="FFFF0000"/>
        <rFont val="Arial Narrow"/>
        <family val="2"/>
      </rPr>
      <t/>
    </r>
  </si>
  <si>
    <r>
      <t>Posibilidad  de interrupción en la prestación del servicio educativo en las Instituciones Educativas, debido a proyecciones de recursos no acordes con la realidad, implicando una</t>
    </r>
    <r>
      <rPr>
        <sz val="9"/>
        <color rgb="FFFF0000"/>
        <rFont val="Arial Narrow"/>
        <family val="2"/>
      </rPr>
      <t xml:space="preserve"> </t>
    </r>
    <r>
      <rPr>
        <sz val="9"/>
        <rFont val="Arial Narrow"/>
        <family val="2"/>
      </rPr>
      <t xml:space="preserve">baja asignación, insufienciencia o demora en la asignación de recursos a la SEC. </t>
    </r>
  </si>
  <si>
    <r>
      <t xml:space="preserve">El Director Administrativo y Financiero con base en la información suministrada por las demás Direcciones  realiza anualmente, el análisis y determina la fuente de financiación, (SGP y Recursos propios), con el fin de presentar la problemática a la Alta Dirección, para que a través de la Secretaría de Hacienda se autorice financiación. Si la solictud no es viable se presenta al Gobernador y a la Asamblea para su revisión y aprobación de traslado de recursos, la evidencia son los actos administrativos generados así como los informes a la alta gerencia. </t>
    </r>
    <r>
      <rPr>
        <sz val="9"/>
        <color rgb="FFFF0000"/>
        <rFont val="Arial Narrow"/>
        <family val="2"/>
      </rPr>
      <t/>
    </r>
  </si>
  <si>
    <t>Sin Documentar</t>
  </si>
  <si>
    <r>
      <t xml:space="preserve">Realizar verificacion de la ejecución presupuestal proyectada, los recursos disponibles en tesorería, PAC y los recursos asignados por CONPES, a las diferentes metas establecidas en el Plan de Desarrollo Departamental enfocadas a la SEC. Las evidencias son las ejecuciones presupuestales, los informes de tesorería  y el PAC.  </t>
    </r>
    <r>
      <rPr>
        <sz val="9"/>
        <color rgb="FFFF0000"/>
        <rFont val="Arial Narrow"/>
        <family val="2"/>
      </rPr>
      <t xml:space="preserve"> </t>
    </r>
  </si>
  <si>
    <t>Ana María Mahecha</t>
  </si>
  <si>
    <t>Director Administrativo y Financiero</t>
  </si>
  <si>
    <t>Dirección Administrativa y Financiera</t>
  </si>
  <si>
    <t>1 de junio  de 2021</t>
  </si>
  <si>
    <t>Diciembre 31 de 2021</t>
  </si>
  <si>
    <t xml:space="preserve">Plan de Riesgos de Gestión #3797
</t>
  </si>
  <si>
    <t xml:space="preserve">
 Falta de recurso humano.
Falta de mantenimiento adecuado.
 Presupuesto insuficiente.
</t>
  </si>
  <si>
    <t xml:space="preserve"> No se cuenta con un plan actualizado que contenga la totalidad de los inventarios de la infraestructura educativa, para su control, administración, intervención y debida planeación.  </t>
  </si>
  <si>
    <t>Posibilidad de que la  infraestructura física  sea insuficiente o inadecuada para la prestación del servicio educativo,  por  falta de recurso humano,  mantenimiento adecuado e insuficiente presupuesto; generando que no se cuente con un plan que contenga la totalidad de los inventarios actualizados de la infraestructura educativa, para su control, administración, intervención y debida planeación.</t>
  </si>
  <si>
    <t>El Director de Infraestructura y el equipo de profesionales de la Dirección conjuntamente con el Instituto de Infraestructura de Concesiones de Cundinamarca ICCU, una vez al año o de acuerdo a las necesidades, definen y priorizan  las intervenciones a realizar en Infraestructura educativa de cada uno de los Municipios. Cuando no se cuente con disponibilidad presupuestal en la Secretaría de Educación, se solicita a las IED y a los Municipios que realicen las mejoras con recursos propios, de gratuidad o la gestión de recursos por medio de proyectos ante la Nación o el Departamento. Como evidencia tenemos las diferentes comunicaciones con los rectores y alcaldes de los diferentes municipios, y los convenios suscritos por cada uno  de los ejecutores de los recursos.</t>
  </si>
  <si>
    <t>Solicitar los recursos financieros al Departamento para el mejoramiento de la infraestructura educativa,  así como para fortalecer la contratación de recursos humanos y la actualización del Plan de Infraestructura; y brindar apoyo a los municipios para la asignación de recursos financieros del orden Nacional.</t>
  </si>
  <si>
    <t>Jaime Iriarte garcía/Juan Carlos Melo</t>
  </si>
  <si>
    <t>Director de Infraestuctura y equipo</t>
  </si>
  <si>
    <t>Dirección de Infraestructura Educativa</t>
  </si>
  <si>
    <t>Jaime Iriarte García</t>
  </si>
  <si>
    <t>1  de Junio  de 2021</t>
  </si>
  <si>
    <t>Plan de Riesgos de Gestión #3800</t>
  </si>
  <si>
    <t xml:space="preserve"> Dificultades económicas para los desplazamientos y sostenimiento.
Falta de difusión  de los programas y del procedimiento para el acceso a la  Educación superior por parte de las entidades convenio y la SEC.
</t>
  </si>
  <si>
    <t>Desconocimiento de los programas existentes para el acceso y permanencia a la educaciòn superior.</t>
  </si>
  <si>
    <t>Posibilidad de baja transición de los egresados de las instituciones educativas oficiales y privadas a la educaciòn superior,  de acuerdo con las proyecciones,  debido  a las dificultades económicas para los desplazamientos y sostenimiento, así como  la falta de difusión  de los programas y del procedimiento para el acceso a la  educación superior por parte de las entidades con las cuales se sucriben los convenios y por la SEC. Esto ocasiona desconocimiento de los programas existentes para el acceso y permanencia a la educaciòn superior.</t>
  </si>
  <si>
    <t>El  Director (a)de Educación Superior,  en coordinación con el Direcctor de Medios y Nuevas Tecnologías bajo los lineamientos y apoyo del profesional de comunicaciones de la Secretaría de Educación, realiza la divulgación semestralmente, a través de la página web y los medios dispuestos para informar a la  a la comunidad educativa sobre los requisitos para aplicar a  las convocatorias. En caso de no tener la suficiente difusión o que no haya participación, se hace reunión con rectores por provincias y de deja evidencia a traves de asistencia e informe de reuniónes virtuales o presenciales.</t>
  </si>
  <si>
    <t xml:space="preserve">Ampliar la publicidad a través de los medios dispuestos por la Gobernación, la Secretaría y por las Alcaldías para convocar a los estudiantes que cumplen las condiciones para aplicar a los programas. </t>
  </si>
  <si>
    <t>Natalia Andrea Forero M.</t>
  </si>
  <si>
    <t>Directora de Educación Superior</t>
  </si>
  <si>
    <t>Dirección de Educación Superior</t>
  </si>
  <si>
    <t>1 de junio de 2021</t>
  </si>
  <si>
    <t xml:space="preserve">Plan de Riesgos de Gestión #3801
</t>
  </si>
  <si>
    <t>La Junta administradora del Fondo, sesiona cada tres  meses o extraordinariamente si se requiere, con el fin de evaluar los casos especiales generales, aprobar fechas de convocatorias, establecerr criterios de financiación , entre otros para los postulados y beneficiarios de los programas de formación. Si el caso presentado no se resuelve ante  la junta, se le comunicará al aspirante quien podrá postularse para una nueva convocatoria. La evidencia son las actas de sesión de la Junta.</t>
  </si>
  <si>
    <t>Hacer seguimiento a las causas de la deserción y a los estudiantes que presentan problemas en la continuidad de los programas, para identificar acciones a realizar</t>
  </si>
  <si>
    <t xml:space="preserve">El Profesional Universitario o Especializado, realiza acompañamiento especial dos veces al año a las IED del Departamento, asiste a ferias universitarias virtuales o presenciales para realizar amplia divulgación de los programas de acceso y permanencia en la Educación Superior. En las actas de reunión se deja consignada la asistencia y el impacto que tuvo esta estrategia, en caso de encontrar que no hubo alta afluencia en la asistencia, se coordina con los rectores reuniones adicionales. Las evidencias son los actas y los registros de asistencia.
</t>
  </si>
  <si>
    <t xml:space="preserve"> Información errada o incompleta por parte de las IED para la proyección de cupos.
 Fallas en los controles por parte de la SEC al momento de realizar la aprobación de las proyecciones.
 Fallas en la aplicación del procedimiento (M-PDE-C-PR-002 )</t>
  </si>
  <si>
    <t>Errores en la planificación de cupos</t>
  </si>
  <si>
    <t>Posibilidad de no garantizar el acceso a las IED para los estudiantes del Departamento, debido a información errada o incompleta por parte de las IED para la proyección de cupos; fallas en los controles por parte de la SEC al momento de realizar la aprobación de las proyecciones y  fallas en la aplicación del procedimiento (M-PDE-C-PR-002 ) generando errores en la planificación de los cupos.</t>
  </si>
  <si>
    <t>Los profesionales del equipo de matrícula realizan capacitación una vez al año a los directivos docentes y directores de núcleo sobre los lineamientos y las etapas del proceso de matrícula y la proyección de cupos. En caso de baja participación se cita a otra capacitación. Se dejan como evidencia  los listados de asistencia y las memorias.</t>
  </si>
  <si>
    <t xml:space="preserve">Realizar capacitación, con el fin de orientar  la adecuada ejecución de las etapas del proceso de matrícula y que la planeación se ajuste a la realidad de la IED. </t>
  </si>
  <si>
    <t>María  Anyul Fonseca/ Iris Valbuena/Wilson Huertas</t>
  </si>
  <si>
    <t>Directora de Cobertura</t>
  </si>
  <si>
    <t>Direccion de Cobertura</t>
  </si>
  <si>
    <t>Genny Milena Padilla</t>
  </si>
  <si>
    <t>31 de diciembre de 2021</t>
  </si>
  <si>
    <t xml:space="preserve"> Plan de Riesgos de Gestión #3802</t>
  </si>
  <si>
    <t>Los profesionales del equipo de matrícula y los Directores de Núcleo, revisan una vez al año la proyección de cupos aprobada frente a la matrícula de la IED, con el fin de determinar la capacidad real de las IED y fijar las posibles alternativas para cumplir. Si se evidencian fallas en la información como solicitudes de cupos superiores a la capacidad, información no reportada o incompleta, se oficia a las IED dejando como evidencia esta comunicación.</t>
  </si>
  <si>
    <t>Realizar reuniones de verificación con los rectores y el equipo de matrícula, para realizar los análisis de la proyección de cupos y las estadísticas para determinar la capacidad de la IED y determinar acciones del periodo siguiente, con el fin de minimizar fallas en la siguiente vigencia</t>
  </si>
  <si>
    <t>Los profesionales del equipo de matrícula realizan capacitación una vez al año a los directivos docentes y directores de núcleo sobre los lineamientos y las etapas del proceso de matrícula y proyección de cupos. En caso de baja participación se cita a otra capacitación. Se dejan como evidencia  los listados de asistencia y las memorias.</t>
  </si>
  <si>
    <t>Priorizar los municipios con alto número de matrícula y realizar los cruces de la información registrada en el SIMAT contra la matrícula real, con el fin de verificar que la oferta atienda la demanda.</t>
  </si>
  <si>
    <t>Profesional Universitario/Técnico Operativo</t>
  </si>
  <si>
    <t>Los profesionales del equipo de matrícula y los directores de núcleo, revisan una vez al año la proyección de cupos aprobada frente a la matrícula de la IED, con el fin de determinar la capacidad real de las IED y fijar las posibles alternativas para cumplir. Si se evidencian fallas en la información como solicitudes de cupos superiores a la capacidad, información no reportada o incompleta, se oficia a las IED dejando como evidencia esta comunicación.</t>
  </si>
  <si>
    <t>Dificultad para realizar el seguimiento  a los compromisos establecidos en las visitas.</t>
  </si>
  <si>
    <t xml:space="preserve">
Personal insuficiente </t>
  </si>
  <si>
    <t>Posibilidad de de tener  baja cobertura  del servicio de inspección,  vigilancia y control, debido a falta de seguimiento a los compromisos establecidos en las visitas a causa de  personal insuficiente.</t>
  </si>
  <si>
    <t xml:space="preserve">     El riesgo afecta la imagen de la entidad internamente, de conocimiento general, nivel interno, de junta dircetiva y accionistas y/o de provedores</t>
  </si>
  <si>
    <t>El Director del área de acuerdo al plan o al cronograma y a la demanda de visitas,  determina aquellos establecimientos educativos que requieren ser visitados de manera presencial.  Los Directores de Núcleo  realizan las visitas, elaboran los informes  en donde consignan las recomendaciones de mejora y aspectos que no cumplan con los requisitos establecidos en las normas. En caso de que no se pueda efectuar la visita se reprograma. La evidencia es el plan que incluye la reprogramación de las visitas.</t>
  </si>
  <si>
    <t>Gestionar a través de la Secretaría de la Función pública la asignación de personal  y la provisión de las vacantes para la Dirección de Inspección, Vigilancia y Control.</t>
  </si>
  <si>
    <t>Elcy Castillo Ríos</t>
  </si>
  <si>
    <t>Dirección de Inspección, Vigilancia y Control</t>
  </si>
  <si>
    <t>José Aimer Ospina Vela</t>
  </si>
  <si>
    <t>diciembre 31 de 2021</t>
  </si>
  <si>
    <t>Plan de Riesgos de Gestión #3803</t>
  </si>
  <si>
    <t>El Director de IVyC, realiza la solicitud anualmente, de acuerdo con la necesidad de personal para atender las actividades del área. En caso de que no se contrate al personal requerido, se distribuyen las cargas laborales en el personal de planta. La evidencia es la comunicación de la asiganción de funciones adicionales.</t>
  </si>
  <si>
    <t xml:space="preserve"> Demora o baja de calidad en las respuestas de PQRS</t>
  </si>
  <si>
    <t xml:space="preserve">
 Fallas en la revisión diaria de bandejas de mercurio y SAC,  porque existen dificultades para ubicar  la información  y los documentos requeridos </t>
  </si>
  <si>
    <r>
      <rPr>
        <sz val="10"/>
        <rFont val="Arial Narrow"/>
        <family val="2"/>
      </rPr>
      <t>Posibilidad de demora o baja  calidad en las respuestas de PQRS,  por fallas en la revisión diaria de bandejas de mercurio y SAC,  porque existen dificultades para ubicar  la información  y los documentos requeridos</t>
    </r>
    <r>
      <rPr>
        <sz val="9"/>
        <rFont val="Arial Narrow"/>
        <family val="2"/>
      </rPr>
      <t xml:space="preserve"> </t>
    </r>
  </si>
  <si>
    <t xml:space="preserve">El líder de atención al ciudadano, presenta semanalmente al comité directivo el listado de los contratistas que tienen PQRS vencidas. Si el contratista no aparece en este reporte, los correspondientes supervisores pueden proceder a efectuar el pago, de lo contrario deberá exigir al contratista el cumplimiento previo de esta obligación para efectuar el pago. La evidencia son las comunicaciones a los contratistas. </t>
  </si>
  <si>
    <t xml:space="preserve">Implementar alertas diarias en donde se reportan los 30 funcionarios y contratistas con mayor número de vencidos en las herramientas SAC y Mercurio. </t>
  </si>
  <si>
    <t>Aura Yamile Lizarazo</t>
  </si>
  <si>
    <t>Profesional Especailziado</t>
  </si>
  <si>
    <t>Subsecretaría</t>
  </si>
  <si>
    <t>José María Leiton</t>
  </si>
  <si>
    <t xml:space="preserve">Plan de Riesgos de Gestión #3814
</t>
  </si>
  <si>
    <t>La profesional responsable del seguimiento al proceso de atención al ciudadano, realiza monitoreo diario de las PQRS allegadas a la SEC. En caso de encontrar respuestas fuera de término, comunica al área responsable a través de correo electrónico.</t>
  </si>
  <si>
    <t>Socializar las alertas de vencidos a través de correo electrónico al equipo directivo para la toma de medidas e implementación de acciones</t>
  </si>
  <si>
    <t>La profesional responsable del seguimiento al proceso de atención al ciudadano, elabora informes semanales de las PQRS recibidas y contestadas. En caso de encontrar respuestas fuera de término, comunica al área responsable a través de correo electrónico.</t>
  </si>
  <si>
    <t>Presentar informes mensuales y trimestrales en donde se evidencie el acumulado de vencidos durante lo corrido de cada periodo y se incluya el análisis de cargas laborales por dependencia y coordinación</t>
  </si>
  <si>
    <t xml:space="preserve">Parametrizar la herramienta mercurio para que en el paso trámite no se pueda reasignar las PQRSDF después de dos días sin gestión </t>
  </si>
  <si>
    <t xml:space="preserve"> Protestas y movimientos del personal de las IED . 
Condición de amenazas a docentes en el ejercicio de sus funciones.
 Falta de provisión oportuna de las vacantes
</t>
  </si>
  <si>
    <t xml:space="preserve"> COVID 19 u otras emergencias sanitarias </t>
  </si>
  <si>
    <t xml:space="preserve">Posibilidad  de interrupción o desmejora en la prestación del servicio educativo en las Instituciones Educativas,  debido a protestas y movimientos del personal, condición de amenazas a docentes en el ejercicio de sus funciones, falta de provisión oportuna de vacantes  o por  COVID 19 u otras emergencias sanitarias.
</t>
  </si>
  <si>
    <t>El equipo directivo de la Secretaría, lleva a cabo reuniones semestrales o cada vez se presente una manifestación con el fin de revisar y escuchar los planteamientos que dan origen a la situación. Se proponen acuerdos entre las partes, en caso de no haber consenso, se convoca una siguiente reunión hasta conseguir un pacto que satisfaga a ambas partes, la evidencia son las actas de las reuniones.</t>
  </si>
  <si>
    <t xml:space="preserve">Plan de Riesgos de Gestión #3812
</t>
  </si>
  <si>
    <t>El Director de Calidad Educativa y su equipo, desarrollaron la estrategia Mi Casa Mi Escuela bajo los lineamientos del Despacho de la Secretaría, a través de la cual se involucran los diferentes actores de la comunidad educativa, fijando cursos de acción, dirigidos a estudiantes, padres de familia, docentes, directivos docentes y autoridades municipales, logrando la continuidad de la prestación del servicio educativo.</t>
  </si>
  <si>
    <t xml:space="preserve">Formulación de proyectos de mejoramiento para fortalecer las competencias del proceso de enseñanza y aprendizaje en las IED a través de proyectos. </t>
  </si>
  <si>
    <t>Leandro Javier Sarmiento Pedraza</t>
  </si>
  <si>
    <t>Director de Calidad Educativa</t>
  </si>
  <si>
    <t>Dirección de Calidad Educativa</t>
  </si>
  <si>
    <t>El Director de Personal una vez recibe la solicitud del docente amenazado la revisa, reporta y establece la acción preventiva del traslado de acuerdo a la normatividad vigente. En caso de que la documentación allegada por el docente no cumpla, se le solicita completar la documentación y se deja evidencia de la comunicación.</t>
  </si>
  <si>
    <t>Reactivar el Comité de amenazados en cabeza del Secretario o su delegado.</t>
  </si>
  <si>
    <t>Cristina Paola Miranda Escalante</t>
  </si>
  <si>
    <t>Directora de Personal</t>
  </si>
  <si>
    <t>Dirección de Personal de IED</t>
  </si>
  <si>
    <t>El Director de Personal realiza el reporte de las vacantes definitivas al MEN (Sistema Maestro), para que realice la provisión de las mismas. En cuanto a las vacancias temporales se hace la escogencia para la provisión a través del aplicativo Cundinamarca Siempre en Clase. En caso de no realizarse el nombramiento oportunamente el Director de Personal autoriza el pago de horas extras. Como evidencia se conserva el reporte de vacantes.</t>
  </si>
  <si>
    <t>Formular y desarrollar un plan de trabajo para activar el control de planta en el sistema HUMANO.</t>
  </si>
  <si>
    <t>Edgar Excelino Mayorga</t>
  </si>
  <si>
    <t>Subdirector de Administración y Desarrollo</t>
  </si>
  <si>
    <t>Promoción de la Competitividad y Desarrollo Económico Sostenible</t>
  </si>
  <si>
    <t>Demora en el cumplimiento de actividades asignadas, por el desconocimiento de las actividades por parte de los funcionarios que asumen el cargo, afectando los tiempos de entrega de los servicios de las Secretarías.</t>
  </si>
  <si>
    <t>Desconocimiento de las actividades a realizar debido a la falta de manejo de las plataformas y la deficiente socialización de los procedimientos, guías o instructivos de las mismas, que utilizan los funcionarios para el desarrollo de las actividades asignadas al cargo, sumado a esto la falta de rigurosidad en la entrega de documentación que afecta la transferencia de información por parte del funcionario saliente a la persona que asume el cargo.</t>
  </si>
  <si>
    <t xml:space="preserve">
Posibilidad de afectación económica y reputacional debido a la demora en la entega de las actividades asiganadas, por parte de los funcionarios y contratistas nuevos en sus cargos, porque no hay una correcta trasferencia de información, ni iducción de las plataformas utilizadas.</t>
  </si>
  <si>
    <t xml:space="preserve">El equipo de mejoramiento diseñará un evaluación general, que sirva como herramienta para valorar los conocimientos generales de cada secretaría garantizando apropiación de la infomación impartida a los funcionarios y contratistas en el desarrollo de sus actividades, dicha evaluación se aplicará dos veces al año, y se hará el respectivo análisis de los resultados. En caso de tener resultados que no cumplan con la tolerancia, se evaluará nuevamente. </t>
  </si>
  <si>
    <t xml:space="preserve">Se diseñará una evaluación general y un instructivo que determinará los limites de tolerancia para aprobar o desaprobar la evaluación aplicada. Una vez aplicada la prueba, se consolidarán los resultados y se determinará si se cumplen los limites de tolerancia, si la mayoría (mitad+1) aprueba la evaluación, se enviará de manera particular los resultados a las personas que no tuvieron un resultado satisfactorio y se repetirá la evaluación nuevamente a dichas personas. Caso contrario si el resultado de la mayoría es insatisfactorio, se hará socialización general y se repetirá la prueba a todos los inicialmente evaluados. Como evidencia se entregarán el diseño de evaluación, el instructivo, la consolidación de resultados, y los resultados de las segundas pruebas(cuando aplique), de igual forma, actas de reunión (Cuando aplique). </t>
  </si>
  <si>
    <t xml:space="preserve">Juan Gabriel Ayala
Viviana Pulido
Olga Ramirez
Nidia Riaño </t>
  </si>
  <si>
    <t xml:space="preserve">Secretarios de despacho </t>
  </si>
  <si>
    <t xml:space="preserve">Proceso de competitividad y desarrollo económico sostenible </t>
  </si>
  <si>
    <t>Los recursos llegan a cundinamarqueses que no son priorizados</t>
  </si>
  <si>
    <t xml:space="preserve"> Falta de información para la construcción de bases de datos, como consecuencia de la auscencia de conocimiento en el diligenciamiento de los formatos de caracterización de población específica                      </t>
  </si>
  <si>
    <t>Posibilidad de impacto económico y reputacional porque  los recursos  podrían llegar a cundinamarqueses que no son priorizados debido a que la población seleccionada no es la apropiada para aplicar a las convocatorias porque no se cuenta con la totalidad de la informacion de las personas que aplicarian a estos servicios.</t>
  </si>
  <si>
    <r>
      <t>El equipo de mejoramiento socializará el correcto diligenciamiento de los formatos de caracterización poblacional mediante, Actas de capacitación, circulares, correos electronicos y actas de reunión. cada vez que haya una modificación en los formatos. En caso contrario se levantará nuevamente la información de la caracterización poblacional que haya sido mal diligenciada.</t>
    </r>
    <r>
      <rPr>
        <sz val="9"/>
        <color rgb="FFFF0000"/>
        <rFont val="Arial Narrow"/>
        <family val="2"/>
      </rPr>
      <t/>
    </r>
  </si>
  <si>
    <t xml:space="preserve">Se socializarán los formatos de caracterización poblacional que están dispuestos para el proceso, dicha socialización se ejecutará mediante el medio que a bien tenga cada secretaría (mediante correo eléctronico, videos informativos, reuniones), cualquiera sea el caso se deberá aportar la evidencia correspondiente. </t>
  </si>
  <si>
    <t>Claudia Fernanda González A.
Diana Marcela Gaona F.
María Paula González G.
Yerssi Liliana Castro R.</t>
  </si>
  <si>
    <t xml:space="preserve">Equipo de Mejoramiento </t>
  </si>
  <si>
    <t>Secretaría de Agricultura y Desarrollo Rural
Secretaría de Competitividad y Desarrollo Económico
Secretaría de Minas, Energía y Gas
Secretaría de Ambiente</t>
  </si>
  <si>
    <t>Viviana Pulido
Juan Gabriel Ayala
Olga Ramirez
Nidia Riaño</t>
  </si>
  <si>
    <t>El enlace de planeación de cada secretaría deberá aportar el plan indicativo que evidencia la población diferencial beneficiada de manera trimestral. En caso de que no se presente se recurrirá a las caracterizaciones poblacionales físicas.</t>
  </si>
  <si>
    <t xml:space="preserve">Como requisito de Secretaría de planeación, los avances a las metas se deben presentar  caracterizando la poblaciónal de los beneficiados, por tal razón se debe presentar como evidencia el plan indicativo en donde se identique la caracterización poblacional. </t>
  </si>
  <si>
    <t>Falta de unificación de la información socio económica relevante de la población (Caracterización poblacional).</t>
  </si>
  <si>
    <t>Atención al Usuario</t>
  </si>
  <si>
    <t>Usuarios insatisfechos por la atención recibida a través de los diferentes canales de atención dispuiestos por la Gobernación de Cundinamarca.</t>
  </si>
  <si>
    <t>1. Personal sin conocimiento actualizado sobre los procedimientos internos y uso adecuado del Software de la Gobernación de Cundinamarca      2. Muy baja Adherencia a guías, manuales, procedimientos, tutoriales y protocolos establecidos por parte de los servidores públicos para la atención y solución de los trámites  y Opas requerimientos de los usuarios.</t>
  </si>
  <si>
    <t>Posibilidad de afectación reputacional y económica  por usuarios insatisfechos por la atención recibida  debido al desconocimiento  de los procedimientos por parte del personal y su aplicación.</t>
  </si>
  <si>
    <t xml:space="preserve">El Director de Atención al Usuario  asigna profesional universitario, para realizar cronograma de  capacitaciones y reinducciones en la aplicación del  Protocolo de Atencion al Usuario, procedimientos del proceso, a los servidores  públicos que atienden los canales virtuales, presenciales y telefónico, con el propósito de  evaluar y afianzar los conocimientos y aplicación  de los procedimientos  realizando pre-test y pos-test  de las capacitaciones y reinducciones realizadas para cuantificar la adherencia de los conocimientos adquiridos, presentando  informe  mensual comparativo con los resultados obtenidos, programando nuevamente  reinducciones, en los casos requeridos. Se realizará reprogramación en el caso de que no se pueda dar cumplimiento con el cronograma establecido  </t>
  </si>
  <si>
    <t xml:space="preserve">1.  Establecer cronograma de capacitaciones y reinducciones en la aplicación del protocolo de atención al usuario, procedimientos del proceso a los servidores públicos que atienden los canales virtuales, presenciales y telefónico. 2. Realizar evaluación pre-test y pos-test del afianzamiento de los conocimientos y adherencia de los mismos del personal capacitado. 3. Elaborar y presentar informe mensual comparativo con los resultados obtenidos, generando estrategias para mejorar la gestión del conocimiento  de   los resultados obtenidos y mitigando la posibilidad de multas económicas  por los entes de control. </t>
  </si>
  <si>
    <t xml:space="preserve">Cristobal Sierra </t>
  </si>
  <si>
    <t>Dirección de Atención al Usuario</t>
  </si>
  <si>
    <t>Cristobal Sierra Sierra Director de Atencion al Usuario</t>
  </si>
  <si>
    <t>El Director de Atencion al Usuario asigna profesional universitario  para generar actas de  cada  capacitación y reinducción realizada (bajo cumplimiento del cronograma establecido),  a los servidores públicos que atiende los canales presenciales, virtuales, y el telefonico sobre el cumplimiento y aplicación de  guías, manuales, procedimientos, tutoriales y protocolos establecidos para la debida atención de los usuarios.   Reprogramar las capacitaciones que no se puedan realizar dando cumplimiento al cronograma establecido.</t>
  </si>
  <si>
    <r>
      <t xml:space="preserve">1. El profesional universitario  elaborara  actas de  cada  capacitación y reinducción realizada (bajo cumplimiento del cronograma establecido),  a los servidores públicos que atienden los canales presenciales, virtuales, y el telefónico sobre el cumplimiento y aplicación de  guías, manuales, procedimientos, tutoriales y protocolos establecidos para la debida atención de los usuarios.   Reprogramar las capacitaciones  que no se puedan realizar dando cumplimiento al cronograma establecido. </t>
    </r>
    <r>
      <rPr>
        <sz val="9"/>
        <color rgb="FFFF0000"/>
        <rFont val="Arial Narrow"/>
        <family val="2"/>
      </rPr>
      <t xml:space="preserve"> </t>
    </r>
  </si>
  <si>
    <t xml:space="preserve">Omar Francisco Torres </t>
  </si>
  <si>
    <t xml:space="preserve">PQRSDF no contestados en tiempo de ley </t>
  </si>
  <si>
    <t xml:space="preserve">1. Mal direccionamiento de las PQRSD recibidas 2. Falta de apropiación de los funcionarios para la contestación de las PQRSDF en tiempos de ley  definidos 3. Falta de capacitación de los funcionarios en el seguimiento, control a las  en PQRSDF. 4, Deficiencia en la parametrización en tiempo de respuesta de las PQRSDF del sistema Mercurio </t>
  </si>
  <si>
    <t>Posible afectación reputacional, económica y demandas jurídicas, o acciones de tutela por la no contestación de las PQRSDF dentro de los tiempos de respuesta establecidos por la ley (ley 1755 y decreto 491 2020)</t>
  </si>
  <si>
    <t>El Director de Atención al Usuario asigna profesional universitario  para realizar seguimiento y control a la contestación de las PQRSDF en tiempos de ley, realizando informes mensuales y trimestrales, socializando  los resultados del indicador de oportunidad en la respuesta en la reunión mensual de administradores. Elaborando acta en la cual se registran las acciones correctivas, preventivas o de mejora que deben ser adoptadas por las diferentes dependencias centralizadas de la Gobernación, para alcanzar la meta establecida en el indicador. Reprogramando las reuniones mensuales en el caso que no se puedan realizar segun el cronograma establecido.</t>
  </si>
  <si>
    <t>1. Realizar seguimiento y control a la contestacion de las PQRSDF en tiempos de ley, realizando informes mensuales y trimestrales , socializando los resultados del indicador de oportunidad en la respuesta en la reunion mensual de administradores de PQRSDF. 2. Elaborar cronograma de las reuniones mensuales para la vigencia 2021  3. Realizar acta en la cual se registran las acciones correctivas, preventivas o de mejora que  deben ser adoptadas  por las direfentes dependencias centralizadas de la Gobernacion, 4. Elaboración y publicación del informe del indicador de oportunidad en la respuesta en el SIGC Isolucion y página web de la Gobernación.</t>
  </si>
  <si>
    <t xml:space="preserve">El Director de Atención al Usuario asigna profesional universitario  idóneo para elaborar y remitir a través de correo institucional a los administradores de PQRSDF informe semanal del estado de las PQRSDF pendientes de contestación en tiempo y fuera de tiempo, para que las dependencias realicen seguimiento y control a la contestación oportuna de las mismas. En caso  de no enviar el informe semanal , se consolidara la informacion siendo remitida en la siguiente semana.  </t>
  </si>
  <si>
    <r>
      <t xml:space="preserve">1. Elaborar y remitir a través de correo institucional a los administradores de PQRSDF informe semanal del estado de las PQRSDF pendientes de contestación en tiempo y fuera de tiempo.  </t>
    </r>
    <r>
      <rPr>
        <sz val="9"/>
        <color rgb="FFFF0000"/>
        <rFont val="Arial Narrow"/>
        <family val="2"/>
      </rPr>
      <t xml:space="preserve"> </t>
    </r>
  </si>
  <si>
    <t>El Director de Atención al Usuario asigna profesional universitario  encargado de realizar verificación a diario de la radicación de las comunicaciones oficiales recibidas en el canal presencial y su correcto direccionamiento, antes de la digitalización y publicación de imágenes. Generando informe mensual de seguimiento al cumplimiento del procedimiento de radicación realizado por los servidores públicos asignados a esta área. Mejorando la calidad del procedimiento de radicación, digitalización y publicación de imágenes. En caso de no realizarse  el seguimiento diario, se verificará las radicaciones erradas a través del aplicativo Mercurio.</t>
  </si>
  <si>
    <t>1. Verificación a diario de la radicación de las comunicaciones oficiales recibidas en el canal presencial y su correcto direccionamiento, antes de la digitalización y publicación de imágenes. 2. Elaborar informe mensual de seguimiento al cumplimiento del procedimiento de radicación realizado por los  servidores públicos asignados a esta área generando estrategias para mejorar la radicación, publicando los resultados en el indicador de comunicaciones oficiales externas recibidad .</t>
  </si>
  <si>
    <t>El Director de Atención al Usuario asigna profesional universitario idóneo para realizar capacitación y reinducción  mensual o cuando se requiera (por el  ingreso de personal nuevo al area de radicación), a los servidores públicos encargados de la radicación y direccionamiento de las PQRSDF, y otras comunicaciones oficiales recibidas, para apropiar el procedimiento de radicación mejorando el direccionamiento de la documentación recibida. Se reprogramarán las capacitaciones que no se puedan realizar.</t>
  </si>
  <si>
    <t>1. Realizar capacitación mensual y/o cuando se requiera, a los servidores públicos encargados de la radicación y direccionamiento de las PQRSDF, y otras comunicaciones oficiales recibidas. 2. Socialización y sensibilización de  los  procedimientos a los servidores nuevos asignados al área de radicación y el direccionamiento de la documentación recibida.   3. Solicitar a la Secretaria de las Tic's a través de correo institucional,  la parametrización en el sistema de gestion documental Mercurio de los  tiempos de respuestas ajustandolo a la ley 1755 de 2015 y el decreto ley 491 de marzo de 2020.</t>
  </si>
  <si>
    <t xml:space="preserve">
Canales dispuestos por la Gobernación de Cundinamarca  para la atención al usuario  no cubran la demanda.
</t>
  </si>
  <si>
    <t>1. Usuarios que no son atendidos por la insuficiencia de canales de atención dispuestos por la Gobernación de Cundinamarca para los diferentes tramites, servicios o inquietudes de los ciudadanos. 2. Desconocimiento por parte del ciudadano, de los canales de atención al usuario dispuestos por la Gobernación de Cundinamarca.  3.  Insuficiencia de Talento Humano constante, que opera los diferentes canales de atención al usuario de la Gobernación de Cundinamarca 4. No se brinda una atención consistente ni de buena calidad a través de los canales establecidos para la atención al usuario.</t>
  </si>
  <si>
    <t>Posible afectación reputacional por que los canales dispuestos para la atención de los usuarios no cubren la demanda de los ciudadanos para poder realizar sus trámites o solicitudes sin tener que desplazarse al punto presencial de atención dispuesto en la Gobernación de Cundinamarca. y no se brinda una atención consistente ni de buena calidad.</t>
  </si>
  <si>
    <t>El Director de Atención al Usuario asigna profesional universitario  para realizar el seguimiento y control mensualmente a la implementación de la ventanilla única virtual, recopilando información de las diferentes Secretarías en la ejecución de los trámites registrados en la ventanilla única virtual, en coordinación con la Secretaria de las Tic's. Elaborando actas de las reuniones realizadas. Reprogramar las reuniones que no se puedan realizar de manera inmediata.</t>
  </si>
  <si>
    <t>1. Realizar el seguimiento y control mensualmente a la implementación de la ventanilla única virtual, 2. Recopilar información de las diferentes Secretarías en la ejecución de los trámites registrados en la ventanilla única virtual, coordinando con la Secretaria de las Tic's. 3. Elaborar actas de las reuniones realizadas con las diferentes Secretarías que tienen trámites registrados en la ventanilla única virtual.</t>
  </si>
  <si>
    <r>
      <t xml:space="preserve">El Director de Atención al Usuario asigna profesional universitario encargado de capacitar y reinducir  a los servidores públicos mensualmente, encargados de los canales presencial, virtual y telefónico sobre la información que se debe dar a los usuarios sobre los trámites o inquietudes que interponen los usuarios, realizando evaluación sobre la apropiación de los conceptos socializados al final de la misma. Se reprogramarán las capacitaciones no realizadas de manera inmediata.       </t>
    </r>
    <r>
      <rPr>
        <sz val="9"/>
        <color rgb="FFFF0000"/>
        <rFont val="Arial Narrow"/>
        <family val="2"/>
      </rPr>
      <t/>
    </r>
  </si>
  <si>
    <r>
      <t xml:space="preserve">1. Capacitar a los funcionarios mensualmente, encargados de los canales presencial,  virtual y telefonico </t>
    </r>
    <r>
      <rPr>
        <sz val="9"/>
        <color rgb="FFFF0000"/>
        <rFont val="Arial Narrow"/>
        <family val="2"/>
      </rPr>
      <t>l</t>
    </r>
    <r>
      <rPr>
        <sz val="9"/>
        <color theme="1"/>
        <rFont val="Arial Narrow"/>
        <family val="2"/>
      </rPr>
      <t xml:space="preserve"> sobre la información que se debe dar a los usuarios sobre los trámites o inquietudes que interponen. 2. Realizar evaluación sobre la apropiación de los conceptos socializados en las capacitaciones al final de la misma.   </t>
    </r>
    <r>
      <rPr>
        <sz val="9"/>
        <color rgb="FFFF0000"/>
        <rFont val="Arial Narrow"/>
        <family val="2"/>
      </rPr>
      <t/>
    </r>
  </si>
  <si>
    <t xml:space="preserve">El Director de Atención al Usuario asigna profesional universitario para que cada vez que se requiera elabore o actualice manuales y procedimientos de los canales de atención al usuario con su respectiva publicación en el SIGC Isolucion, a su vez la socialización a  todos los servidores de la sede central. Se realizará socialización consolidada sobre procedimienos actualizados semestralmente a todos los servidores de la sede central. </t>
  </si>
  <si>
    <t xml:space="preserve"> El Director de Atención al Usuario asigna profesional universitario para realizar la difusión mensual a los ciudadanos  de los diferentes canales de atención al usuario dispuestos por la Gobernación de Cundinamarca en las actividades de desconcentración del servicio (ferias virtuales), página web, y redes sociales de la entidad.   </t>
  </si>
  <si>
    <r>
      <t xml:space="preserve">1. Realizar la difusion mensual a los ciudadanos  de los diferentes canales dispuestos para su atención, en las actividades de desconcentracion del servicio (ferias virtuales), página web, y redes sociales de la  Gobernación de Cundinamarca. Comunicación con los entes territoriales de orden municipal, para generar estrategias para la comunicacion con los ciudadanos que no tienen acceso a las herramientas tecnologicas. </t>
    </r>
    <r>
      <rPr>
        <sz val="9"/>
        <color rgb="FFFF0000"/>
        <rFont val="Arial Narrow"/>
        <family val="2"/>
      </rPr>
      <t xml:space="preserve">  </t>
    </r>
    <r>
      <rPr>
        <sz val="9"/>
        <color theme="1"/>
        <rFont val="Arial Narrow"/>
        <family val="2"/>
      </rPr>
      <t xml:space="preserve"> </t>
    </r>
  </si>
  <si>
    <t>Errores en la radicación y  direccionamiento de las comunicaciones oficiales externas recibidas.</t>
  </si>
  <si>
    <t xml:space="preserve">
1. Personal sin conocimiento actualizado sobre los procedimientos internos y uso adecuado del sistema de gestión documental mercurio de la Gobernación de Cundinamarca 2. Se radican y direccionan comunicaciones oficiales recibidas de manera errada.                                                                                                                                                                                                                                     3. Alta rotación de personal en actividades internas en el cumplimiento del procedimiento de radicación y direccionamiento de las comunicaciones oficiales externas recibidas
</t>
  </si>
  <si>
    <t>Posible afectacion económica y reputacional debido a la  radicacion errada de las comunicaciones oficiales externas recibidas, lo que ocasiona reprocesos y demoras en la contestacion de las PQRSDF y demás comunicaciones,</t>
  </si>
  <si>
    <t xml:space="preserve"> El Director de Atención al usuario asigna profesional universitario  para  realizar capacitaciones y reinducciones mensuales sobre el procedimiento de radicación, digitalizacion y direccionamiento de las comunicaciones oficiales recibidas a los servidores públicos que desarrollan este procedimiento,  elaborando acta con registro fotografico sobre la actividad realizada   . Reprogramar las capacitaciones o reinducciones de caracter inmediato.</t>
  </si>
  <si>
    <t xml:space="preserve">1 Realizar capacitaciones y reinducciones mensualmente  sobre el procedimiento de radicación, digitalizacion y direccionamiento de las comunicaciones oficiales recibidas a los servidores públicos que desarrollan este procedimiento.  </t>
  </si>
  <si>
    <t xml:space="preserve">1. Se asignarán servidores públicos  diariamente, para realizar  los procedimientos de radicación, digitalización, y publicación de imágenes, en el  Centro Integrado de Atención al Usuario,  garantizando tiempo completo de atención a los usuarios en los horarios establecidos. 2. Diseñar plan de contingencia para cubrir el horario de atención de manera continua. </t>
  </si>
  <si>
    <t>El Director de Atención al Usuario asigna profesional universitario el cual realizará seguimiento mensual  a la aplicación y eficacia del plan de contingencia ante caídas del sistema de gestión mercurio, registrando  la información en la bitácora y elaboración de actas. En caso de no diligenciar la bitácora se solicitará información de las fallas registradas en el sistema de gestión documental mercurio a la Secretaría de las Tic's.</t>
  </si>
  <si>
    <t>1. Realizar seguimiento mensual  a la aplicación y eficacia del plan de contingencia ante caídas del sistema de gestión mercurio. 2 .Registrar  la información en la bitacora y elaboración de actas de la caida del sistema de gestión documental Mercurio. 3. Elaborar informe mensual por cada radicador donde se detalle el incumplimiento al indicador de comunicaciones oficiales externas recibidas. 4. El Director de Atención al Usuario  generará estrategia encaminada a mitigar el incumplimiento de las 2 horas en la publicación de imágenes.</t>
  </si>
  <si>
    <t>Promoción del Desarrollo de Salud</t>
  </si>
  <si>
    <t>Demoras e inconsistencias en el pago de facturación presentada por los prestadores de servicios de salud.</t>
  </si>
  <si>
    <t xml:space="preserve">Falta de herramientas tecnológicas que permitan articular la información para  garantizar radicación,verificación,control y pago de las facturas radicadas por los prestadores de servicio de salud. </t>
  </si>
  <si>
    <t>Posibilidad de afectación económica y reputacional por demoras e inconsistencias en el pago de facturación presentada por los prestadores de servicios de salud, debido a la falta de herramientas tecnológicas que permitan articular la información para garantizar radicación,verificación,control y pago de la facturación radicada.</t>
  </si>
  <si>
    <t>Leve</t>
  </si>
  <si>
    <t>El técnico operativo (Responsable), gestiona un sistema de radicación electrónica (Propósito) por medio de la articulación con la Dirección Administrativa y Financiera , Secretaría de Hacienda , Secretaría de las TICs y la firma contratista externa para el uso de la herramienta Sistema de Aplicaciones de Pago – SAP y (Como se realiza) bimensualmente (Periodicidad) se realiza reunión virtual con los líderes del proceso de facturación conjuntamente con los responsables de su ejecución para generar un acta de reunión, (Evidencia)con el propósito de articular la información en facturación electrónica y minimizar falencias en el uso de las herramientas tecnológicas. (Desviaciones)</t>
  </si>
  <si>
    <t>50%</t>
  </si>
  <si>
    <t>Bajo</t>
  </si>
  <si>
    <t>1- Realizar reunión virtual bimensual con los líderes del proceso de facturación conjuntamente con los responsables de su ejecución para generar un acta de reunión.</t>
  </si>
  <si>
    <t>John Morales</t>
  </si>
  <si>
    <t>Técnico Operativo</t>
  </si>
  <si>
    <t>Cuentas médicas</t>
  </si>
  <si>
    <t>Walter Alfonso Florez Florez</t>
  </si>
  <si>
    <t>35%</t>
  </si>
  <si>
    <t>Con registro</t>
  </si>
  <si>
    <t>2. Establecer lineamientos desde la Dirección de Aseguramiento, a fin de implementar la radicación de facturación electrónica.</t>
  </si>
  <si>
    <t>Walter Florez</t>
  </si>
  <si>
    <t>Director Operativo</t>
  </si>
  <si>
    <t>Director de Aseguramiento</t>
  </si>
  <si>
    <t>1.Realizar contratacion de consultoria con firma auditora externa para la radicacion, digitacion y digitalizacion de facturas de servicios de salud prestados.</t>
  </si>
  <si>
    <t>El Director de Aseguramiento (Responsable), recurrira a la experticia de una la firma auditora externa (Propósito) por medio de la contrataciòn de consultoria y contarà (Como se realiza) mensualmente (Periodicidad) con la auditoria de la facturacion de los prestadores de servicios de salud que comprende la radicacion, digitaciòn y digitalizacion de las cuentas medicas, generando formatos AUD por convenio suscrito con el Departamento, (Evidencia) a fin realizar supervision de cumplimiento contractual de dicho convenio en la Secretaria de Salud de Cundinamarca. (Desviaciones)</t>
  </si>
  <si>
    <t xml:space="preserve">Inapropiada gestión del proceso de remisión
Fallas en el Sistema de información
Aumento de PQRSDF
Desarticulación con la unidad de Gestión del Riesgo
Tutelas, procesos disciplinarios,  y morbi-mortalidad.
</t>
  </si>
  <si>
    <t xml:space="preserve">Inoportuna e inadecuada coordinación de la gestión integral de riesgos y la respuesta en salud durante las situaciones de Urgencias, Emergencias y Desastres.
 Fallas en el proceso de Referencia y Contrareferencia </t>
  </si>
  <si>
    <t>Posibilidad de afectación económica y reputacional evidenciada en inapropiada gestión del proceso de remisión, fallas en el  sistema de información, desarticulación de la unidad de gestión del Riesgo debido la  inoportuna e inadecuada coordinación de la gestión integral de riesgos y la respuesta en salud durante las situaciones de Urgencias, Emergencias y Desastres.</t>
  </si>
  <si>
    <t>El Director del CRUE o su delegado (Responsable) trimestralmente o de manera extraordinaria (Periodicidad) asiste al Consejo Departamental de Gestión del Riesgo y al Comité de Manejo de Desastres, (Como se Realiza) para participar como miembro del Consejo en representación de la Secretaria de Salud y como integrante del Comité de Manejo Desastres,  planificando e implementando las acciones y compromisos que se deriven del Consejo y Comité respecto a acciones en salud.(Propósito). En caso de observar no cumplimiento a la asistencia o actividades a cargo de la Secretaria o del CRUE, se informara a la Secretaria de Salud mediante oficio de notificación. (Desviación)Evidencia: Acta de reunión del Consejo, lista de asistencia al Consejo y oficio de notificación.</t>
  </si>
  <si>
    <t>Asistir al Consejo Departamental de Gestión del Riesgo y al Comité de Manejo de Desastres de acuerdo a la periodicidad definida y/o de manera extraordinaria cuando así se requiera.</t>
  </si>
  <si>
    <t>Alejandra Barreto</t>
  </si>
  <si>
    <t>CRUE Cundinamarca</t>
  </si>
  <si>
    <t>Dumar Javier Figueredo</t>
  </si>
  <si>
    <t>30-10.2021</t>
  </si>
  <si>
    <t>El Profesional Especializado Médico  (Responsable) mensualmente (Periodicidad)   realiza el comité de referencia y contra referencia (Cómo se Realiza) con el fin de fortalecer el proceso de referencia y contra referencia, analizando las posibles dificultades y errores encontradas en el proceso con los hospitales de mediana y alta complejidad y las EAPB.(Propósito),En caso de observar incumplimiento en la asistencia de los participantes o no cumplimiento de los compromisos, se notificará mediante oficio a la Gerencia del Hospital. (Desviación)  Evidencia: Acta de reunión, Lista de asistencia y/u Oficio de inasistencia al comité.</t>
  </si>
  <si>
    <t>25%</t>
  </si>
  <si>
    <t>Realizar de manera mensual el comité de referencia y contra referencia con los hospitales de mediana y alta complejidad y EAPB convocadas</t>
  </si>
  <si>
    <t>Antoni Ruiz Flórez</t>
  </si>
  <si>
    <t>El Profesional Especializado encargado de los procesos administrativos de la Dirección (Responsable)  de acuerdo al cronograma establecido en el plan de adquisiciones (Periodicidad) realiza el proceso precontractual y contractual (Como se Realiza), con el fin de garantizar el mantenimiento de la red de comunicaciones, a través de contratación de prestación de servicios de una entidad que realice la actividad. (Propósito)  En caso de observar desviaciones en el cumplimiento del cronograma de plan de mantenimiento, se notificará al Director del CRUE.(Desviación) Evidencia: Estudio del mercado, cronograma de plan de adquisiciones, estudios previos, contrato de prestación de servicios, informe de ejecución de las actividades e informe de supervisión.</t>
  </si>
  <si>
    <t xml:space="preserve">Realizar la fase precontractual y contractual para el contrato de mantenimiento de la red de comunicaciones del CRUE, así como la supervisión a la ejecución del mismo. </t>
  </si>
  <si>
    <t>José Fernando León</t>
  </si>
  <si>
    <t>El Profesional Especializado encargado de los procesos administrativos de la Dirección (Responsable)  de acuerdo al cronograma establecido en el plan de adquisiciones (Periodicidad) realiza el proceso precontractual y contractual (Como se Realiza), con el fin de garantizar el mantenimiento de los equipos biomédicos e industriales , a través de contratación de prestación de servicios de una entidad que realice la actividad (Propósito)  . En caso de observar desviaciones en el cumplimiento del cronograma, se notificará al Director del CRUE.(Desviación) Evidencia: Estudio del mercado, estudios previos, cronograma de plan de adquisiciones, contrato de prestación de servicios, informe de ejecución de las actividades, informe de supervisión.</t>
  </si>
  <si>
    <t xml:space="preserve">Realizar la fase precontractual y contractual para el contrato de mantenimiento preventivo y correctivo de equipos biomédicos del CRUE, así como la supervisión a la ejecución del mismo. </t>
  </si>
  <si>
    <t>El Profesional contratado por la  Dirección (Responsable) de manera permanente (Periodicidad) realiza la asistencia técnica y monitoreo del sistema e información (como se realiza) , con el fin de garantizar la seguridad en la información de la Dirección, a través de la asistencia permanente en el manejo de la plataforma (Propósito)En caso de identificar la necesidad de ajustes en el sistema de información o fallas  para su manejo, se notificará al Director del CRUE y a la Secretaria de Planeación y así mismo se implementará el plan de contingencia establecido para tal fin.(Desviación)  Evidencia: Actas de asistencia técnica de reinducción, oficios y correo electrónico de notificación de ajustes.</t>
  </si>
  <si>
    <t>30%</t>
  </si>
  <si>
    <t>Realizar seguimiento al  sistema de información y generar los ajustes a que haya lugar.</t>
  </si>
  <si>
    <t>Julián Felipe Pérez</t>
  </si>
  <si>
    <t>El técnico operativo (APH) (Responsable) , de manera mensual (periodicidad) a través de la creación de una  matriz de consolidación de información de pacientes Vinculados en proceso de remisión(como se realiza) realiza análisis de datos de pacientes en remisión, con el fin de establecer cuantos de ellos fueron remitidos, lugar de remisión, tiempo de demora en la remisión, pacientes cancelados y pacientes no remitidos (Propósito) . En caso de identificar incumplimiento en el proceso de remisión o falta de datos del proceso de remisión por parte del personal médico se notificará al Director del CRUE para estudio de caso y se generará oficio al personal médico encargado. Evidencia (Desviación) : Base de datos de remisiones, matriz de análisis de casos de proceso de remisión, PQRSD y oficios de notificación</t>
  </si>
  <si>
    <t>Realizar análisis a las bases de datos de remisiones de los pacientes vinculados al departamento.</t>
  </si>
  <si>
    <t xml:space="preserve">Disponibilidad de transporte operativo para el traslado de pacientes 
Eventos antropicos y/o naturales </t>
  </si>
  <si>
    <t>Fallas en logística y disponibilidad en el personal de tripulación
Inoportunidad en el traslado de pacientes en situación de Urgencia o Emergencia</t>
  </si>
  <si>
    <t>Posibilidad de afeactación económica y reputacional por la no disponibilidad de móviles de traslado operativo de pacientes debido a fallas en logística y disponibilidad en el personal de tripulación.</t>
  </si>
  <si>
    <t>El Técnico Operativo de Atención Prehospitalaria (Responsable)A través de la recopilación de  la información de las bitácoras de traslados que las Instituciones Prestadoras de Salud cabeza de región  reporta al CRUE, (cómo se realiza) analiza las bitácoras de traslado de pacientes determinando tiempos de traslado, patologías más recurrentes por región y lugar de recepción de traslado de este modo se proporciona dichos datos para la publicación en el boletín informativo . (Propósito).  En caso de que no se recepcione dicha matriz se  llamará a los hospitales para solicitarla a las áreas de referencia y contrarreferencia y se notificará por medio de oficio al gerente de la institución(desviaciones). Matriz de bitácora. Correo electrónico con información adjunta por parte de los hospitales y oficio de notificación.</t>
  </si>
  <si>
    <t>Realizar análisis a la base de datos de bitacora de traslados de pacientes de Instituciones cabeza de región prestadoras de salud del Departamento.</t>
  </si>
  <si>
    <t>Gina Guzman</t>
  </si>
  <si>
    <t>31-10.2021</t>
  </si>
  <si>
    <t xml:space="preserve">El técnico operativo responsable de comunicaciones (Responsable) mensualmente (periodicidad) verifica el adecuado funcionamiento de radioteléfono de ambulancia (Propósito) mediante la visita de tres hospitales para la supervisión del adecuado uso, funcionamiento y acciones correctivas en cuanto a los radioteléfonos. (Cómo se realiza) En caso de encontrar inconformidades en el funcionamiento se debe notificar por medio de oficio a las partes interesadas para reparaciones requeridas (desviación) Asistencia Técnica, oficio de notificación.
</t>
  </si>
  <si>
    <t>Realizar asistencia ténica sobre el proceso de comunicaciones de las móviles operativas de las Instituciones Prestadoras de Salud del Departamento.</t>
  </si>
  <si>
    <t>William Bermuez</t>
  </si>
  <si>
    <t xml:space="preserve">Reprocesos de las acciones de inspección, vigilancia y control;  relacionadas con las visitas  realizadas a sujetos objetos de vigilancia </t>
  </si>
  <si>
    <t xml:space="preserve">.1. Déficit de conocimientos en los lineamientos normativos 
2.No aplicación de las directrices impartidas en las reuniones de homologación de conceptos. 
3. No ejecución de los compromisos generados en el acta de compromiso </t>
  </si>
  <si>
    <t>Posibilidad de afectación reputacional  y economica por la reprocesos  de las acciones de inspección, vigilancia y control por
   Déficit de conocimientos en los lineamientos normativos a la  no aplicación de las directrices impartidas en las reuniones de homologación de conceptos y seguimientos a los compromisos 
  en el desarrollo de la 
de las visitas realizadas a sujetos objetos de vigilancia en el marco del SGSSS</t>
  </si>
  <si>
    <t xml:space="preserve">Revisión de los informes derivados de las  visitas de forma mensual y realizar retroalimentación vía correo electrónico al responsable o responsables de elaborar el informe en el momento de evidenciar las fallas.
</t>
  </si>
  <si>
    <t xml:space="preserve">Diana Yamile Ramos </t>
  </si>
  <si>
    <t xml:space="preserve">Director Operativo </t>
  </si>
  <si>
    <t xml:space="preserve">Salud </t>
  </si>
  <si>
    <t>31 de octubre 2021</t>
  </si>
  <si>
    <t>Revisión de los informes derivados de las  visitas de forma mensual y realizar retroalimentación vía correo electrónico al responsable o responsables de elaborar el informe en el momento de evidenciar las fallas.</t>
  </si>
  <si>
    <t xml:space="preserve">La Directora de Inspeccion Vigilancia y control, programa y realiza reuniones trimestrales, para unificación u homologación de conceptos normativos, como registro se elabora la respectiva acta de la reunión.  </t>
  </si>
  <si>
    <t xml:space="preserve">1. Procesos sancionatorios en contra de la Secretaria de Salud.
2. Comunidad en riesgo en la prestación de servicio de salud </t>
  </si>
  <si>
    <t xml:space="preserve">1. Talento humano insuficiente
2. Demora en la realización de las actuaciones asignadas por reparto
3. Revisión inadecuada de  las actuaciones realizadas y asignadas por reparto a los abogados sustanciadores. 
3. Error en el proceso de sustanciación de las actuaciones. 
4. No adherencia en los lineamientos impartidos en las reuniones de homologación y/o unificación de conceptos de acuerdo a la normativa vigente. </t>
  </si>
  <si>
    <t xml:space="preserve">Posibilidad de afectación reputacional  y económica por caducidad de trámites administrativos debido a Talento Humano insuficiente, Demora en la realización de las actuaciones asignadas por reparto, revisión inadecuada en cada actuación y error  en el proceso de sustanciación no acorde a los lineamientos impartidos en las reuniones de homologación de conceptos de acuerdo a la normativa vigente relacionada con prestadores de servicios de salud y establecimientos farmacéuticos y tiendas naturistas </t>
  </si>
  <si>
    <t xml:space="preserve">Enviar por medio de correo electrónico el reparto de las actuaciones administrativas a cada abogado sustanciador; diligenciando el formato Unico de Reparto juridico de forma semanal. </t>
  </si>
  <si>
    <t>Enviar por medio de correo electrónico las alertas  o tramites prioritarios de las actuaciones administrativas proximas a vencer adjuntando un Excel a los funcionarios delegados de acuerdo a la necesidad</t>
  </si>
  <si>
    <t xml:space="preserve">La Directora de Inspeccion Vigilancia y control, programa y realiza reuniones trimestrales, para seguimiento, unificación u homologación de conceptos normativos, como registro se elabora la respectiva acta de la reunión.  </t>
  </si>
  <si>
    <t>Dificultad en eL control del avance de la implementacion de las 14 regiones de salud contemplado el  Programa de Rediseño, Reorganización y Modernización de la Red Pública (PTRRM) aprobado por el Ministerio de Salud y Protección Social para el Departamento.</t>
  </si>
  <si>
    <t xml:space="preserve">Falta de implementación de la ruta metodologíca para el monitoreo y seguimiento del impacto de la asesoría y asistencia técncia en los  componentes de calidad y redes 
para  implementación del Programa de Rediseño, Reorganización y Modernización de la Red Pública aprobado por el Ministerio de Salud y Protección Social para el Departamento.
</t>
  </si>
  <si>
    <t xml:space="preserve">Posibilidad de afectacion reputacional por la dificultad en el control del avance en la implementacion de las 14 regiones de salud contempladas en el Programa de Rediseño, Reorganización y Modernización de la Red Pública (PTRRM), debido a la falta de implementación de la ruta metodologíca para el monitoreo y seguimiento del proceso, lo que puede generar que no se brinde la asesoría y asistencia técncia requerida en cumplimiento del plan de trabajo, para los componentes de "calidad y redes" para la  implementación del  mismo Programa, conllevando a eventuales derechos de petición, PQRS y Sanciones   
</t>
  </si>
  <si>
    <t>El  equipo de calidad y redes de la Dirección de Desarrollo de Servicios (responsable), hará seguimiento a  la implementación del Programa Territorial de rediseño, reorganización y modernización de la Red de Empresas Sociales del Estado por regiones de Salud, de acuerdo a los componentes de su competencia ( calidad y Redes ) mediante la implementación de la hoja de ruta y tablero de control (como se realiza y evidencia) de manera trimestral (Periodicidad), con el fin de determinar y detectar posibles desviaciones  en la implementación de las 14 regiones de salud (Propósito y desviación), en el caso de presentar observaciones o desviaciones que generen mayor acompañamiento y/o asistencia técnica se ajustará el cronograma del plan de trabajo del 2021</t>
  </si>
  <si>
    <t xml:space="preserve">Implementar el seguimiento metodológico a través da la hoja de ruta y el tablero de control para identificar la o las regiones de salud que requieren más acompañamiento y asistencia técnica.  </t>
  </si>
  <si>
    <t xml:space="preserve">TERESITA CASTAÑEDA 
CLAUDIA PATRICI LÓPEZ </t>
  </si>
  <si>
    <t xml:space="preserve">PROFESIONAL 
ESPECIALIZADO </t>
  </si>
  <si>
    <t xml:space="preserve">DIRECCION DE DESARROLLO DE SERVICIOS </t>
  </si>
  <si>
    <t xml:space="preserve">JAVIER HERNANDO
SUAREZ URIBE </t>
  </si>
  <si>
    <t xml:space="preserve">El  equipo de calidad y redes de la Dirección de Desarrollo de Servicios (responsable), realizará reuniones de seguimiento a la implementación del Programa Territorial de rediseño, reorganización y modernización de la Red de Empresas Sociales del Estado por regiones de Salud, de acuerdo a los componentes de su competencia ( calidad y Redes ) incluidos en la hoja de ruta y tablero de control (como se realiza) de manera trimestral (Periodicidad), con el fin de revisar situaciones o inconvenientes en la implementación de las 14 regiones de salud (Propósito y desviación), en el caso tomar decisiones al respecto. Como evidencia quedan las actas de reunión o los pantallazos de reuniones virtuales segun plataforma. </t>
  </si>
  <si>
    <t>Realizar reuniones de Seguimiento Implementación de las 14 Regiones Salud de los Componente Calidad y Redes</t>
  </si>
  <si>
    <t xml:space="preserve">
Interpretación no adecuada de la nueva organización de la Red de Prestación de Servicios
</t>
  </si>
  <si>
    <t xml:space="preserve">
Desconocimiento técnico y falta de  homologación de criterios al interior del equipo para emitir conceptios de viabilidad de proyectos de infractura y dotación de la Red de Prestación de Servicios, de acuerdo con el Programa de  Rediseño, Reorganización y Modernización de la Red de Prestación de Servicios y el Plan Bienal de Inversiones públicas en salud. 
</t>
  </si>
  <si>
    <t xml:space="preserve">Posibilidad de afectación reputacional por interpretación no adecuada de la nueva organización de la Red de Prestación de Servicios, debido al desconocimiento técnico y falta de  homologación de criterios al interior del equipo lo que puede generar que se emitan conceptos de viabilidad de proyectos de infraestructura y dotación de la Red de Prestación de Servicios no acordes al Programa, de Rediseño, Reorganización y Modernización de la Red de Prestación de Servicios y el Plan Bienal de Inversiones públicas en salud, lo que conlleva a reprocesos y no pertinencia en el uso de los recursos.
</t>
  </si>
  <si>
    <t>Alta</t>
  </si>
  <si>
    <t>Los profesionales del grupo de Redes de la Dirección de Desarrollo de Servicios (responsable) harán seguimiento trimestral (periodicidad) a la congruencia de los conceptos de portafolio de servicios y capacidad instalada frente al Programa Territorial de Rediseño, Reorganización y Modernización de la Red de Empresas Sociales del Estado por regiones de Salud vigente (como se realiza), con el fin de controlar la aprobación de proyectos de ajuste a la Red Propuestos por las Empresas Sociales del Estado o Alcaldías Municipales(propósito), si no están acordes al documento vigente, se devuelve oficio con observaciones, (desviación) dicho seguimiento quedará registrado en una matriz de seguimiento a conceptos emitidos en el periodo (Evidencia).</t>
  </si>
  <si>
    <t xml:space="preserve">Realizar seguimiento trimestral a la congruencia de los conceptos de capacidad instalada frente al Programa Territorial de Rediseño, Reorganización y Modernización de la Red de Empresas Sociales del Estado por regiones de Salud  </t>
  </si>
  <si>
    <t>LUIS HERNANDO MENDOZA
OSCAR TORRES</t>
  </si>
  <si>
    <t xml:space="preserve">PROFESIONAL ESPECIALIZADO
PROFESIONAL UNIVERSITARIO </t>
  </si>
  <si>
    <t xml:space="preserve">DIRECCION DESARROLLO 
DE SERVCICIOS </t>
  </si>
  <si>
    <t>JAVIER HERNANDO 
SUÁRES URIBE</t>
  </si>
  <si>
    <t>El equipo de trabajo de Infraestructura y Dotación (responsable), cada vez que se vaya a emitir un concepto de viabilidad (periodicidad) verifica la implementación de la lista de chequeo del proyecto de infraestructura o dotación en estudio (como lo realiza), con el fin de verificar que dentro de los soportes se cumpla con el concepto de aprobación del grupo de Redes de la Dirección de Desarrollo de Servicios (propósito), si no cumple con este concepto de acuerdo con lo estipulado en el Programa de  Rediseño, Reorganización y Modernización de la Red de Prestación de Servicios y el Plan Bienal de Inversiones Públicas en Salud, se informará mediante oficio a la ESE o Alcaldía Respectiva, al Director de Desarrollo de Servicios y al Secretario de Salud (Desviación), se deja como evidencia las listas de chequeo implementadas y/o los conceptos emitidos.</t>
  </si>
  <si>
    <t>Implementar la lista de chequeo en los proyectos de infraestructura y dotación, con el fin de verificar quien no tiene el concepto de aprobación del grupo de redes, el cual certifica que el proyecto esa de acuerdo al Programa de Rediseño, Reorganización y Modernización de la Red Pública (PTRRM) y que se encuentre inscrito en el Plan Bienal de Inversiones</t>
  </si>
  <si>
    <t xml:space="preserve">El supervisor del proyecto realiza el seguimiento de la ejecución de las actividades en comités  Técnicos  una vez por  trimestre, con el fin de verificar y ajustar  los avances del proyecto, mediante el registro del acta  de los  avances físicos y financieros, compromisos o reprogramaciones que se requieran; para el caso de falta de quorum, el supervisor reprograma comité, como evidencia quedara las actas de comité  Técnico, especificando el tema principal de la reunión. 
</t>
  </si>
  <si>
    <t xml:space="preserve">  
Comunidades insatisfechas por la calidad y cantidad de bienes y servicios entregados</t>
  </si>
  <si>
    <t xml:space="preserve">1.  Elaborar o actualizar manuales y procedimientos de los canales de atención al usuario que lo requieran con su respectiva publicación en el SIGC Isolucion 2.  Socializar a todos los servidores públicos de la Gobernación de Cundinamarca través del correo institucional los procedimientos creados o actualizados.  </t>
  </si>
  <si>
    <t>sanciones por tiempos de respuesta vencidos</t>
  </si>
  <si>
    <t>Ausencia de disponibilidad de recurso humano con conocimientos técnicos en distribucion de PQRSD.
Fallas de las herramientas o plataformas de gestion documental que impidan la distribucion.</t>
  </si>
  <si>
    <t xml:space="preserve">Posibilidad de afectacion reputacional por sanciones interpuestas debido a la imposibilidad de adelantar proceso de distribucion de PQRSD y alarmas de respuesta en oportunidad a los competentes de respuesta.     </t>
  </si>
  <si>
    <t xml:space="preserve">Jefe de Oficina de Participación (responsable), Semestralmente (periodicidad), Define existencia permanente de recurso humano disponible con competencias técnicas en distribución de PQRSDF (proposito),  Reasignando suplencia de recurso humano en caso de ausencia del titular (como se realiza),  En caso de que no exista suplencia del recurso humano buscar otro profesional dentro de la oficina de participacion (desviaciones), Acta de asignacion de principal y suplente de las acciones de distribucion de PQRSDF (evidencia).   </t>
  </si>
  <si>
    <t>1. Realizar  la asignacion de nuevo servidor a cargo de la suplencia en la distribucion de las PQRSD</t>
  </si>
  <si>
    <t>María Cristina Yañez Jacded</t>
  </si>
  <si>
    <t>OPACS</t>
  </si>
  <si>
    <t>Jimena Galvis Sotelo</t>
  </si>
  <si>
    <t>14 de Mayo de 2021</t>
  </si>
  <si>
    <t>31 de Octubre de 2021</t>
  </si>
  <si>
    <t xml:space="preserve">Jefe de Oficina de Participacón (responsable), Mensualmente (periodicidad), Define en comite tecnico directivo adelantar informe de PQRSD de proximas a vencer y sin respuesta a pesar de las alarmas y recordatorios de respuesta (proposito), Solicitando apoyo a los pares directores para control tiempos de respuesta (como se realiza),  En caso de que no exista apoyo de pares buscar la atencion del Secretario de Salud (desviaciones), Informe de PQRS de proximas a vencer sin atencion (evidencia).   </t>
  </si>
  <si>
    <t>2. Crear informe de PQRSDF sin respuesta y proximas a vencer, para seguimiento en comité directivo y acciones de mejora</t>
  </si>
  <si>
    <t xml:space="preserve">Profesional Universitaria (responsable), Semanalmente (periodicidad), Determina contingencia de respaldo manual  (copia de informacion) de distribucion de PQRSDFy  para recordar tiempos de respuesta en caso de falla del sistema de gestion documental (proposito), Asignando un numero de registro a cada PQRSDF distribuida y la direccion competente de respuesta en archivo manual (como se realiza),  En caso de que no sea posible este respaldo manual se hara registro telefonico en base a la base de datos de referentes (desviaciones), Respaldo manual de reparto de PQRSD (evidencia).   </t>
  </si>
  <si>
    <t>3. Crear protocolo de respaldo manual en el evento de falla tecnologica</t>
  </si>
  <si>
    <t>4. Adelantar capcitacion de  los temas de distribucion refencia y reparto de PQRSDF junto con el uso de plataformas y sistemas de gestion documental al suplente designado</t>
  </si>
  <si>
    <t>5. Crear Instructivo que describa actividades, tiempos y cumplimiento en la gestion de distribucion y alarmas de respuesta de PQRS, para suplente en caso de ausencia del titular.</t>
  </si>
  <si>
    <t>6. Desarrollar plan de capacitación en inducción y reinducción en tiempos de respuesta, cultura de respuesta, normatividad y sanciones, junto con las funciones de cada dirección de forma integrada</t>
  </si>
  <si>
    <t xml:space="preserve">Posibilidad de afectación reputacional por fallas presentadas en el desempeño del Laboratorio debido a la inoportunidad de disponibilidad de recursos para la cumplir con la misionalidad del laboratorio </t>
  </si>
  <si>
    <t>EL lider de calidad del Laboratorio de Salud Pública (responsable) mensualmente (periodicidad) realiza seguimiento a la ejecución del plan de acción y al plan de coherencia ccorrespondiente a la meta del laboratorio (como se realiza) , con el proposito de garantizar los recursos necesarios para desarrollar las actividades y el funcionamiento del laboratorio (propósito). En caso de que la ejecución no se realiza se gestiona para el cumplimiento de la actividad (Desviaciones). Registro en la matriz de Plan de acción y plan de coherencia. Estudios previos, contratos</t>
  </si>
  <si>
    <t>Realizar el seguimiento oportuno a la ejecución de  plan de coherencia registrandolo en el archivo excel plan de coherencia 2021 de Secretaria de Salud y  seguimiento al indicador de oportunidad de entrega de resultados de manera trimestral</t>
  </si>
  <si>
    <t xml:space="preserve">Gloria Fuertes </t>
  </si>
  <si>
    <t>Profesional universitario - Lider de calidad del Laboratorio de Salud Pùblica</t>
  </si>
  <si>
    <t xml:space="preserve">Calidad </t>
  </si>
  <si>
    <t>Nathaly Sierra - Subdirector Técnico</t>
  </si>
  <si>
    <t>El  profesional asignado para metrología (responsable),  anualmente (periodicidad), realizan un cronograma de intervenciones metrológicas (como lo realiza) con el fin de asegurar que los equipos de medición, generen resultados correctos (propósito). Se ejecuta y se actualiza el cronograma, se registra en las hojas de vida de cada equipo. En caso de detectar alguna anomalía en la operación del equipo o de incumplir la programación de la intervención programada se aplican las acciones definidas en el procedimiento de Gestión Metrológica (desviación). Evidencia: Cronograma de Intervenciones metrológicas, Soportes técnicos de Intervenciones (Calificaciones, Calibraciones, Mantenimientos),Matriz de Priorización, Hojas de Vida</t>
  </si>
  <si>
    <t xml:space="preserve">Realizar seguimiento al cronograma de intervenciones metrológicas, registrando de acuerdo a lo definido en el formato </t>
  </si>
  <si>
    <t>Maria Fernanda Silva</t>
  </si>
  <si>
    <t xml:space="preserve">Profesional universitario - </t>
  </si>
  <si>
    <t>Metrologia</t>
  </si>
  <si>
    <t xml:space="preserve">La Subdirector técnico del laboratorio (responsable) semanalmente (periodicidad), realiza seguimiento al estado de los procesos contractuales (como lo realiza) con el proposito de identificar si se presenta algun inconveniente poderlo gestionar y dar continuidad al proceso. Si se presenta algun inconvenientes se realizan las acciones a que haya lugar para continuar con el proceso. Actas  de reunión y Cronograma de actividades </t>
  </si>
  <si>
    <t>Realizar seguimiento a los posibles causas racies que afectan el proceso de contratación registrando en el acta de reuniòn</t>
  </si>
  <si>
    <t xml:space="preserve">Nathaly Sierra </t>
  </si>
  <si>
    <t xml:space="preserve">Subdirector Técnico del Laboratorio de Salud Pùblica </t>
  </si>
  <si>
    <t xml:space="preserve">Subdirección </t>
  </si>
  <si>
    <t xml:space="preserve">John Morera - Director de Salud Pública </t>
  </si>
  <si>
    <t xml:space="preserve">     El riesgo afecta la imagen de la entidad a nivel nacional, con efecto publicitarios sostenible a nivel país</t>
  </si>
  <si>
    <t>Catastrófico</t>
  </si>
  <si>
    <t>Extremo</t>
  </si>
  <si>
    <t>Continuar con la inducción, reinducción y los entrenamientos requeridos para el personal del laboratorio de acuerdo a lo establecido en la  Guía de  Entrenamiento y Evaluación de la Competencia Técnica - Laboratorio de Salud Pública de Cundinamarca registrando en los formatos relacionados en dicha Guía: Formato de entrenamiento de personal del laboratorio de salud pública, Evaluación de competencia técnica, acta de reunión</t>
  </si>
  <si>
    <t>Ingrid Guzman
Claudia Cifuentes
Johanna Buitrago
Ximena Ospina
Gloria Fuertes</t>
  </si>
  <si>
    <t>Profesional universitario Laboratorio de Salud Pública</t>
  </si>
  <si>
    <t xml:space="preserve">Laboratorio de salud Pública </t>
  </si>
  <si>
    <t xml:space="preserve">Realizar seguimiento al cumplimiento de lo establecido en las Guías de aseguramiento de la validez del resultado del Laboratorio de Salud Pública: Gráficos de Control de Blancos, duplicados, matrices fortificadas, estándares, matriz Kappa, reglas de Westgard, Registro Control de Técnicas, Hojas de Trabajo, bases de datos </t>
  </si>
  <si>
    <t>Realizar seguimiento al cumplimiento de lo establecido en las Guías de aseguramiento de la validez del resultado del Laboratorio de Salud Pública  Registros registro de temperatura y humedad del ambiente,  registro de limpieza y desinfección de equipos, registro de ambientes y superficies</t>
  </si>
  <si>
    <t>Realizar seguimiento al cumplimiento de lo establecido en las Guías de aseguramiento de la validez del resultado del Laboratorio de Salud Pública registrando en el formato de Control de la validez de los resultados</t>
  </si>
  <si>
    <t>Realizar seguimiento a la ejecución del cronograma de intervenciones metrológicas, registrando en dicho el formato cronograma de intervenciones metrológicas</t>
  </si>
  <si>
    <t xml:space="preserve">Realizar seguimiento a los controles definidos en la Guía de seguridad de la información del Laboratorio de Salud Pública se registra en las actas de reunión </t>
  </si>
  <si>
    <t>Fabian Cantor</t>
  </si>
  <si>
    <t>Profesional universitario - Sistemas</t>
  </si>
  <si>
    <t xml:space="preserve">Sistemas </t>
  </si>
  <si>
    <t>Muestra proveniente de una alerta o emergencia sanitaria
Solicitud de clientes para la  entrega de los resultados antes de los tiempos establecidos
No se cumpla con el tiempo establecido por la norma técnica para el análisis solicitado</t>
  </si>
  <si>
    <t xml:space="preserve">
Presión indebida para entrega de resultados en menor tiempo de lo establecido en la norma técnica</t>
  </si>
  <si>
    <t xml:space="preserve">Posibilidad de afectación reputacional por  entrega de resultados sin cumplir el  tiempo establecido en la norma técnica debido a presiones indebidas al personal del laboratorio que afectan la validez  del  resultado   </t>
  </si>
  <si>
    <t xml:space="preserve">Incluir dentro de la inducción el compromiso del personal del laboratorio frente a la imparcialidad y la confidencialidad dejando como evidencia las actas firmadas: actas de imparcialidad y confidencialidad </t>
  </si>
  <si>
    <t xml:space="preserve">La dirección de la DDO realiza anualmente la programación del ciclo de auditorias internas que evalúan el cumplimiento de los requisitos de las normas de gestión incorporadas al SIGC.  En caso de no cumplir con las fechas estipuladas se reprogramara las auditorias. 
</t>
  </si>
  <si>
    <t>Los profesionales competentes de la Secretaría de Prensa y Comunicaciones formulan piezas editoriales, gráficas y audiovisuales, con el objeto de ser publicadas en redes sociales, página web, programas de TV y otros medios escritos para asegurar que la información llegue al público objetivo. Como evidencia se deja registro dell monitoreo de prensa y redes sociales. En caso de evidenciar inconsistencias en las noticias publicadas estos son retirados y dado el caso se emite noticia de rectificación.</t>
  </si>
  <si>
    <t xml:space="preserve">El Director de Atención al Usuario  asigna profesionales universitarios o técnicos, diariamente, en el área de radicación  del  Centro Integrado de Atención al Usuario, garantizando tiempo completo de atencion al usuario en los horarios establecidos, para lo cual se elabora cronograma semanal,  Se tendrá como  plan de contingencia servidor público disponible según la necesidad del servicio.  </t>
  </si>
  <si>
    <r>
      <rPr>
        <b/>
        <sz val="9"/>
        <rFont val="Arial Narrow"/>
        <family val="2"/>
      </rPr>
      <t>Responsable:</t>
    </r>
    <r>
      <rPr>
        <sz val="9"/>
        <rFont val="Arial Narrow"/>
        <family val="2"/>
      </rPr>
      <t xml:space="preserve">La coordinadora del  proceso de verificación de condiciones de habilitación  asignada para la </t>
    </r>
    <r>
      <rPr>
        <b/>
        <sz val="9"/>
        <rFont val="Arial Narrow"/>
        <family val="2"/>
      </rPr>
      <t>Como se realiza:</t>
    </r>
    <r>
      <rPr>
        <sz val="9"/>
        <rFont val="Arial Narrow"/>
        <family val="2"/>
      </rPr>
      <t xml:space="preserve">  revisión de los informes generados de las visitas de habilitación a prestadores de servicios de salud, tales como:  Instituciones prestadoras de salud, transporte especial de pacientes, profesional Independiente y Objeto social diferente,</t>
    </r>
    <r>
      <rPr>
        <b/>
        <sz val="9"/>
        <rFont val="Arial Narrow"/>
        <family val="2"/>
      </rPr>
      <t>Proposito:</t>
    </r>
    <r>
      <rPr>
        <sz val="9"/>
        <rFont val="Arial Narrow"/>
        <family val="2"/>
      </rPr>
      <t xml:space="preserve">   identifica las  fallas del proceso en la elaboración del informe de visita  </t>
    </r>
    <r>
      <rPr>
        <b/>
        <sz val="9"/>
        <rFont val="Arial Narrow"/>
        <family val="2"/>
      </rPr>
      <t xml:space="preserve">Periodicidad: </t>
    </r>
    <r>
      <rPr>
        <sz val="9"/>
        <rFont val="Arial Narrow"/>
        <family val="2"/>
      </rPr>
      <t xml:space="preserve">de forma mensual, </t>
    </r>
    <r>
      <rPr>
        <b/>
        <sz val="9"/>
        <rFont val="Arial Narrow"/>
        <family val="2"/>
      </rPr>
      <t>Desviación</t>
    </r>
    <r>
      <rPr>
        <sz val="9"/>
        <rFont val="Arial Narrow"/>
        <family val="2"/>
      </rPr>
      <t>: en caso de no presentar oportunamente el informe se notificara de forma inmediata  por medio de correo electronico o por llamada telefonica, la solcicitud de la entrega al responsable del informe</t>
    </r>
    <r>
      <rPr>
        <b/>
        <sz val="9"/>
        <rFont val="Arial Narrow"/>
        <family val="2"/>
      </rPr>
      <t xml:space="preserve">, evidencia: </t>
    </r>
    <r>
      <rPr>
        <sz val="9"/>
        <rFont val="Arial Narrow"/>
        <family val="2"/>
      </rPr>
      <t xml:space="preserve">dejando registro de trazabilidad en la base de datos de revisión de  informes y correos electrónicos. </t>
    </r>
  </si>
  <si>
    <r>
      <rPr>
        <b/>
        <sz val="9"/>
        <rFont val="Arial Narrow"/>
        <family val="2"/>
      </rPr>
      <t>Responsable:</t>
    </r>
    <r>
      <rPr>
        <sz val="9"/>
        <rFont val="Arial Narrow"/>
        <family val="2"/>
      </rPr>
      <t xml:space="preserve">la Directora de Inspección Vigilancia y Control,  </t>
    </r>
    <r>
      <rPr>
        <b/>
        <sz val="9"/>
        <rFont val="Arial Narrow"/>
        <family val="2"/>
      </rPr>
      <t xml:space="preserve">Periodicidad: </t>
    </r>
    <r>
      <rPr>
        <sz val="9"/>
        <rFont val="Arial Narrow"/>
        <family val="2"/>
      </rPr>
      <t xml:space="preserve">cada vez que ingresa un funcionario  para realizar actividades encaminadas a cumplimiento de las funciones de la dirección, </t>
    </r>
    <r>
      <rPr>
        <b/>
        <sz val="9"/>
        <rFont val="Arial Narrow"/>
        <family val="2"/>
      </rPr>
      <t xml:space="preserve">como lo realiza: </t>
    </r>
    <r>
      <rPr>
        <sz val="9"/>
        <rFont val="Arial Narrow"/>
        <family val="2"/>
      </rPr>
      <t xml:space="preserve">realiza un plan de inducción el cual se ejecutara en 15 días calendario, </t>
    </r>
    <r>
      <rPr>
        <b/>
        <sz val="9"/>
        <rFont val="Arial Narrow"/>
        <family val="2"/>
      </rPr>
      <t xml:space="preserve">Proposito: </t>
    </r>
    <r>
      <rPr>
        <sz val="9"/>
        <rFont val="Arial Narrow"/>
        <family val="2"/>
      </rPr>
      <t xml:space="preserve">con el fin de estandarizar conceptos y acciones en relacion con los subprocesos y procedimientos implementados en la direccion de IVC y sus respectivas articulaciones con otras direcciones; </t>
    </r>
    <r>
      <rPr>
        <b/>
        <sz val="9"/>
        <rFont val="Arial Narrow"/>
        <family val="2"/>
      </rPr>
      <t xml:space="preserve"> Evidencia:</t>
    </r>
    <r>
      <rPr>
        <sz val="9"/>
        <rFont val="Arial Narrow"/>
        <family val="2"/>
      </rPr>
      <t xml:space="preserve"> el funcionario asignado </t>
    </r>
    <r>
      <rPr>
        <b/>
        <sz val="9"/>
        <rFont val="Arial Narrow"/>
        <family val="2"/>
      </rPr>
      <t xml:space="preserve"> </t>
    </r>
    <r>
      <rPr>
        <sz val="9"/>
        <rFont val="Arial Narrow"/>
        <family val="2"/>
      </rPr>
      <t xml:space="preserve">para acompañar la inducción registra el avance y cumplimiento a cada una de los compromisos en acta de reunión;  la cual entrega física o por correo electrónico al final de la inducción. </t>
    </r>
    <r>
      <rPr>
        <b/>
        <sz val="9"/>
        <rFont val="Arial Narrow"/>
        <family val="2"/>
      </rPr>
      <t>Desviación</t>
    </r>
    <r>
      <rPr>
        <sz val="9"/>
        <rFont val="Arial Narrow"/>
        <family val="2"/>
      </rPr>
      <t xml:space="preserve">: En caso de no dar cumplimiento al plan de inducción, por parte del funcionario delegado para realizar la inducción; se realizara una nueva asignación para dar continuidad a la actividad.  </t>
    </r>
  </si>
  <si>
    <r>
      <rPr>
        <b/>
        <sz val="9"/>
        <rFont val="Arial Narrow"/>
        <family val="2"/>
      </rPr>
      <t>Responsable:</t>
    </r>
    <r>
      <rPr>
        <sz val="9"/>
        <rFont val="Arial Narrow"/>
        <family val="2"/>
      </rPr>
      <t xml:space="preserve">La Directora de Inspección, Vigilancia y Control </t>
    </r>
    <r>
      <rPr>
        <b/>
        <sz val="9"/>
        <rFont val="Arial Narrow"/>
        <family val="2"/>
      </rPr>
      <t>Periodicidad:</t>
    </r>
    <r>
      <rPr>
        <sz val="9"/>
        <rFont val="Arial Narrow"/>
        <family val="2"/>
      </rPr>
      <t xml:space="preserve"> trimestralmente </t>
    </r>
    <r>
      <rPr>
        <b/>
        <sz val="9"/>
        <rFont val="Arial Narrow"/>
        <family val="2"/>
      </rPr>
      <t>Como lo realiza:</t>
    </r>
    <r>
      <rPr>
        <sz val="9"/>
        <rFont val="Arial Narrow"/>
        <family val="2"/>
      </rPr>
      <t xml:space="preserve"> programa reuniones de seguimiento y homologación de conceptos, las cuales son lideradas por el (la) lider del subproceso </t>
    </r>
    <r>
      <rPr>
        <b/>
        <sz val="9"/>
        <rFont val="Arial Narrow"/>
        <family val="2"/>
      </rPr>
      <t>Proposito:</t>
    </r>
    <r>
      <rPr>
        <sz val="9"/>
        <rFont val="Arial Narrow"/>
        <family val="2"/>
      </rPr>
      <t xml:space="preserve"> con el objetivo de identificar fallas presentadas en el desarrollo del proceso y  brindar a los funcionarios lineamientos de forma unificada, coherente y precisa de acuerdo a la normativa vigente </t>
    </r>
    <r>
      <rPr>
        <b/>
        <sz val="9"/>
        <rFont val="Arial Narrow"/>
        <family val="2"/>
      </rPr>
      <t xml:space="preserve">Evidencia:  </t>
    </r>
    <r>
      <rPr>
        <sz val="9"/>
        <rFont val="Arial Narrow"/>
        <family val="2"/>
      </rPr>
      <t xml:space="preserve">como registro se elabora la respectiva acta de la reunión.  </t>
    </r>
    <r>
      <rPr>
        <b/>
        <sz val="9"/>
        <rFont val="Arial Narrow"/>
        <family val="2"/>
      </rPr>
      <t>Desviación:</t>
    </r>
    <r>
      <rPr>
        <sz val="9"/>
        <rFont val="Arial Narrow"/>
        <family val="2"/>
      </rPr>
      <t xml:space="preserve"> En caso de no dar cumplimiento en el tiempo establecido para realizar la reunión; se procede a programar fecha y hora la respectiva reunión. </t>
    </r>
  </si>
  <si>
    <r>
      <rPr>
        <b/>
        <sz val="9"/>
        <rFont val="Arial Narrow"/>
        <family val="2"/>
      </rPr>
      <t>Responsable:</t>
    </r>
    <r>
      <rPr>
        <sz val="9"/>
        <rFont val="Arial Narrow"/>
        <family val="2"/>
      </rPr>
      <t xml:space="preserve"> La Directora de Inspección, Vigilancia y Control delega a un funcionario </t>
    </r>
    <r>
      <rPr>
        <b/>
        <sz val="9"/>
        <rFont val="Arial Narrow"/>
        <family val="2"/>
      </rPr>
      <t xml:space="preserve">Como Lo Hace: </t>
    </r>
    <r>
      <rPr>
        <sz val="9"/>
        <rFont val="Arial Narrow"/>
        <family val="2"/>
      </rPr>
      <t xml:space="preserve">para realizar reparto de actuaciones administrativas diligenciando  el formato Unico de Reparto juridico y envio por correo electronico a cada abogado  </t>
    </r>
    <r>
      <rPr>
        <b/>
        <sz val="9"/>
        <rFont val="Arial Narrow"/>
        <family val="2"/>
      </rPr>
      <t>Proposito:</t>
    </r>
    <r>
      <rPr>
        <sz val="9"/>
        <rFont val="Arial Narrow"/>
        <family val="2"/>
      </rPr>
      <t xml:space="preserve"> con el fin de sustanciar oportunamente cada actuación de acuerdo al tiempo definido por la direccion de IVC, </t>
    </r>
    <r>
      <rPr>
        <b/>
        <sz val="9"/>
        <rFont val="Arial Narrow"/>
        <family val="2"/>
      </rPr>
      <t xml:space="preserve"> Periodicidad: </t>
    </r>
    <r>
      <rPr>
        <sz val="9"/>
        <rFont val="Arial Narrow"/>
        <family val="2"/>
      </rPr>
      <t xml:space="preserve">de forma semanal  a cada abogado sustanciador </t>
    </r>
    <r>
      <rPr>
        <b/>
        <sz val="9"/>
        <rFont val="Arial Narrow"/>
        <family val="2"/>
      </rPr>
      <t>Evidencia:</t>
    </r>
    <r>
      <rPr>
        <sz val="9"/>
        <rFont val="Arial Narrow"/>
        <family val="2"/>
      </rPr>
      <t xml:space="preserve"> Como registro queda soporte en Formato de reparto y correo electronico; </t>
    </r>
    <r>
      <rPr>
        <b/>
        <sz val="9"/>
        <rFont val="Arial Narrow"/>
        <family val="2"/>
      </rPr>
      <t>desviación:</t>
    </r>
    <r>
      <rPr>
        <sz val="9"/>
        <rFont val="Arial Narrow"/>
        <family val="2"/>
      </rPr>
      <t xml:space="preserve"> En caso de no realizar la sustanciación de las actuaciones de acuerdo a la asignación se enviara correo electronico notificando la inoportunidad de las actiaciones pendientes. </t>
    </r>
  </si>
  <si>
    <r>
      <rPr>
        <b/>
        <sz val="9"/>
        <rFont val="Arial Narrow"/>
        <family val="2"/>
      </rPr>
      <t xml:space="preserve">Responsable: </t>
    </r>
    <r>
      <rPr>
        <sz val="9"/>
        <rFont val="Arial Narrow"/>
        <family val="2"/>
      </rPr>
      <t xml:space="preserve">La Directora de Inspección vigilancia y control asigna a funcionario para identificar las actuaciones proximas a vencer   </t>
    </r>
    <r>
      <rPr>
        <b/>
        <sz val="9"/>
        <rFont val="Arial Narrow"/>
        <family val="2"/>
      </rPr>
      <t xml:space="preserve">Como lo Hace: generando el listado en un archivo excel denominado </t>
    </r>
    <r>
      <rPr>
        <sz val="9"/>
        <rFont val="Arial Narrow"/>
        <family val="2"/>
      </rPr>
      <t xml:space="preserve"> alertas o tramite prioritario  el cual se envia por medio de correo electrónico al funcionario encargado para la revisión de las actuaciones administrativas </t>
    </r>
    <r>
      <rPr>
        <b/>
        <sz val="9"/>
        <rFont val="Arial Narrow"/>
        <family val="2"/>
      </rPr>
      <t xml:space="preserve">Proposito: </t>
    </r>
    <r>
      <rPr>
        <sz val="9"/>
        <rFont val="Arial Narrow"/>
        <family val="2"/>
      </rPr>
      <t xml:space="preserve">con el fin de dar prioridad al tramite de la actuación y evitar el vencimiento   </t>
    </r>
    <r>
      <rPr>
        <b/>
        <sz val="9"/>
        <rFont val="Arial Narrow"/>
        <family val="2"/>
      </rPr>
      <t>Perodicidad:</t>
    </r>
    <r>
      <rPr>
        <sz val="9"/>
        <rFont val="Arial Narrow"/>
        <family val="2"/>
      </rPr>
      <t xml:space="preserve"> el envío de la presente actividad se realiza de acuerdo a la necesidad. </t>
    </r>
    <r>
      <rPr>
        <b/>
        <sz val="9"/>
        <rFont val="Arial Narrow"/>
        <family val="2"/>
      </rPr>
      <t>Evidencia:</t>
    </r>
    <r>
      <rPr>
        <sz val="9"/>
        <rFont val="Arial Narrow"/>
        <family val="2"/>
      </rPr>
      <t xml:space="preserve"> dejando como evidencia el envio del correo electronico con el listado de actuaciones a priorizar. </t>
    </r>
    <r>
      <rPr>
        <b/>
        <sz val="9"/>
        <rFont val="Arial Narrow"/>
        <family val="2"/>
      </rPr>
      <t xml:space="preserve">Desviación: </t>
    </r>
    <r>
      <rPr>
        <sz val="9"/>
        <rFont val="Arial Narrow"/>
        <family val="2"/>
      </rPr>
      <t xml:space="preserve">En caso de no evidenciar la priorización de la actuación identificada, se procede a enviar correo electronico informando la inoportunidad en la priorización de la actuación priorizada. </t>
    </r>
  </si>
  <si>
    <r>
      <rPr>
        <b/>
        <sz val="9"/>
        <rFont val="Arial Narrow"/>
        <family val="2"/>
      </rPr>
      <t>Responsable</t>
    </r>
    <r>
      <rPr>
        <sz val="9"/>
        <rFont val="Arial Narrow"/>
        <family val="2"/>
      </rPr>
      <t xml:space="preserve">:La Directora de Inspección, Vigilancia y Control </t>
    </r>
    <r>
      <rPr>
        <b/>
        <sz val="9"/>
        <rFont val="Arial Narrow"/>
        <family val="2"/>
      </rPr>
      <t xml:space="preserve">Periodicidad: </t>
    </r>
    <r>
      <rPr>
        <sz val="9"/>
        <rFont val="Arial Narrow"/>
        <family val="2"/>
      </rPr>
      <t xml:space="preserve">trimestralmente </t>
    </r>
    <r>
      <rPr>
        <b/>
        <sz val="9"/>
        <rFont val="Arial Narrow"/>
        <family val="2"/>
      </rPr>
      <t xml:space="preserve">Como lo realiza: </t>
    </r>
    <r>
      <rPr>
        <sz val="9"/>
        <rFont val="Arial Narrow"/>
        <family val="2"/>
      </rPr>
      <t xml:space="preserve">programa reuniones de seguimiento, unificación u homologación de conceptos, las cuales son lideradas por el (la) lider del subproceso </t>
    </r>
    <r>
      <rPr>
        <b/>
        <sz val="9"/>
        <rFont val="Arial Narrow"/>
        <family val="2"/>
      </rPr>
      <t xml:space="preserve">Proposito: </t>
    </r>
    <r>
      <rPr>
        <sz val="9"/>
        <rFont val="Arial Narrow"/>
        <family val="2"/>
      </rPr>
      <t xml:space="preserve">con el objetivo de verificar las actuaciones administrativas en curso y el cumplimiento de los mismos  y brindar a los funcionarios lineamientos de forma unificada, coherente y precisa de acuerdo a la normativa vigente </t>
    </r>
    <r>
      <rPr>
        <b/>
        <sz val="9"/>
        <rFont val="Arial Narrow"/>
        <family val="2"/>
      </rPr>
      <t xml:space="preserve">Evidencia: </t>
    </r>
    <r>
      <rPr>
        <sz val="9"/>
        <rFont val="Arial Narrow"/>
        <family val="2"/>
      </rPr>
      <t xml:space="preserve"> como registro se elabora la respectiva acta de la reunión.  </t>
    </r>
    <r>
      <rPr>
        <b/>
        <sz val="9"/>
        <rFont val="Arial Narrow"/>
        <family val="2"/>
      </rPr>
      <t xml:space="preserve">Desviación: </t>
    </r>
    <r>
      <rPr>
        <sz val="9"/>
        <rFont val="Arial Narrow"/>
        <family val="2"/>
      </rPr>
      <t xml:space="preserve">En caso de no dar cumplimiento en el tiempo establecido para realizar la reunión; se procede a programar fecha y hora la respectiva reunión. </t>
    </r>
  </si>
  <si>
    <r>
      <t xml:space="preserve">El profesional lider de calidad del laboratorio </t>
    </r>
    <r>
      <rPr>
        <sz val="9"/>
        <rFont val="Calibri"/>
        <family val="2"/>
        <scheme val="minor"/>
      </rPr>
      <t xml:space="preserve">(responsable), cada vez que se realiza inducción o reinducción al personal del laboratorio  (periodicidad)  hace la presentación de la politica de imparcialidad  (como lo hace) con el fin de mantener la imparcialidad en el laboratorio (propósito).  En caso de presentarse se reporta un trabajo no conforme y se definden las acciones de mejora pertinentes. (desviación) Evidencia: actas de reunión, acta de imparcialidad </t>
    </r>
  </si>
  <si>
    <t xml:space="preserve">Falta de continuidad en la ejecución de las acciones de salud pública  reflejando un aumento en la morbi-mortalidad del departamento .                         *Dificultades en la articulacíón entre las subdirecciones que hacen parte del subproceso de gestion de salud publica.  </t>
  </si>
  <si>
    <t xml:space="preserve">*Inadecuada formulación de estrategias y seguimiento a acciones realizadas  de eventos de interés en salud pública. </t>
  </si>
  <si>
    <t xml:space="preserve">Posibilidad de la afectación reputacional por la falta de continuidad en la ejecución de las acciones de salud pública,  reflejando un aumento en la morbi-mortalidad del departamento ,  debido a  inadecuada formulación de estrategias y seguimiento a acciones realizadas  de eventos de interés en salud pública.   </t>
  </si>
  <si>
    <t xml:space="preserve">El equipo conformado para elaboración del Análisis de Situación de Salud, cada dos años realiza análisis de la situación de salud del departamento, midiendo, caracterizando y evaluando la situación de salud mediante el modelo de determinantes sociales que orienten la toma de decisiones y la formulación de políticas institucionales y realizando actualización de forma anual .El proceso incluye definición de  indicadores de alto impacto a los cuales se les hará análisis cualitativo y cuantitativo, con periodicidad trimestral. En caso de la ocurrencia de un evento de alto impacto con magnitud y tiempo inesperado que supere los indicadores departamentales se debe realizar una Sala de Crisis en un tiempo menor a 72 horas., posterior al seguimiento de indicadores se realizará con periodicidad trimestral un espacio de Sala Situacional, con metodología participativa de todos los actores institucionales y comunitarios y sectores involucrados, que permitan definir responsabilidades y acciones de mejora. Evidencia: documento ASIS Análisis de Situación de Salud, actas de reunión.                                                                                                                                                          </t>
  </si>
  <si>
    <t>Realizar socialización de información del comportamiento de los Eventos de Interés en Salud Pública  por periodo epidemiológico  por parte del área de vigilancia en salud pública a las dimensiones y programas con el fin de orientar la toma de decisiones .                                EVIDENCIAS 1. Documento Análisis  de situación de Salud  2.Actas de reunión</t>
  </si>
  <si>
    <t xml:space="preserve">YULIETH CAMARGO </t>
  </si>
  <si>
    <t xml:space="preserve">PROFESIONAL ESPECIALIZADO </t>
  </si>
  <si>
    <t xml:space="preserve">SUBDIRECCION DE VIGILANCIA EN SALUD PUBLICA </t>
  </si>
  <si>
    <t xml:space="preserve">ELIZABETH COY- Subdirectora Vigilancia en Salud Pública  </t>
  </si>
  <si>
    <t>El profesional y /o responsable  de cada dimension trimestralmente realiza programación y seguimiento  de actividades articulando los objetivos, programas y metas del Plan Departamental de Desarrollo y  Plan Territorial de Salud  a través de la formulación del  plan de acción a partir del plan indicativo, de los proyectos registrados en el banco departamental de proyectos y los lineamientos proporcionados por la Secretaría de Planeación de la Gobernación de Cundinamarca   de acuerdo con la misión y funciones de cada una de las dependencias, en caso que el Plan de Acción no este acorde a las necesidades , se solicita al equipo de trabajo el ajuste pertinente de actividades para dar cumplimiento a las metas. Evidencia: Plan de acción (evidencia Plan indicativo  y plan de coherencia. Actas de reunión equipo de trabajo .</t>
  </si>
  <si>
    <t xml:space="preserve">Realizar reuniones con equipos de trabajo de cada dimensión  , subdirectores  para realizar seguimiento al cumplimiento de metas y actividades del PLAN DE ACCION trimestral.                                                      EVIDENCIAS  (1. Plan de Acción           2. Plan Indicativo          3. Plan de Coherencia  4. Actas de Reunión equipo de trabajo)                                                                          INDICADOR # seguimientos realizados  a plan de accion /# seguimientos plan de acion programados </t>
  </si>
  <si>
    <t xml:space="preserve">MARTHA HERRERA Y RESPONSABLES  DE DIMENSIONES </t>
  </si>
  <si>
    <t xml:space="preserve">DIRECCION DE SALUD PUBLICA </t>
  </si>
  <si>
    <t xml:space="preserve">JHON MORERA- Director de Salud Pública </t>
  </si>
  <si>
    <t>El subdirector de vigilancia en salud pública , activará actividades del Equipo de Respuesta Inmediata  ante la presencia de una emergencia en Salud pública (se incluye un brote, epidemia o una emergencia sanitaria o emergencia compleja) con criterios de eficiencia y efectividad, para aumentar la capacidad de reacción rápida y la estandarización de un modelo técnico administrativo de respuesta. En caso de presentarse desviaciones del proceso se brindará asistencia técnica a las Unidades Notificadoras Municipales  en el manejo, intervenciones y contención de los factores de riesgo de brotes y emergencias . Evidencia:  Informes de respuesta a situaciones.</t>
  </si>
  <si>
    <t xml:space="preserve">Detectar, prevenir y mitigar  la propagación de enfermedades y de eventos de interés en salud pública , frente a una emergencia sanitaria o un brote en el departamento.                                                                    EVIDENCIAS Informes de respuesta a situaciones de interés en salud pública (brote, epidemia o emergencia sanitaria)                                                                                      INDICADOR # informes entregados / total de  brote, epidemia o una emergencia sanitaria o emergencia  presentados. </t>
  </si>
  <si>
    <t xml:space="preserve">MARTHA SILVERA </t>
  </si>
  <si>
    <t xml:space="preserve">ELIZABETH COY - Subdirectora de Vigilancia en Salud Pública </t>
  </si>
  <si>
    <t xml:space="preserve">El director de salud pública  programara trimestralmente   reunión con los subdirectores de Vigilancia en salud Pública, Gestion y   promoción de acciones en salud publica ,  para analizar la información, planificación y monitoreo de las actividades e indicadores  con el fin de evaluar el cumplimiento de metas de salud publica , en caso evidenciar el bajo avance para el cumplimiento de las metas  se establecen compromisos  con responsables y fechas  Evidencia: Actas de reunión de comité técnico </t>
  </si>
  <si>
    <t>Realizar reuniones del comité técnico de la dirección de salud pública estableciendo  compromisos con lideres o responsables de metas.                                                 EVIDENCIAS  1. Actas de comité técnico                                    INDICADOR  # reuniones de comité técnico realizadas / total de reuniones de comité técnico programadas para seguimiento y avance de metas</t>
  </si>
  <si>
    <t>Jhon Morera, Elizabeth Coy, Paola Linares</t>
  </si>
  <si>
    <t>DIRECTOR DE SALUD PUBLICA , SUBDIRECTOR DE VIGILANCIA EN SALUD  PUBLICA, SUBDIRECTOR GESTION, PROMOCION Y ACCIONES DE SALUD PUBLICA.</t>
  </si>
  <si>
    <t xml:space="preserve">JHON MORERA- DIREctor de Salud Pública </t>
  </si>
  <si>
    <r>
      <t xml:space="preserve">El responsable de cada dimensión y su equipo de trabajo una vez al año formulará  los lineamientos para intervenciones colectivas  acorde a  la normatividad vigente emitida por el Ministerio de Salud , </t>
    </r>
    <r>
      <rPr>
        <sz val="9"/>
        <color rgb="FFFF0000"/>
        <rFont val="Arial Narrow"/>
        <family val="2"/>
      </rPr>
      <t xml:space="preserve">  </t>
    </r>
    <r>
      <rPr>
        <sz val="9"/>
        <color theme="1"/>
        <rFont val="Arial Narrow"/>
        <family val="2"/>
      </rPr>
      <t>a través de documento  en excell en articulación con la oficina de planeación sectorial en salud con el fin   de orientar la  ejecución de actividades del Plan de Intervenciones Colectivas  por parte de los municipios y actores en el desarrollo de las actividades de salud pública y disminuir los indices de morbi-mortalidad</t>
    </r>
    <r>
      <rPr>
        <sz val="9"/>
        <color rgb="FFFF0000"/>
        <rFont val="Arial Narrow"/>
        <family val="2"/>
      </rPr>
      <t xml:space="preserve"> </t>
    </r>
    <r>
      <rPr>
        <sz val="9"/>
        <color theme="1"/>
        <rFont val="Arial Narrow"/>
        <family val="2"/>
      </rPr>
      <t>en caso de  emitir lineamientos con diferencias  respecto de  directrices normativas  y necesidades de la población Cundinamarquesa se solicitará ajuste a los responsables de cada dimensión para emitir lineamientos correspondientes.   Evidencia: Lineamientos Plan de Intervenciones Colectivas.</t>
    </r>
  </si>
  <si>
    <t>Revisar directrices nacionales  y análisis de situación de salud del  Ente Territorial para construir los Lineamientos técnicos del Plan de Intervenciones Colectivas y hacer entrega a la Dirección de Planeación Sectorial en Salud , quien consolidará los mismos para entregar formalmente a los municipios.                                                         EVIDENCIAS  E INDICADOR  Documento en excell de Lineamientos Departamentales.</t>
  </si>
  <si>
    <t xml:space="preserve">STEFANNY GAITAN </t>
  </si>
  <si>
    <t xml:space="preserve">PROFESIONAL UNIVERITARIO </t>
  </si>
  <si>
    <t xml:space="preserve">SUBDIRECCION DE GESTION, PROMOCION Y ACCIONES DE SALUD PUBLICA </t>
  </si>
  <si>
    <t>PAOLA LINARES- Subdirectora de Gestión, promoción y acciones de salud pública.</t>
  </si>
  <si>
    <t>El epidemiólogo  y técnico de sivigila  verifica trimestralmente la calidad, coherencia y oportunidad de los Eventos de Interés en Salud Pública  ingresados al sistema de información Sivigila por parte de las Unidad Notificadora Municipal  y sus Unidades Primarias Generadora de Datos , realizando un consolidado departamental de la notificación de los 116 municipios y sus Unidades Primarias Generadora de Datos que cumpla con las características exigidas en el manual Sivigila del Instituto Nacional de Salud  , en caso de presentarse desviaciones en el proceso se realiza soporte técnico a los municipios y Unidades Primarias Generadora de Datos en el tema Sivigila archivos  planos,  informes de notificación, actas de seguimiento</t>
  </si>
  <si>
    <t>Realizar seguimiento semanal a  los  indicadores de calidad ,coherencia y oportunidad frente a la notificación semanal al departamento por parte de las Unidades notificadoras.                                                                       EVIDENCIAS (Archivos planos,  informes de notificación, actas de seguimiento)                                                                              INDICADOR # semanas notificadas / total de semanas epidemiológicas a notificar por lineamiento.</t>
  </si>
  <si>
    <t xml:space="preserve">PROFESIONAL ESPECIALIZADO  UNIVERITARIO </t>
  </si>
  <si>
    <t>Una vez al mes  el subdirector de Vigilancia en Salud Pública  y responsable de evento realizan citación a Comité de Vigilancia Epidemiológica  departamental a   las unidades notificadoras municipales,( actividad control)con el fin de orientar los planes, programas y proyectos . Una vez realizado se verifica la asistencia de todas las Unidad Primaria Generadora de Datos  y se notifica en caso de inasistencia Evidencia: Actas de Comité de Vigilancia Epidemiológica  Departamental</t>
  </si>
  <si>
    <t>Realizar mensualmente el Comité departamental de Vigilancia Epidemiológica en salud pública para presentar indicadores frente al comportamiento de los eventos de interés en salud pública.  EVIDENCIAS ( Acta de Comité de Vigilancia epidemiológica)                                                      INDICADOR  # de Comités de Vigilancia epidemiológica reallizados /total de comités de vigilancia epidemiológica programados.</t>
  </si>
  <si>
    <t xml:space="preserve">PROFESIONAL ESPECIALIZADO   </t>
  </si>
  <si>
    <t>Los profesionales de epidemiologia asignados a cada evento realizan análisis del comportamiento de la vigilancia epidemiológica (proposito)de cada Eventos de Interés en Salud Pública,  según los protocolos de vigilancia en salud publica emitidos por el Instituto Nacional de Salud, con base  en los sistemas de información oficiales SIVIGILA y RUAF , realizando el seguimiento de los indicadores propios de cada evento y elaborando boletines por cada periodo epidemiológico que oriente la planificación, implementación y evaluación de factores de riesgo, cuando se presentan desviaciones del proceso se realiza análisis de los eventos y se implementan acciones de mejora . Evidencia:  Informes de evento, Matriz de seguimiento de indicadores,  Boletín epidemiológico.</t>
  </si>
  <si>
    <t xml:space="preserve">Realizar un análisis de los eventos de interés en slaud pública mensualmente para conocer el comportamiento de cada uno de ellos emitiendo los  respectivos boletines epidemiológicos.                                                                 EVIDENCIAS ( 1. Informes de evento                                                   2.Matriz de seguimiento de indicadores.                                3.  Boletín epidemiológico (evidencia)                                        INDICADOR    # Boletín epidemiológicos emitidos </t>
  </si>
  <si>
    <t>El responsable de cada dimensión mensualmente realiza reuniones con su equipo de trabajo, para  realizar seguimiento y verificar el avance de  las metas , rediseñar actividades o tareas acorde con lo observado en  la ejecución  de las acciones programadas  y los determinantes sociales   en caso de presentarse dificultades para el cumplimiento de lo programado  se establecen compromisos   con responsables y fechas (observaciones  o desviaciones) Evidencia: Actas de reunión. (evidencia)</t>
  </si>
  <si>
    <t xml:space="preserve">Realizar reuniones mensuales con equipo de trabajo en cada dimensión  y establecer compromisos para el seguimiento y  avance de las metas de salud publica ,adaptación e implementación de la Rutas de promocion y mantenimiento de la salud  y demás acorde con la normatividad vigente.                                                                                                       EVIDENCIAS  (Actas de Reunión de responsables en cada dimensión y  su equipo de trabajo)                                 INDICADOR    # reuniones de equipos de trabajo de cada dimensión realizadas /total de reuniones programadas.  </t>
  </si>
  <si>
    <t xml:space="preserve">SONIA SANABRIA, CAROLINA ALVAREZ, PATRICIA CHAPARRO, CONSUELO GARCIA, PAOLA ESCOBAR,DANIELA GARZON.SONIA CASTILLO, VIVIANA BERNAL, YEIMY ARDILA, OLGA CHAVARRO, CATALINA CARDENAS,STEFANNIE GAITAN, YULIETH CAMARGO </t>
  </si>
  <si>
    <t xml:space="preserve">PROFESIONAL UNIVERSITARIO Y /O ESPECIALIZADO DE CADA DIMENSION </t>
  </si>
  <si>
    <t>Una vez al año  el equipo de salud ambiental realiza la identificación de los sujetos susceptibles de inspección, vigilancia y control sanitaria de acuerdo a la normatividad vigente ,  se realizan  visitas de inspección, vigilancia y control sanitario y toma de muestras por parte del Laboratorio de Salud Pública  acorde  a programación respectiva . De  presentarse  hallazgos  se genera concepto sanitario y se informa a los interesados . En caso de emitirse concepto desfavorable se aplican las medidas sanitarias respectivas y el proceso sancionatorio a lugar .  Evidencia: Actas de visitas de Inspección Vigilancia y Control , resultados Laboratorio de Salud Pública Cundinamarca , conceptos sanitarios, procesos sancionatorios.</t>
  </si>
  <si>
    <t>Establecer un control sanitario de los sujetos objetos de la inspección, vigilancia y control acorde con el cronograma previamente establecido de forma concertada con el Laboratorio de Salud Pública y la Secretaría de Salud departamental.                                                       EVIDENCIAS (1.Actas de visitas de Inspección Vigilancia y Control ,  2. resultados Laboratorio de Salud Pública Cundinamarca, 3. Conceptos sanitarios                                  INDICADOR  # de conceptos sanitarios emitidos /total de sujetos suceptibles de IVC</t>
  </si>
  <si>
    <t>CARLOS ELKIN RIVEROS</t>
  </si>
  <si>
    <t>Gestión Tecnológica</t>
  </si>
  <si>
    <t xml:space="preserve">No ejecutar proyectos alineados al PETIC, No ejecutar proyectos del PETIC,
que no exista una estrategia de implementación del PETIC (Plan Estratégico de Tecnologías de Información y Comunicaciones) </t>
  </si>
  <si>
    <t>Posibilidad de afectación económica y reputacional por no existir una estrategia de implementación del PETIC debido a falta de personal especializado para abordar el tema</t>
  </si>
  <si>
    <t>El Equipo y el gerente de PMO  (Project Management Office - Oficina de Gestión de Proyectos) cada vez que una dependencia solicita una viabilidad de proyecto o un concepto técnico TIC para una incorporación tecnológica analizan la solicitud a través del documento definición de proyecto TIC o solicitud de concepto técnico TIC emitiendo la respectiva viabilidad o concepto favorable esta se genera para determinar si esta en concordancia al marco del PETIC, si la incorporación tecnológica no esta de acuerdo con el PETIC (Plan Estratégico de Tecnologías de Información y Comunicaciones) se da una viabilidad o concepto desfavorable.</t>
  </si>
  <si>
    <t>1. Realizar seguimiento al avance de cumplimiento de etapas de la Gestión de Proyectos TIC en el sistema. Evidencia: Actas de reunión de la PMO  (Project Management Office - Oficina de Gestión de Proyectos) .</t>
  </si>
  <si>
    <t>Cesar Gaviria</t>
  </si>
  <si>
    <t>Gerente de la PMO</t>
  </si>
  <si>
    <t xml:space="preserve">Wilson Rene </t>
  </si>
  <si>
    <r>
      <t>El profesional especializado de la Secretaría de TIC</t>
    </r>
    <r>
      <rPr>
        <sz val="9"/>
        <color theme="2" tint="-0.499984740745262"/>
        <rFont val="Arial Narrow"/>
        <family val="2"/>
      </rPr>
      <t xml:space="preserve"> </t>
    </r>
    <r>
      <rPr>
        <sz val="9"/>
        <color theme="1"/>
        <rFont val="Arial Narrow"/>
        <family val="2"/>
      </rPr>
      <t>mide el indicador de Seguimiento y control del avance de proyectos del PETIC (Plan Estratégico de Tecnologías de Información y Comunicaciones) anualmente a través del formato con código A-GT-FR-048 con el fin de determinar el avance en la implementación del PETIC.</t>
    </r>
  </si>
  <si>
    <t>1. El Director de la PMO identificará las necesidades de capacitación en competencias. Evidencia: Acta de reunión con las necesidades de capacitación.
2. Realizar solicitud de capacitación en competencias a la Secretaría de la Función Pública
Evidencia: Solicitud de capacitación enviada a la Secretaría de la Función Pública.</t>
  </si>
  <si>
    <t>No existe control</t>
  </si>
  <si>
    <r>
      <t xml:space="preserve">
1.Realizar los estudios previos del Arquitecto de Soluciones y Arquitecto de Datos.</t>
    </r>
    <r>
      <rPr>
        <sz val="9"/>
        <rFont val="Arial Narrow"/>
        <family val="2"/>
      </rPr>
      <t xml:space="preserve"> Evidencia: 1. Estudio previo Arquitecto de Soluciones y Arquitecto de Datos.</t>
    </r>
    <r>
      <rPr>
        <sz val="9"/>
        <color rgb="FFFF0000"/>
        <rFont val="Arial Narrow"/>
        <family val="2"/>
      </rPr>
      <t xml:space="preserve">
</t>
    </r>
    <r>
      <rPr>
        <sz val="9"/>
        <rFont val="Arial Narrow"/>
        <family val="2"/>
      </rPr>
      <t>2. Realizar los estudios previos de Arquitecto de Infraestructura. Evidencia: Estudio previo de Arquitecto de Infraestructura</t>
    </r>
    <r>
      <rPr>
        <sz val="9"/>
        <color theme="1"/>
        <rFont val="Arial Narrow"/>
        <family val="2"/>
      </rPr>
      <t xml:space="preserve">
3. Contratar el Arquitecto de soluciones. Evidencia: 1. Contrato de Arquitecto de Soluciones.</t>
    </r>
  </si>
  <si>
    <t xml:space="preserve">1. Jeisson Hernández
2. Yury Riveros
3. Jeisson Hernández
</t>
  </si>
  <si>
    <t>1. Director de Sistemas de Información
2. Director de Infraestructura
3. Director Sistemas de Información</t>
  </si>
  <si>
    <t>1. 30/06/2021
2. 30/06/2021
3. 30/07/2021</t>
  </si>
  <si>
    <t>1.Elaborar plan de trabajo para iniciar la actualización del PETIC. Evidencia: Plan de trabajo para iniciar la actualización del PETIC.
2.Definir una ponderación para cada proyecto establecido en PETIC. Evidencia: Ajuste del indicador  Seguimiento y control del avance de proyectos del PETIC con código A-GT-FR-048.</t>
  </si>
  <si>
    <t>1.30/07/2021
2. 30/10/2021</t>
  </si>
  <si>
    <t xml:space="preserve"> que no se implemente la  política de Gobierno Digital en la Gobernación</t>
  </si>
  <si>
    <t>Posibilidad de afectación económica y reputacional por no implementar la política de Gobierno Digital en la Gobernación debido a baja apropiación institucional y no disponibilidad de servicios ciudadanos digitales.</t>
  </si>
  <si>
    <t>Ejecución y Administracion de procesos</t>
  </si>
  <si>
    <t>El director de Gobierno Digital convoca trimestralmente la Mesa Temática de Gobierno Digital, con la participación de los enlaces de las dependencias del sector central, con el fin de dar los lineamientos en lo que respecta a las actividades en el marco de la implementación de la Política de Gobierno Digital. Se tiene como base los resultados de la medición del FURAG del año inmediatamente anterior. Se deja como evidencia lo tratado en las actas de reunión, y el seguimiento a los compromisos pactados.</t>
  </si>
  <si>
    <t>Realizar convocatorias a la mesa temática. Evidencia : Acta de Reunión.</t>
  </si>
  <si>
    <t>Andrés Roldán
Carolina Serrano</t>
  </si>
  <si>
    <t>Director
Profesional Universitario</t>
  </si>
  <si>
    <t>Dirección de Gobierno Digital</t>
  </si>
  <si>
    <t>Andrés Roldán</t>
  </si>
  <si>
    <t>El profesional Universitario semestralmente realiza el registro de avance de la implementación de la Arquitectura TI a través del formato A-GT-FR-092 Matriz de Medición y Avance de Habilitadores, con el fin de medir el avance y cumplimiento de la política.</t>
  </si>
  <si>
    <t>Brindar asesoría en la adecuada implementación de los lineamientos de la Política de Gobierno Digital a través de los funcionarios o de las alianzas estrategicas en las actividades que se requiera. Evidencia: Matriz de planificación de habilitadores.</t>
  </si>
  <si>
    <t>Carolina Serrano</t>
  </si>
  <si>
    <t>Profesional Univeristario</t>
  </si>
  <si>
    <t>El Ministerio de TIC realiza la medición anual del modelo de madurez de la Gobernación a través de un diagnóstico frente a iniciativas de proyectos de territorios y ciudades  inteligentes</t>
  </si>
  <si>
    <t>Avanzar en la implementación del proyecto de Regiobici que hace parte del propósito de la Política de Gobierno Digital. Evidencia: Informes de Avance de proyecto.</t>
  </si>
  <si>
    <t>Armando Gonzalez</t>
  </si>
  <si>
    <t xml:space="preserve">Gobierno Digital </t>
  </si>
  <si>
    <t xml:space="preserve">Andres Roldan </t>
  </si>
  <si>
    <t xml:space="preserve"> Tratar temas relacionados con proyectos tecnológicos que impacten al ciudadano en las reuniones de la PMO. Evidencia: Acta de Reunión.</t>
  </si>
  <si>
    <t>Promover y realizar procesos de formación dirigido a los ciudadanos en general relacionados con transparencia y acceso a la información pública y datos abiertos.Control de asistencia  a capacitaciones.</t>
  </si>
  <si>
    <t>Carlos Trujillo</t>
  </si>
  <si>
    <t>Puede suceder que los proyectos con componente TIC no se articulen con el Plan Estratégico de Tecnologías de Información y comunicaciones – PETIC</t>
  </si>
  <si>
    <t>Posibilidad de afectación económica y reputacional al definir y ejecutar proyectos que no están alineados al PETIC debido a su desconocimiento y falta de habilidades para la estructuración de proyectos con componentes de tecnología</t>
  </si>
  <si>
    <t>El profesional especializado realiza anualmente una socialización en sesiones virtuales  del PETIC con el fin de que los funcionarios y directivos conozcan su alcance y contenido dejando como evidencia el informe de asistencia técnica y el registro de asistencia.</t>
  </si>
  <si>
    <t>Programar capacitación de PETIC con los directivos de las dependencias de la Gobernación. Evidencia: Plan de capacitación del PETIC.</t>
  </si>
  <si>
    <t>Gerente PMO</t>
  </si>
  <si>
    <t>Wilson Rene Clavijo</t>
  </si>
  <si>
    <t>Secretario TIC</t>
  </si>
  <si>
    <t>El equipo PMO hace acompañamiento a demanda en la revisión previa de la estructuración de proyectos con el fin de realizar observaciones para el ajuste del proyecto y poder emitir la viabilización de proyecto TIC con código A-GT-FR-039.</t>
  </si>
  <si>
    <t>El Director de la PMO (Project Management Office - Oficina de Gestión de Proyectos) de la Secretaría de las TIC establecerá los ANS (Acuerdos de Niveles de Servicio) para las emisiones de viabilidad de proyectos tic y conceptos técnicos TIC. Evidencia: Actualizar documento A-GT-FR-106 Catálogo de Servicios de TIC con los ANS.</t>
  </si>
  <si>
    <t xml:space="preserve">30/07/2021
</t>
  </si>
  <si>
    <t xml:space="preserve">Programar capacitación del procedimiento de Gestión de Proyectos TIC. Evidencia: Plan de capacitación en Gestión de Proyectos TIC </t>
  </si>
  <si>
    <t>Puede presentarse interrupción en los servicios que soportan los sistemas de información o servicios corporativos.</t>
  </si>
  <si>
    <t>Desactualización u obsolescencia de Hardware y software base del que dependen los sistemas de información o servicios corporativos.</t>
  </si>
  <si>
    <t>Posibilidad de afectación económica y reputacional por presentarse interrupción en los servicios que soportan los sistemas de información o servicios corporativos debido a que no existen los suficientes profesionales con las competencias técnicas y la obsolescencia de los sistemas y servicios corporativos</t>
  </si>
  <si>
    <t>Fallas Tecnológicas</t>
  </si>
  <si>
    <t xml:space="preserve">El grupo de administradores del datacenter mide anualmente la obsolescencia de hardware y software base  (servidores, almacenamiento y respaldo) revisando el tiempo que tiene la infraestructura y las recomendaciones del fabricante reflejándose  la medición en el informe de recomendaciones para la asignación de recursos de la Dirección de Infraestructura.
</t>
  </si>
  <si>
    <t xml:space="preserve">En los comités primarios (Director de Infraestructura y su equipo de trabajo) establecer las alternativas técnica y económicamente viables para ejecutar. Evidencia: Actas de Reunión.
</t>
  </si>
  <si>
    <t>Jorge Almanza</t>
  </si>
  <si>
    <t>Dirección de Infraestructura</t>
  </si>
  <si>
    <t>Yury Riveros</t>
  </si>
  <si>
    <t>No existen profesionales con las competencias técnicas para administrar y garantizar la disponibilidad de las plataformas (bus, bizagi, portal web, java, SAP, bases de datos, entre otros)</t>
  </si>
  <si>
    <t xml:space="preserve">La Secretaría de TIC contrata anualmente los perfiles de los profesionales que no existen  (bus, bizagi, portal, SAP, java) con el fin de dar soporte y mantenimiento dejando informes técnicos del desarrollo de las labores.
</t>
  </si>
  <si>
    <t>1. Establecer administrador técnico de  las bases de datos  de Mysql y Postgress y el sistema  subversión. Evidencia:  Designación de administrador de las bases de datos MySQL, Postgress y el sistema Subversión.
2. Contratar bolsa de horas especializadas para bases de datos. Evidencia: Contrato bolsa de horas especializadas.
3. Establecer administrador del sistema  Aranda.
Evidencia: Designación del administrador del sistema Aranda.</t>
  </si>
  <si>
    <t>1 y 2 Jeisson Hernández
3. Yury Riveros</t>
  </si>
  <si>
    <t>Dirección Sistemas de Información
Dirección de Infraestructura</t>
  </si>
  <si>
    <t>Falta de oportunidad en la contratación de los servicios de soporte y mantenimiento de los sistemas de información o servicios corporativos.</t>
  </si>
  <si>
    <t>El Secretario y los directores de TIC  realizaran reuniones quincenales para revisar el avance de la contratación con el fin de que se dé la oportunidad del servicio de soporte y mantenimiento de los sistemas de información o servicios corporativos dejando actas de reunión con los compromisos necesarios, cuando no se dé la oportunidad de la contratación se verificará el cumplimiento de los compromisos jurídicos, técnicos y presupuestales con el fin de mejorar los tiempos en la gestión contractual al interior de la Secretaría de TIC. Evidencia: 1. Actas de reunión.
-2. Solicitar ante Función Pública a través de una comunicación la asignación de personal de planta a nivel jurídico con experiencia en contratación para mejorar los tiempos en la gestión contractual al interior de la Secretaría de TIC. Evidencia: Solicitud realizada a la Secretaría de la Función Pública</t>
  </si>
  <si>
    <t>Jaime Moncaleano</t>
  </si>
  <si>
    <t>Las entidades funcionales de los sistemas no apoyan presupuestalmente la renovación de soporte y mantenimiento de los sistemas de información o servicios corporativos.</t>
  </si>
  <si>
    <t>El Secretario de TIC en el mes de agosto comunicará a cada ordenador de gasto que considere recursos para contribuir al soporte y mantenimiento de los sistemas de su entidad con el fin de que se pueda garantizar la disponibilidad de los servicios principales
Evidencia: Comunicación enviada a ordenadores de gasto</t>
  </si>
  <si>
    <t>Lesly Vanegas</t>
  </si>
  <si>
    <t>Asesor</t>
  </si>
  <si>
    <t>Sistemas de información obsoletos activos.</t>
  </si>
  <si>
    <t>Solicitar anualmente a los Administradores técnicos de los sistemas de información y servicios corporativos el diligenciamiento del plan de manejo de sistemas de información  obsoletos o inactivos  A-GT-FR-055 este quedará almacenado en la base de conocimiento de mesa de ayuda, con el fin de identificar los sistemas obsoletos activos e inactivos y tomar acciones a que haya lugar. Evidencia:  Plan de manejo de sistemas de información  obsoletos o inactivos  A-GT-FR-055 diligenciado por las Entidades y Catalogo de sistemas de información actualizado con los sistemas activos e inactivos.</t>
  </si>
  <si>
    <t>Nohora Consuelo Peña</t>
  </si>
  <si>
    <t xml:space="preserve">Dirección Sistemas de Información
</t>
  </si>
  <si>
    <t>Jeisson Hernandez</t>
  </si>
  <si>
    <t xml:space="preserve">Estructurar los estudios previos para la adquisición de los certificados digitales. Evidencia: Estudios previos de los certificados digitales. </t>
  </si>
  <si>
    <t>1.  Jeisson Hernandez
Equipo de trabajo: Yury Riveros y Andres Roldan</t>
  </si>
  <si>
    <t>Directores</t>
  </si>
  <si>
    <t>Dirección sistemas de información e Infraestructura tecnológica</t>
  </si>
  <si>
    <t>Wilson Clavijo</t>
  </si>
  <si>
    <t>Puede suceder que el hardware y software base presenten fallas o inconvenientes que no permitan su correcto funcionamiento.</t>
  </si>
  <si>
    <t>'-Pérdida del fluido eléctrico interno</t>
  </si>
  <si>
    <t>Posibilidad de afectación económica y reputacional  por que el hardware y   software base presenten fallas o inconvenientes que no permitan su correcto funcionamiento debido a la capacidad de procesamiento, almacenamiento limitada y falta de planes de continuidad del negocio.</t>
  </si>
  <si>
    <t>El profesional universitario de la Dirección de Infraestructura permanentemente esta coordinando y monitoreando las acciones requeridas para la correcta operación de las UPS de contingencia al fluido eléctrico externo</t>
  </si>
  <si>
    <t>Contratar el servicio de mantenimiento de UPS. Evidencia: Contrato del servicio de mantenimiento UPS</t>
  </si>
  <si>
    <t>1. Wilson Gutierrez</t>
  </si>
  <si>
    <t>1. 30/07/2021</t>
  </si>
  <si>
    <t>Falta de la elaboración e implementación de los planes de Análisis de Impacto en el Negocio- BIA,  Plan de Recuperación ante Desastres - DRP  y el Plan de Continuidad de Negocio -BCP.</t>
  </si>
  <si>
    <t>1. Contratar Arquitecto de Infraestructura.  Evidencia: Contrato de Arquitecto de Infraestructura
2. El Arquitecto de Infraestructura iniciará  la elaboración del análisis del impacto de negocio BIA con el fin de tener el insumo necesario para los demás planes de continuidad del negocio DRP. Evidencia: Plan de BIA Análisis de Impacto al Negocio.</t>
  </si>
  <si>
    <t>1. Yury Riveros.
2.  Yury Riveros, Jeisson Hernández</t>
  </si>
  <si>
    <t>1. Director de Infraestructura.
2.Director de Infraestructura
Dirección de Sistemas de Información</t>
  </si>
  <si>
    <t>1. 30/07/2021
2.30/11/2021</t>
  </si>
  <si>
    <t>Capacidad de procesamiento y almacenamiento limitada para soportar la demanda de los sistemas de información.</t>
  </si>
  <si>
    <t xml:space="preserve">El grupo de Datacenter realizará un sondeo de mercado mediante una ficha técnica para analizar presupuestalmente cuanto puede costar la migración de procesamiento y almacenamiento a una infraestructura existente con una solución proyectada a 5 años.
Evidencia: ficha técnica de especificaciones mínimas, Informe de sondeo de mercado. </t>
  </si>
  <si>
    <t>1. Jorge Almanza</t>
  </si>
  <si>
    <t>1. 15/06/2021
2. 31/08/2021</t>
  </si>
  <si>
    <t>Económico</t>
  </si>
  <si>
    <t>Puede suceder que no se controle el licenciamiento de sistema operativo, ofimático y de usuario final.</t>
  </si>
  <si>
    <t>Adquisiciones de infraestructura de usuario final sin el concepto técnico de las Secretaría de TIC</t>
  </si>
  <si>
    <t>Posibilidad de afectación económica a nivel de sanciones por parte de los fabricantes por no controlar el licenciamiento de sistema operativo, ofimático y de usuario final debido a adquisiciones de infraestructura de usuario final sin el concepto técnico de las Secretaría de TIC o instalación de software no controlado.</t>
  </si>
  <si>
    <t>El equipo PMO emite los concepto técnicos TIC a solicitud de las dependencias cuando requieren realizar compra de equipos de usuario final de acuerdo Ficha de especificaciones técnicas mínimas de computadores de escritorio, portátiles, tabletas e impresoras, con el fin de asegurar la adquisición del licenciamiento requerido,  cuando se encuentra un equipo sin licencia se dan los lineamientos para que la dependencia realice la adquisición de las mismas.</t>
  </si>
  <si>
    <t>1. Samuel Murcia</t>
  </si>
  <si>
    <t>1. 30/06/2021</t>
  </si>
  <si>
    <t>Podría pasar que exista instalación de software no controlado por parte del usuario final.</t>
  </si>
  <si>
    <t>Los técnicos de Mesa de Ayuda aplican la guía "Guía de alistamiento de equipos de cómputo." - Configuración de usuario estándar en equipo de usuario final cada vez que se solicite con el fin de evitar instalaciones de software no licenciado, a través de la instalación del cliente Aranda y el cliente Antivirus se puede monitorear lo instalado en las terminales de usuario final, lo cual genera ticket.</t>
  </si>
  <si>
    <t>Realizar la contratación del apoyo al administrador del sistema Aranda. Evidencia: Contrato de apoyo al administrador de Aranda</t>
  </si>
  <si>
    <t>1. Erika Natalia Jaramillo</t>
  </si>
  <si>
    <t>1. 30/08/2021</t>
  </si>
  <si>
    <t>Podría pasar que no se haga el debido seguimiento y control al software de la infraestructura de usuario final.</t>
  </si>
  <si>
    <t>El administrador de la plataforma actual de mesa de ayuda cada vez que solicitan alistar un equipo de usuario final nuevo o usado verifica el estado de licenciamiento y actualiza el stock de licenciamiento con respecto al número de serial del equipo, se tienen identificados los equipos que no cumplen con el requisito en el indicador de obsolescencia de equipo de usuario final, lo anterior se puede evidenciar en la herramienta de mesa de ayuda.</t>
  </si>
  <si>
    <t>Puede suceder que no se brinde adecuadamente el servicio de conectividad en los municipios a través de las soluciones de la Autopista Digital Cundinamarca ADC</t>
  </si>
  <si>
    <t>Podría pasar que no se lleve el control y seguimiento a los casos de soporte que se presenten.</t>
  </si>
  <si>
    <t>Posibilidad de afectación reputacional por que no se brinde adecuadamente el servicio de conectividad en los municipios a través de las soluciones de la Autopista Digital Cundinamarca ADC debido a Falta de continuidad en los servicios de mantenimiento y soporte de la ADC y terceros.</t>
  </si>
  <si>
    <t>Un profesional contratado por la Dirección de Infraestructura asume la labor de soporte de primer y segundo nivel, y un profesional de planta asume el soporte de tercer nivel en estos momentos, cada vez que hacen un requerimiento de ajuste del servicio de conectividad, se utiliza la información brindada por el usuario y la que suministra el sistema de monitoreo PRTG para solucionar el inconveniente, cuando esto no es posible se asigna una visita técnica para verificar la conectividad en el sitio o cuando el segundo nivel de soporte lo amerita, toda la actividad se deja documentada en el ticket generado inicialmente y en el informe de visita técnica en Survey.</t>
  </si>
  <si>
    <t>Realizar el seguimiento y control  de los requerimientos que se presente en la ADC mediante el personal contratado para ello. Evidencia: Informe de seguimiento de los casos.</t>
  </si>
  <si>
    <t>Alejandro Olarte</t>
  </si>
  <si>
    <t>Dirección de infraestructura tecnológica</t>
  </si>
  <si>
    <t>Podría pasar que la aplicación de los procedimientos establecidos sea inadecuada para la ADC.</t>
  </si>
  <si>
    <t>Socializar al personal que realice actividades de la ADC los procedimientos y formatos. Evidencia: Lista asistencia, Acta de socialización.</t>
  </si>
  <si>
    <t>Podría pasar que no todos los perfiles requeridos para la ADC se contraten</t>
  </si>
  <si>
    <t>Realizar los estudios previos de los perfiles requeridos. Evidencia: Estudios Previos.</t>
  </si>
  <si>
    <t>Falta de continuidad en los servicios de mantenimiento y soporte de la ADC y del servicio de internet con terceros.</t>
  </si>
  <si>
    <t xml:space="preserve">Ajustar los estudios previos del servicio de internet con terceros que se adapten a la estrategia establecida. Evidencia: Estudios Previos.
</t>
  </si>
  <si>
    <t>Obsolescencia de infraestructura tecnológica y de red de la ADC</t>
  </si>
  <si>
    <t>Generar el informe de obsolescencia de la infraestructura tecnológica, para incluirlo en el plan de compras. Evidencia: Informe de obsolescencia de la infraestructura tecnológica de la ADC.</t>
  </si>
  <si>
    <t>Hernán Rodriguez Guevara</t>
  </si>
  <si>
    <t>Gestión de la Seguridad y Salud en el Trabajo</t>
  </si>
  <si>
    <t xml:space="preserve">
 Los lideres de los procesos que hacen parte de la nueva administración se encuentran en la curva de aprendizaje de la cultura organizacional de la entidad que esta basada en el enfoque por procesos de todo el SIGC .</t>
  </si>
  <si>
    <t xml:space="preserve">Alta rotación del personal que lidera los distintos procesos de la Gobernación de Cundinamarca lo cual dificultad fortalecer la curva de aprendizaje y apropiación sobre el SG-SST
</t>
  </si>
  <si>
    <t xml:space="preserve">Posibilidad de perdida reputacional de la por la no renovación del certificado del SG-SST bajo los criterios de la norma ISO 45001 a raiz de la falta de apropiación en terminos de conocimientos roles y responsabilidades de los lideres de los procesos en cuanto a la articulación de los ejes del sistema de Gestión de Seguridad y Salud en el Trabajo </t>
  </si>
  <si>
    <t>Relaciones Laborales</t>
  </si>
  <si>
    <t>La Directora de Desarrollo Humano, creara el grupo de agentes virtuales como enlace entre el SG-SST y las diferentes secretarias y procesos de la Gobernación de Cundinamarca los cuales tienen como objetivo principal ser multiplicadores de los conocimientos y actividades que se adelanten para fortalecer e incrementar los conocimientos y apropiación en materia de Seguridad y Salud en el Trabajo</t>
  </si>
  <si>
    <t>Inscribir a los agentes de SST en el curso de 50 horas del SG-SST en conjunto con ARL y la Universidad de la Sabana para que adquieran los conocimientos necesarios que deben replicar a sus compañeros sobre el SG-SST</t>
  </si>
  <si>
    <t>Jose Rolando Ramos</t>
  </si>
  <si>
    <t>Dirección Desarrollo Humano</t>
  </si>
  <si>
    <t>Catalina Gonzelz Segura - Director de Desarrollo Humano</t>
  </si>
  <si>
    <t>20 de mayo de 2021</t>
  </si>
  <si>
    <r>
      <t xml:space="preserve"> Plan de Riesgos de Gestión </t>
    </r>
    <r>
      <rPr>
        <sz val="9"/>
        <rFont val="Arial Narrow"/>
        <family val="2"/>
      </rPr>
      <t>#3825</t>
    </r>
    <r>
      <rPr>
        <sz val="9"/>
        <color theme="1"/>
        <rFont val="Arial Narrow"/>
        <family val="2"/>
      </rPr>
      <t xml:space="preserve">
</t>
    </r>
  </si>
  <si>
    <t>La Directora de Desarrollo Humano diseñara y definira los recursos necesarios para poner en marcha el Plan institucional de capacitación vigencia 2021, dirigido a todos los grupos de interes que hacen parte del Sistema de Gestión de la Seguridad y Salud en el Trabajo el cual tiene como objetivo incrementar el nivel de apropiación y conocimiento de los servidores públicos frente al SG-SST</t>
  </si>
  <si>
    <t xml:space="preserve">El profesional Universitario de la Dirección de Desarrollo Humano Jose Rolando Ramos revisará cada tres meses la implementación y desarrollo del Plan institucional de Capacitación </t>
  </si>
  <si>
    <t>La Dirección de Desarrollo Organizacional en cumplimiento de los requisitos de la norma de gestión ISO 45001:2018, anualmente  programa el ciclo de auditorias internas a través de las cuales se evalua el nivel de apropiación que tienen los servidores públicos frente al Sistema de Gestión</t>
  </si>
  <si>
    <t>Emitir por parte de la Secreatia de la Función Pública un comunicado dirigido a los lideres de proceso redordando sus responsabilidades frente al SG-SST y la atención de los procesos de auditoria</t>
  </si>
  <si>
    <t>Catalina Gonzalez Segura</t>
  </si>
  <si>
    <t>Director Desarrollo Humano</t>
  </si>
  <si>
    <t>Paula Susana Ospina-Secretaria de la Función Pública</t>
  </si>
  <si>
    <t>La Dirección de Desarrollo Humano Realizara el proceso de Inducción y Reinduccion anual donde se incluiran a todos los funcionarios y contratistas, ademas de los lideres de proceso y secretarios en dicha jornada se les divulgaran los roles y responsabilidades de cada uno frente al SG-SST</t>
  </si>
  <si>
    <t>Generar un informe de la asistencia a la jornada de inducción y reinducción donde se evidencia la participación de los secreatarios, funcionarios y contratistas de la Gobernacipon de Cundinamarca</t>
  </si>
  <si>
    <t>Las nuevas modalidades de trabajo que deben desempeñar los servidores públicos desde la casa, la falta de interacción personal, cambio de rutinas, uso continuo de dispositivos tecnologicos, jornadas laborales prolongadas que afectan el entorno familiar, espacios de trabajo inadecuados</t>
  </si>
  <si>
    <t>La pandemia por el nuevo Coronavirus COVID-19 que ha sido impactado y modificado los entornos laborales y familiares</t>
  </si>
  <si>
    <t>Posibilidad de perdida reputacional de la Gobernación de Cundinamarca por el aumento en los casos de enfermedad y ausentismo laboral por causa de la pandemía del nuevo Coronavirus COVID-19 que impacta la salud mental de los servidores públicos.</t>
  </si>
  <si>
    <t>La Dirección de Desarrollo Humano y su equipo de Psicologas generara un programa de salud mental con cobertura a la población de mayor riesgo psicosocial identificada a través de la medición de clima laboral</t>
  </si>
  <si>
    <t>Socializar con los jefes inmediatos la población que tiene un diagnostico o recomendaciones en terminos de riesgo piscosocial para disminuir la aparación de Enfermedades profesionales</t>
  </si>
  <si>
    <t>Plan de Riesgos de Gestión #3826</t>
  </si>
  <si>
    <t>La Dirección de Desarrollo Humano y su equipo asesor de profesionales en psicologia llevaran a cabo un programa de acompañamiento para la atención de casos prioritarios (primeros auxilios psicologicos)</t>
  </si>
  <si>
    <t>Remitir a la EPS los casos de mayor riesgo y que requieran atención clinica prioritaria</t>
  </si>
  <si>
    <t>La Dirección de Desarrollo Humano realizara mensualmente campañas de prevención en salud mental enfocado en los temas mas relevantes de acuerdo con el diagnostico identificado</t>
  </si>
  <si>
    <t>Priorizar los diagnosticos detectados en la medición de clima laboral para generar las piezas informativas y campañas de prevención</t>
  </si>
  <si>
    <t xml:space="preserve">Los Profesionales de SST de la Dirección de Desarrollo Humano realizarán a través de medios virtuales la ejecución de las actividades programadas en el plan de trabajo del SST y el SVE Psicosocial. (Semana de la salud - semana de la salud mental) </t>
  </si>
  <si>
    <t>Generar un informe ejecutivo del avance,  implementación y logros del SVE Psicosocial</t>
  </si>
  <si>
    <t>La Dirección de Desarrollo Humano actualizará los protocolos de bioseguridad para promover la alternancia como medio de trabajo presencial y dismunuir la exposición al contagio por Covid 19</t>
  </si>
  <si>
    <t>Socializar la actualización de los protocolos de Bioseguridad a través de correo masivo y publicación en Isolución</t>
  </si>
  <si>
    <t>Falta de autocuidado durante los desplazamientos internos y planeación para la realizacion de las actividades laborales en casa</t>
  </si>
  <si>
    <t xml:space="preserve">1. Diseño no apropiado de los espacios de trabajo en casa, puesto que de manera inmediata se debió proceder a trabajar en casa por causa de la pandemia por el covid-19. </t>
  </si>
  <si>
    <t>Posibilidad de perdida reputacional y economica por el aumento en los casos de accidentalidad laboral en la sede de la Gobernación asi como el aumento de accidentalidad por trabajo en casa.</t>
  </si>
  <si>
    <t>La profesional Fiosterapeuta del equipo de SST realizara Inspecciones virtuales  en las casas de los servidores públicos de la Gobernación de Cundinamarca para verificar las condiciones de trabajo</t>
  </si>
  <si>
    <t>Generar un informe consolidado de los principales hallazgos de las inspecciones virtuales adelantadas por la Fisioterapeuta</t>
  </si>
  <si>
    <t xml:space="preserve">Plan de Riesgos de Gestión #3828
</t>
  </si>
  <si>
    <t>El profesional Universitario Jose Rolando Ramos de la Dirección de Desarrollo Humano , realizara el consolidado de las lecciones aprendidas de los accidentes de trabajo para ser socializadas con todos los servidores públicos de la Gobernación de Cundinamarca</t>
  </si>
  <si>
    <t>Realizar mensualmente piezas dinamo con lecciones aprendidas de los accidentes y causas más reiterativas</t>
  </si>
  <si>
    <t>La Dirección de Desarollo Humano llevara la Jornada de Inducción y Reinducción donde informara a todos los servidores Públicos los riesgos a los cuales estan expuestos y posterior evaluara los conceptos expuestos para medir el nivel de entendimiento adquirido durante la capacitación.</t>
  </si>
  <si>
    <t>Realizar un informe consolidado de los participantes y las calificaciones obtenidas</t>
  </si>
  <si>
    <t>Cristian Camilo Rojas</t>
  </si>
  <si>
    <t>Tecnico Operativo</t>
  </si>
  <si>
    <t>2. Aumento en el uso de herramientas tecnologicas para la comunicación laboral, lo que conlleva a estar conectados de manera permanente al dispositivo celular y no permite la observación y cuidado en desplazamientos y/o otras actividades</t>
  </si>
  <si>
    <t>La Dirección de Desarrollo Humano promovera la disposicion de elementos de trabajo para poder llevar a casa - silla - con aprobación del jefe inmediato y de acuerdo con las instrucciones entregadas por la Secretaría General</t>
  </si>
  <si>
    <t xml:space="preserve">Actualizar el inventario de sillas ergonomicas </t>
  </si>
  <si>
    <t>La Dirección de Desarrollo Humano adelantara  jornadas de Acondicionamiento fisico 3 semanas antes del inicio de la copa Gobernación para las personas que participaran y de esta forma disminuir la accidentalidad que se incrementa por el desarrollo de este tipo de actividades</t>
  </si>
  <si>
    <t xml:space="preserve">Emitir piezas informativas de las sesiones de acondicionamiento fisico y definir un cronograma de actividades donde se establezcan  las sesiones de entrenamiento por cada deporte </t>
  </si>
  <si>
    <t>Los profesionales de SST de la Dirección de Desarrollo Humano y Desarrollo Organizacional adelantaran inspeciones periodicas para estudiar las condiciones físicas en las instalaciones y las actuaciones en los puestos de trabajo, a fin de detectar peligros por causas técnicas o materiales y humanas.</t>
  </si>
  <si>
    <t>Consolidar en una matriz las condiciones y los actos inseguros para hacerle seguimiento  y asegurar el cierre oportuno de los mismos</t>
  </si>
  <si>
    <t xml:space="preserve">Mantener actualizado los documentos del proceso. </t>
  </si>
  <si>
    <t>Ligia Sánchez</t>
  </si>
  <si>
    <t>Dirección de Contratación</t>
  </si>
  <si>
    <t>Juan Carlos Gómez Gutierrez</t>
  </si>
  <si>
    <t>Juan Carlos Gómez</t>
  </si>
  <si>
    <t>Director de contratación</t>
  </si>
  <si>
    <t>31 de mayo/2021</t>
  </si>
  <si>
    <r>
      <t>Anualmente cada ordenador del gasto y el funcionario responsable del PAA realiza diligenciamiento del mismo en el SECOP II de acuerdo con el procedimiento  "A-GC-PR-009 plan anual de adquisiciones", que es publicado a mas tardar el último día hábil del mes de ene</t>
    </r>
    <r>
      <rPr>
        <sz val="9"/>
        <rFont val="Calibri"/>
        <family val="2"/>
        <scheme val="minor"/>
      </rPr>
      <t>ro de cada vigencia</t>
    </r>
    <r>
      <rPr>
        <sz val="9"/>
        <color theme="1"/>
        <rFont val="Calibri"/>
        <family val="2"/>
        <scheme val="minor"/>
      </rPr>
      <t xml:space="preserve">, este instrumento permite iniciar la planeación contractual de la vigencia, como evidencia queda el PAA publicado en el portal transaccional SECOP II. En caso de requerir actuaizaciones estás podrán ser publicadas previo visto bueno del ordenador del gasto. Toda contratación que se lleve a cabo por el departamento debe estar publicado en el PAA. </t>
    </r>
  </si>
  <si>
    <t xml:space="preserve">Realizar capacitaciones a los servidores con funciones contractuales en la aplicación del principio de planeación. </t>
  </si>
  <si>
    <t>Realizar seguimiento cuatrimestral a la ejecución contractual en el aplicativo SUPERVISA y socializar los resultados en el indicador de Proveedores calificados con riesgo Alto y Medio</t>
  </si>
  <si>
    <t>Ligia Sanchez</t>
  </si>
  <si>
    <t>Gestión Contractual</t>
  </si>
  <si>
    <t xml:space="preserve">Publicación de procesos contractuales sin la adecuada planeación </t>
  </si>
  <si>
    <t>Fallas en el seguimiento a la ejecución de contratos o  convenios por parte de los supervisores</t>
  </si>
  <si>
    <t>Gestión Financiera</t>
  </si>
  <si>
    <t xml:space="preserve">
 Inexactitud del valor ordenado para el pago y/o giro</t>
  </si>
  <si>
    <t xml:space="preserve">Demora y reprocesos en la información enviada a la Secretaría de Hacienda, sin los estándares exigidos para la presentación de informes financieros, impactos fiscales, pagos de cuentas y reportes contables por parte de las entidades responsables.
</t>
  </si>
  <si>
    <t>Posibilidad de afectación economica y reputacional por inexactitud del valor ordenado para el pago y/o giro en la Dirección Financiera de Tesorería, debido a que la información reportada por la entidades no cumple con los estándares exigidos para el pago e inconsistencia en la digitación de los datos del beneficiario.</t>
  </si>
  <si>
    <t xml:space="preserve">     Entre 50 y 100 SMLMV </t>
  </si>
  <si>
    <t>Los profesionales y técnicos de la Dirección de Tesorería, revisarán semestralmente o cuando la Dirección lo requiera, a través del sistema Isolución, la Guía de pagos y el procedimiento de giros que establece detalladamente los pasos y controles para un efectivo y preciso pago correspondiente al estipulado por el ordenador del gasto.</t>
  </si>
  <si>
    <t>Socializar e invitar cada semestre  a los profesionales y técnicos de la Dirección de Tesoreria para que consulten en isolución la guía de pagos y el procedimiento de giros que detallan de forma exacta el trámite de pago que deben realizar.</t>
  </si>
  <si>
    <t xml:space="preserve">Andrea Johana Quevedo </t>
  </si>
  <si>
    <t>Dirección de Tesorería</t>
  </si>
  <si>
    <t>Luis Armando Rojas Quevedo - Director de Tesorería</t>
  </si>
  <si>
    <t>14 de mayo de 2021</t>
  </si>
  <si>
    <t xml:space="preserve"> Plan de Riesgos de Gestión #3761
</t>
  </si>
  <si>
    <t>El profesional de la Dirección de Tesorería revisará cada uno de los documentos radicados cotejando la información en el formato "Recibo a satisfacción y certificado para pago de contrato/convenios" con los documentos soportes, con el objetivo de verificar el valor exacto del documento de pago. En caso de encontrar diferencias el documento de pago será devuelto el ordenador del gasto para que corrija y vuelva a radicar la cuenta con la información veráz y real. Evidencia reparto de documentos de pago al grupo de giros y comunicación de devolución.</t>
  </si>
  <si>
    <t>Rendir informe mensual en una base de datos de exel de los errores arrojados por los portales bancarios con el fin de analizar causas y tomar correciones.</t>
  </si>
  <si>
    <t xml:space="preserve">El funcionario de la dirección de tesorería  (grupo giros) registrará cada vez que se va a realizar un giro en el sistema SAP el valor correspondiente al documento de pago, que debe coincidir con el cargado en dicho sistema contra el valor inscrito en el portal bancario, con el objetivo de verificar el valor exacto del documento de pago. En caso de encontrarse desviaciones el sistema arrojará dicha discordancia con la finalidad de corregir la información del giro y de esta manera tener el registro exitoso en el sistema SAP y posterior pago en el portal bancario. Evidencia: listado de cargues bancarios revisados y contabilizados previo pago en el portal bancario. </t>
  </si>
  <si>
    <t>Registrar diariamente el número de pagos no exitosos y consolidar cifra mensual.</t>
  </si>
  <si>
    <t>Inconsistencia en la digitación de los datos del beneficiario y los valores de los pagos efectuados afectando los resultados</t>
  </si>
  <si>
    <t>Reprocesos, demoras y afectaciones de índole fiscal.</t>
  </si>
  <si>
    <t>Demora y reprocesos en la información enviada a la Secretaría de Hacienda, sin los estándares exigidos para la presentación de informes financieros, impactos fiscales y reportes contables por parte de las entidades responsables.</t>
  </si>
  <si>
    <t>Posibilidad de afectación económica y reputacional por reprocesos, demora y sanciones de índole fiscal debido  a que la información enviada a la Secretaría de Hacienda por partes de la entidades responsables del sector central y entidades que agregan información al Departamento que no cumple con los standares exigidos por el ente de regulador para la presentación de reportes financieros y contables.</t>
  </si>
  <si>
    <t xml:space="preserve">     Afectación menor a 10 SMLMV .</t>
  </si>
  <si>
    <t xml:space="preserve">El profesional universitario de la Dirección de Contaduría, adelantará la socialización trimestral a los funcionarios enlaces contables de las dependencias del sector central, de la aplicación del catálogo actualizado de cuentas contables expedido por la Contaduría General de la Nación e informará oportunamente a través de correo electrónico cuando se evidencien inconsistencias en la información contable registrada en SAP, para que se realicen las revisiones y ajustes pertinentes.  </t>
  </si>
  <si>
    <r>
      <t>Elaborar</t>
    </r>
    <r>
      <rPr>
        <sz val="9"/>
        <color rgb="FF0070C0"/>
        <rFont val="Arial Narrow"/>
        <family val="2"/>
      </rPr>
      <t xml:space="preserve"> un </t>
    </r>
    <r>
      <rPr>
        <sz val="9"/>
        <color theme="1"/>
        <rFont val="Arial Narrow"/>
        <family val="2"/>
      </rPr>
      <t xml:space="preserve">cronograma trimestral del plan de socialización, y elaborar </t>
    </r>
    <r>
      <rPr>
        <sz val="9"/>
        <color rgb="FF0070C0"/>
        <rFont val="Arial Narrow"/>
        <family val="2"/>
      </rPr>
      <t>el</t>
    </r>
    <r>
      <rPr>
        <sz val="9"/>
        <color theme="1"/>
        <rFont val="Arial Narrow"/>
        <family val="2"/>
      </rPr>
      <t xml:space="preserve"> Informe trimestral de asistencia técnica.</t>
    </r>
  </si>
  <si>
    <t>CHRISTYAN CRUZ LEAL</t>
  </si>
  <si>
    <t>Dirección de Contaduría</t>
  </si>
  <si>
    <t>Raúl Antonio Barriga Castiblanco - Director Financiero de Contaduría</t>
  </si>
  <si>
    <t>Plan de Riesgos de Gestión #3762</t>
  </si>
  <si>
    <t>El profesional especializado de la Dirección de Contaduría, realizará el envio trimestral de los lineamientos a las dependencias, entidades del sector central y entidades que agregan información al departamento que se deberan tener en cuenta en los reportes contables,  específicamente la información a revelar y reportar en las notas a los estados financieros.</t>
  </si>
  <si>
    <r>
      <t xml:space="preserve">Elaborar </t>
    </r>
    <r>
      <rPr>
        <sz val="9"/>
        <color rgb="FF0070C0"/>
        <rFont val="Arial Narrow"/>
        <family val="2"/>
      </rPr>
      <t>un</t>
    </r>
    <r>
      <rPr>
        <sz val="9"/>
        <color theme="1"/>
        <rFont val="Arial Narrow"/>
        <family val="2"/>
      </rPr>
      <t xml:space="preserve"> informe  trimestral de seguimiento y control</t>
    </r>
  </si>
  <si>
    <t xml:space="preserve">El profesional universitario de la Dirección de Contaduría, realizarará la verificación del envio de los reportes contables trimestrales a través del CHIP de la Contaduría General de la Nación y el profesional especializado verificará su respectiva publicación en la página web del Departamento, garantizando su oportuna presentación,  de lo contrario efectuará las validaciones de ajustes.  </t>
  </si>
  <si>
    <t>Verificar la expedición del certificado de cargue oportuno de los reportes financieros en la plataforma de la CGN y verificación del cargue trimestral de los estados financieros del departamento en el micrositio de la página web de la Secretaría de Hacienda.</t>
  </si>
  <si>
    <t xml:space="preserve">Manejo inadecuado, subutilización y control ineficaz de la herramienta tecnólogica contable </t>
  </si>
  <si>
    <r>
      <t xml:space="preserve">Limitada administración en el manejo integral de la herramienta tecnológica SAP del módulo contable por parte de la Dirección de Contaduría, que pueda generar </t>
    </r>
    <r>
      <rPr>
        <sz val="9"/>
        <rFont val="Arial Narrow"/>
        <family val="2"/>
      </rPr>
      <t>inexactitud</t>
    </r>
    <r>
      <rPr>
        <sz val="9"/>
        <color theme="1"/>
        <rFont val="Arial Narrow"/>
        <family val="2"/>
      </rPr>
      <t xml:space="preserve"> en la información producida.</t>
    </r>
  </si>
  <si>
    <t xml:space="preserve">Posibilidad de afectación económica y reputacional por manejo inadecuado, subutilización y control ineficaz de la herramienta tecnológica contable, originada en la limitada administración en el manejo integral de la herramienta SAP del módulo contable por parte de la Dirección de Contaduría, que pueda generar inexactitud en la información producida. </t>
  </si>
  <si>
    <t xml:space="preserve"> Los profesionales de la Dirección de Contaduría, efectuarán revisión, verificación y elaboración de la matriz de validación trimestral de la información contable registrada en SAP por parte de las dependencias y entidades del sector central,  que se debe remitir a la Contaduria General de la Nación en el informe CHIP.</t>
  </si>
  <si>
    <t>Elaborar matriz de actividades trimestrales de los profesionales a cargo del análisis de la informacion contable a reportar al ente regulador.</t>
  </si>
  <si>
    <t xml:space="preserve">Plan de Riesgos de Gestión #3764
</t>
  </si>
  <si>
    <t>El Director Financiero de Contaduría, adelantará una propuesta  con los operadores de la plataforma tecnológica SAP, para que se vincule de manera integral la participación de la Dirección de Contaduria , con referencia al módulo contable que se registra en esta plataforma.</t>
  </si>
  <si>
    <t>Concertar la participación de la Dirección de Contaduría con los operadores de la plataforma tecnológica SAP; Elaborar cronograma de mesas de trabajo con los diferentes servidores  vinculados al modulo contable de SAP</t>
  </si>
  <si>
    <t>El Director Financiero de Contaduría progamará capacitaciones de manera semestral a los funcionarios y servidores públicos contratistas que son enlaces contables en el sector central de la Gobernacion de Cundinamarca, en lo concerniente al manejo operacional  y generación de transferencia de conocimiento en el desarrollo integral del módulo contable de la herramienta tecnológica SAP y su funcionamiento.</t>
  </si>
  <si>
    <t>Elaborar cronograma de capacitaciones semestrales referente al manejo y valoración de la herramienta SAP</t>
  </si>
  <si>
    <t>Reprocesos, demora y sanciones de tipo fiscal por perdida de recursos</t>
  </si>
  <si>
    <t xml:space="preserve">Reprocesos y demora en la información presupuestal y contable enviada a la Secretaría de Educación, sin los estándares exigidos en el reporte de los recursos asignados  a las Instituciones Educativas.
</t>
  </si>
  <si>
    <t xml:space="preserve">
Posibilidad de afectación económica, por reprocesos, demoras y sanciones de tipo fiscal por pérdida de recursos, al presentarse diferencia en la informacion  contable y presupuestal que registra las instituciones educativas no certificadas del Departamento.
</t>
  </si>
  <si>
    <t>Un profesional de la Subdirección Administrativa y Financiera de la Secretaría de Educación realizará visitas presenciales o virtuales anualmente para efectuar el control contable y presupuestal  que permitan verificar el cumplimiento de la normatividad vigente y elaborara actas de reunión con las instituciones educativas,</t>
  </si>
  <si>
    <t>Elaboración actas de visita de control financiero  realizadas a las Instituciones Educativas.</t>
  </si>
  <si>
    <t>Ana Maria Mahecha Olarte</t>
  </si>
  <si>
    <t>Direccion Administrativa y Financiera- Secretaría de Educacion</t>
  </si>
  <si>
    <t>Ana Maria Mahecha Olarte- Directora Administrativa y Financiera Secretaría de Educacion</t>
  </si>
  <si>
    <t xml:space="preserve">Plan de Riesgos de Gestión #3765
</t>
  </si>
  <si>
    <t>Un funcionario de la Subdirección Administrativa y Financiera de la Secretaría de Educación realizará mesas de trabajo trimestrales presenciales o virtuales con las instituciones educativas con el fin de realizar seguimiento a los recursos asignados a las Instituiones Educativas de los municipios no certificados del Departamento y se elaboraran actas de mesa de trabajo</t>
  </si>
  <si>
    <t>Elaboración de actas de reunión de las mesas de trabajo adelantadas con las Instituciones Educativas.</t>
  </si>
  <si>
    <t>Reprocesos, información desactualizada y diferencias en la ejecución presupuestal.</t>
  </si>
  <si>
    <t>Duplicidad en la expedición de certificados de disponibilidad y registros presupuestales, afectando la ejecución presupuestal.</t>
  </si>
  <si>
    <t>Posibilidad de afectación reputacional por reprocesos, información desactualizada y diferencias en la ejecución presupuestal en caso de llegarse a presentar duplicidad en la expedición de certificados de disponibilidad y resgistros presupuestales, afectando la ejecución presupuestal.</t>
  </si>
  <si>
    <t>El funcionario o contratista designado por parte de la Dirección de Presupuesto socializará mensualmente mediante correo electrónico la ejecución presupuestal acumulada  al cierre de mes (detalle de los CDPS y RPCS expedidos / valor mensualizado x 100) , a las dependencias del sector del nivel central y descentralizados.</t>
  </si>
  <si>
    <t>Elaboración mensual de los informes de ejecución presupuestal acumulada; proyección y remisión correo de socialización de la información presupuestal para las dependencias y entidades del sector del nivel central y descentralizado.</t>
  </si>
  <si>
    <t>Miguel Ángel Tinoco Barralco</t>
  </si>
  <si>
    <t>Dirección de Presupuesto</t>
  </si>
  <si>
    <t>José Mauricio Vega Lopera</t>
  </si>
  <si>
    <t xml:space="preserve">Plan de Riesgos de Gestión #3767
</t>
  </si>
  <si>
    <t>El funcionario o contratista designado de la Dirección de Presuspuesto (enlace presupuestal) recibira unicamente vía mercurio para dejar la trazabilidad y evitar duplicidad, las solicitudes y los anexos para la expedición del CDP y RPC que envíen las dependencias del sector del nivel central y  descentralizado, en caso de que no sea enviada a través del aplicativo mercurio será  rechazada la solicitud, por parte de la Dirección de Presupuesto.</t>
  </si>
  <si>
    <t>Elaboración de informe mensual de  las solicitudes de expedición de  cdp y rpc recibidas  por medio del aplicativo mercurio y tramitadas por cada enlace presupuestal</t>
  </si>
  <si>
    <t>Julio César Guzmán Castilla</t>
  </si>
  <si>
    <t>Gestión de Asuntos Internacionales</t>
  </si>
  <si>
    <t xml:space="preserve"> Impacto negativo de la Secretaría de Asuntos Internacionales. </t>
  </si>
  <si>
    <t>No poder fortalecer la internacionalizacion del departamento con las acciones desarrolladas en el tejido empresarial.</t>
  </si>
  <si>
    <t xml:space="preserve">Posibilidad de afectación reputacional e impacto negativo de la Secretaría de Asuntos Internacionales al no poder fortalecer la internacionalizacion del departamento con las acciones desarrolladas en el tejido empresarial. </t>
  </si>
  <si>
    <t>Cada vez que se identifiquen por parte de la Secretaría de Asuntos Internacionales o se realice un acercamiento de las empresas que requieren acompañamiento en el proceso de internacionalización empresarial, se deberá aplicar por parte de la empresa interesada el instrumento diagnóstico. Una vez se obtiene las respuestas del instrumento, se deberá diligenciar un formato de informe diagnostico empresarial para la internacionalización por parte de los profesionales de la Secretaria de Asuntos Internacionales, este reunirá los resultados cuantitativos del instrumento y el análisis cualitativo de las características de la empresa para determinar la evaluación de potencialidad exportadora, la cual quedará establecida en el formato. En caso de que las empresas se identifiquen a través de convocatorias y/o convenios, los instrumentos e informes serán en formato adaptado y desarrollado por el socio estratégico. 
De acuerdo con los resultados del informe diagnóstico, se determina la fase de trabajo con la empresa (Potencial para Plan exportador, Potencial para acciones de internacionalización, No potencial, se recomienda fortalecimiento empresarial): En caso de encontrarse Potencial para Plan exportador, se iniciará la respectiva formulación para el desarrollo de un plan de acción conjunto. En caso de encontrarse Potencial para acciones de internacionalización, se clasificará sus necesidades de acuerdo con el sector y/o criterio.  En caso de No encontrarse potencial, se recomendará las acciones de fortalecimiento empresarial que quedaran a criterio de implementación de la propia empresa.</t>
  </si>
  <si>
    <t>Verificar el diligenciamiento de los formatos de informe diagnostico empresarial para la internacionalización y su socializacion con las empresas. Adicionalmente,  hacer seguimiento a la formulacion  para el desarrollo de un plan de acción conjunto de las empresas con Potencial para Plan Exportador y hacer seguimiento a la clasificacion y generacion de acciones de acuerdo con el sector y/o criterio de las empresas con Potencial para acciones de internacionalización. Asi como el control a las convocatorias y convenios que se enmarquen en las actividades propuestas.</t>
  </si>
  <si>
    <t xml:space="preserve">Alexander Garzón Romero </t>
  </si>
  <si>
    <t>Jefe de Oficina</t>
  </si>
  <si>
    <t>Oficina de Asuntos Económicos Internacionales</t>
  </si>
  <si>
    <t>Marcela Machado Acevedo - Secretaria de Asuntos Internacionales</t>
  </si>
  <si>
    <t>Desistimiento  de alguna de las partes en apoyar la demanda de cooperación del Departamento de Cundinamarca</t>
  </si>
  <si>
    <t xml:space="preserve">Formulación erronea de proyectos o presentación de proyectos no susceptibles de cooperación. </t>
  </si>
  <si>
    <t>Posibilidad de afectación económica y reputacional por el Desistimiento  de alguna de las partes en apoyar la demanda de cooperación del Departamento de Cundinamarca debido a la formulación erronea de proyectos o la presentación de proyectos no susceptibles de cooperación.</t>
  </si>
  <si>
    <t xml:space="preserve">Cada vez que se identifique la demanda (necesidad) de cooperación, la entidad departamental o municipio interesado en la gestión de recursos técnicos o financieros de cooperación, deberá diligenciar y entregar la ficha de perfil de la iniciativa de cooperación. A cada ficha perfil se realizará el diligenciamiento, revisión y evaluación de la formato de viabilidad de proyecto de cooperación por parte de los profesionales de la Secretaría de Asuntos Internacionales en esta se deberá evaluar la pertinencia del proyecto con la obtención de un puntaje mayor a 16. En caso de no obtener el puntaje mínimo se informará a la entidad o municipio de la no continuidad en el trámite y en caso de darse viabilidad al proyecto se iniciará el proceso de gestión ante cooperantes, realizando el respectivo seguimiento. </t>
  </si>
  <si>
    <t xml:space="preserve">Verificar diligenciamiento de los formatos de analisis de viabilidad de acuerdo a la demanda, coordinar la gestion ante cooperantes y hacer seguimiento a los proyectos radicados. </t>
  </si>
  <si>
    <t xml:space="preserve">Liliana Fernanda Sanchez Rodriguez </t>
  </si>
  <si>
    <t xml:space="preserve">Oficina de Cooperacion Internacional </t>
  </si>
  <si>
    <t>Marcela Machado Acevedo / Secretaria de Asuntos Internacionales</t>
  </si>
  <si>
    <t>Gestión del Bienestar y Desempeño del Talento Humano</t>
  </si>
  <si>
    <t xml:space="preserve">
La presentación de quejas del grupo de valor interno</t>
  </si>
  <si>
    <t>La desarticulación entre la identificación de necesidades y el plan de actividades desarrolladas en el programa de bienestar y/o el plan de capacitación que se traduzca en la perdida de compromiso y productividad de los servidores públicos</t>
  </si>
  <si>
    <t>Posibilidad de pérdida reputacional por la presentación de quejas del grupo de valor interno debido a la desarticulación entre la identificación de necesidades y el plan de actividades desarrolladas en el programa de bienestar y/o el plan de capacitación que se traduzca en la perdida de compromiso y productividad de los servidores públicos.</t>
  </si>
  <si>
    <t>Anualmente el director de desarrollo humano formula plan de bienestar e incentivos, el plan de capacitaciones y cronograma de trabajo con base al diagnostico de necesidades y expectativas de los grupos de valor interno para mejorar e impactar positivamente la vida de los servidores y sus familias, así mismo fomentar una cultura organizacional que manifieste en sus servidores un sentido de pertenencia, motivación para el buen desempeño de sus funciones y calidez humana en la prestación de servicios, como evidencia se deja el plan formulado así los soportes de participación en el diagnostico por parte de los servidores públicos, fotos de los eventos de bienestar, y listados de beneficiarios. En caso de encontrar desviaciones en la ejecución del plan, las actividades son reprogramadas.</t>
  </si>
  <si>
    <t xml:space="preserve">Realizar seguimiento a la ejecución del plan de capacitación . 
Realizar seguimiento a la ejecución el plan de Bienestar estimulos e incentivos  </t>
  </si>
  <si>
    <t>Luz Marina Sanchez 
Aida Consuelo Gómez</t>
  </si>
  <si>
    <t>Profesional Universitario 219-03
Profesional Especializado 222-06</t>
  </si>
  <si>
    <t xml:space="preserve">Direccion de Desaarrollo Humano </t>
  </si>
  <si>
    <t>Jenny Catalina Gonzalez S</t>
  </si>
  <si>
    <t>Aplicar Semestral  la herramienta diseñada para la evaluación del impacto tanto de las actividades de bienestar e incentivos como de capacitaciones ejecutadas, las cuales deberán ser consolidadas en un reporte que se deberá comunicar al Director de Desarrollo y a la alta dirección en el marco del Comité de Gestión y Desempeño para los correctivos necesarios.</t>
  </si>
  <si>
    <t>Informe del Impacto de las las actividades de bienestar e incentivos como de capacitaciones ejecutadas</t>
  </si>
  <si>
    <t>Luz Marina Sanchez 
Aida Consuelo Gómez</t>
  </si>
  <si>
    <t>Profesional Universitario 219-03
Profesional Especializado 222-07</t>
  </si>
  <si>
    <t xml:space="preserve"> Difusión de información relacionada con la vinculación a la entidad de personal que no cumple con los requisitos exigidos para el cargo</t>
  </si>
  <si>
    <t>Suministro de información presuntamente falsa al momento de la vinculación</t>
  </si>
  <si>
    <t>Puede suceder que se genere perdidas reputacionales debido a la difusión de información relacionada con la vinculación a la entidad de personal que no cumple con los requisitos exigidos para el cargo dada la presentación de documentación académica y/o laboral  y/o presuntamente falsificada y/o adulterada.</t>
  </si>
  <si>
    <t>Fraude Externo</t>
  </si>
  <si>
    <t>El funcionario  de la dirección de Administración de  talento humano encargado de las posesiones, cada vez que va a vincular un funcionario a la planta utiliza el formato "A-GTH-FR-016 Análisis de requisitos" con el fin de contrastar el perfil requerido en el empleo con la hoja de vida y los soportes presentados. En caso de encontrar que el aspirante no cumple con el perfil o los soportes no son suficientes no se realiza la posesión. Como evidencia se deja el formato diligenciado y firmado por el Director de Administración de Talento humano</t>
  </si>
  <si>
    <t>Análisis de documentación de la hoja de vida.</t>
  </si>
  <si>
    <t xml:space="preserve">Mireya Sanchez </t>
  </si>
  <si>
    <t xml:space="preserve">Profesional Universitario </t>
  </si>
  <si>
    <t>DATH</t>
  </si>
  <si>
    <t xml:space="preserve">Freddy Ballesteros </t>
  </si>
  <si>
    <t>Triestralmente  de manera aleatoria,  el profesional de la Dirección de Administración de Talento Humano para el proceso de vinculación, realiza las solicitudes  de verificación de títulos a las instituciones de educación y a las entidades relacionadas para demostrar experiencia laboral, al 50%  de pesonas viculadas , con el fin de comprobar que los soportes presentados por los funcionarios sean validos. Como evidencia se deja las solicitudes enviadas y  las certificaciones enviadas por las instituciones de educación. En caso de encontrar inconsistencias se da traslado a la Oficina de Control Interno Disciplinario para iniciar los procesos correspondientes.</t>
  </si>
  <si>
    <t>Se hace verificación de títulos como evidencia las Solicitudes y certificaciones enviadas por las instituciones de educación.</t>
  </si>
  <si>
    <t xml:space="preserve">Miguel Vargas </t>
  </si>
  <si>
    <t>Alto volumen de expedientes</t>
  </si>
  <si>
    <t xml:space="preserve">Falta de control en los términos de los autos proferidos. </t>
  </si>
  <si>
    <t>Posibilidad de perdida reputacional  por que no se de contestación dentro del término de la etapa correspondiente en el proceso disciplinario, no se soliciten las pruebas dentro del término.</t>
  </si>
  <si>
    <t>La Jefe de Control Interno Disciplinario a diario firma autos correspondientes a cada uno de los procesos de la oficina, los cuales son entregados en un tiempo no superior de dos (2) dias al funcionario (Secretaría Ejecutiva), para la respectiva proyección de los oficios prueba que luego serán remitidos a traves de la plataforma mercurio para la aprobación y firma del abogado a cargo del proceso respectivo, como evidencia se dejan los libros radicadores los cuales seran verificados semanalmente. En caso de encotnrarse desviaciones se evualaran posibilidades de redistribución de actividades dentro del grupo tecnico-asitencial.</t>
  </si>
  <si>
    <t>Se deja como evidencia los libros radicadores de expedientes con la fecha de entrega al funcionario correspondiente</t>
  </si>
  <si>
    <t>Zayra Torres</t>
  </si>
  <si>
    <t>Auxiliar Administrativo</t>
  </si>
  <si>
    <t>Oficina Control Interno Disciplinario</t>
  </si>
  <si>
    <t>Sandra Hoyos Acosta</t>
  </si>
  <si>
    <t>Una vez la secretatría ejecutiva recibe los autos firmados para la proyección de los oficios prueba, esta no debe superar un tiempo mayor de 5 dias para la culminación la actividad. Dentro de las evidencias queda la plataforma mercurio y los libros radicadores que seran verifacados de manera semanal. En caso de encotnrarse desviaciones se evualaran posibilidades de redistribución de actividades dentro del grupo tecnico-asitencial.</t>
  </si>
  <si>
    <t>Se deja como evidencia el envío a traves de correo electronico de los autos firmados por la Jefe al funcionario encargado.</t>
  </si>
  <si>
    <t>El grupo de abogados una vez firma los oficios prueba y en el caso que estos deban enviarse a traves de correspondencia externa, se hará un seguimiento a las plantillas de correspondecia que permitiran verificar la oportuna entrega a la oficina de Gestión y Atención al Ciudadano. Se deja como evidencia las planillas de correspondencia que serán verificadas semanalmente. En caso de encotnrarse desviaciones se evualaran posibilidades de redistribución de actividades dentro del grupo tecnico-asitencial.</t>
  </si>
  <si>
    <t>Se deja como evidencia las planilla de envio de correspondencia.</t>
  </si>
  <si>
    <t>Excesiva carga laboral</t>
  </si>
  <si>
    <t>Posibilidad de perdida reputacional porque no se contesten los derechos de petición y acciones de tutela relacionadas con el proceso disciplinario dentro del termino de Ley.</t>
  </si>
  <si>
    <t>De manera semanal se hara seguimiento a la correspondencia radicada en la Oficina de Control Interno Disciplinario lo cual permitira la identificación de Derechos de petición y asi establecer los tiempos de respuesta, en cuanto a las Acciones de Tutela el funcionario a cargo Auxiliar Administrativo de la recepción de documentación deberá reportar de inmediato a la Jefe si esta se llega a presentar. Se deja como evidencia el libro radicador de correspondencia y la plataforma mercurio. En caso de desviaciones se debe evaluar la posibilidad de redistribucion de tareas dentro del grupo tecnico-asitencial.</t>
  </si>
  <si>
    <t>Se deja como evidencia informe semanal en relación a Derechos de petición y acciones de tutela radicados a la Oficina de Control Interno Disciplinario.</t>
  </si>
  <si>
    <t>Una vez se proyecte la respuesta bien sea al Derecho de petición y/o a la Acción de Tutela y se encuentre aprobada y firmada ya sea por la Jefe o por el abogado a cargo del proceso, esta debe ser remitada de manera inmediata por el medio mas eficaz a la dirección registrada en el documento incial. Queda como evidencia las planilla de correspondecia, la plataforma mercurio y el correo electronico. En caso de desviaciones se debe evaluar la posibilidad de diseñoar estrategias que permita el cumplimiento de las respuestas en los terminos de ley.</t>
  </si>
  <si>
    <t>Se deja como evidencia el medio a traves del cual fue enviada la respuesta al Derecho de Petición y/o Acción de Tutela radicada en la Oficina de Control Interno Disciplinario.</t>
  </si>
  <si>
    <t>Gestión Jurídica</t>
  </si>
  <si>
    <t>Fallos condenatorios en contra de la entidad.</t>
  </si>
  <si>
    <t>Incumplimiento de los términos establecidos en la ley, por la inoportuna o falta de entrega de las pruebas, por parte de las respectivas dependencias, dificultando la defensa de los intereses de la entidad.</t>
  </si>
  <si>
    <t xml:space="preserve">Posibilidad de afectación económica y reputacional,                                                       por fallos condenatarios en contra de la entidad, debido al incumplimiento de los términos establecidos en la ley, por la inoportuna o falta de entrega de las pruebas, por parte de las respectivas dependencias, ocasionando una indebida defensa.                      </t>
  </si>
  <si>
    <t>El Director de Defensa Judicial y Extrajudicial,  designa a un profesional del área para que realice permanente control y seguimiento  a los requerimientos de pruebas y evidencias probatorias,  efectuados a las dependencias, para ejercer una debida defensa que corresponda a altos estandares de calidad y eficacia, a través de herramienta tecnológica definida para tal fin que permita evidenciar el trámite.Evidencia:Registro cuadro excel diliigenciado. En el evento en que ocurra una contingencia o no se pueda relaizar el control, se acude al Backup diseñado para guardar la información del seguimiento y control.</t>
  </si>
  <si>
    <t>Generar copia de los requerimientos,  al funcionario designado para el control y seguimiento y obtener en tiempo el material probatorio solicitado, a través de los diferentes canales dispuestos para el efecto. Evidencia correo electrónico y/o mercurio. Indicador: No.de requerimientos efetuados a las dependencias/No.de respuestas de las  dependencias en oportunidad, con medición trimestral.</t>
  </si>
  <si>
    <t>Lidia Omaira  Rodríguez Daza</t>
  </si>
  <si>
    <t>Dirección de Defensa Judicial y Extrajudicial</t>
  </si>
  <si>
    <t>María Stella González Cubillos</t>
  </si>
  <si>
    <t>20 de diciembre de 2021</t>
  </si>
  <si>
    <t>Sanciones disciplinarias, fiscales, administrativas y penales para la entidad y los servidores públicos.</t>
  </si>
  <si>
    <t>Desacato de las ordenes judiciales impartidas por el operador judicial,  por parte de los funcionarios de las dependencias a cargo.</t>
  </si>
  <si>
    <t>Posibilidad de afectación económica y reputacional,  por sanciones disciplinarias, fiscales, administrativas y penales para la entidad  y los funcionarios de las dependencias a cargo, por desacato de las ordenes judiciales impartidas por el operador judicial.</t>
  </si>
  <si>
    <t>El Director de Defensa Judicial y Extrajudicial, dando cumplimiento al Procedimiento de Procesos Judiciales Código: A-GJ-PR-002 , notifcado el fallo desfavorable , a través del  apoderado judicial profiere requerimiento y de ser necesario convoca a mesa de trabajo a la dependencia a cargo del cumplimiento, a fin de que suministre los insumos, liquidaciones y demás para emitir el acto administrativo de ejecución y pago dentro de los términos legales establecidos. Evidencia oficio y/o acta..   Cuando no ocurre el control, se recurre a la revisión aleatoria del SIPROJ y Rama Judicial.</t>
  </si>
  <si>
    <t>Comunicada la sentencia, se procede a realizar requerimientos y de ser el caso mesas de trabajo,con el fin de que se generar las liquidaciones correspondientes,para el reconocimiento y pago de la providencia judicial.  Evidencia: Oficio y/o acta.</t>
  </si>
  <si>
    <t>María Stella Gonzalez Cubillos y apoderados judiciales</t>
  </si>
  <si>
    <t xml:space="preserve">Director Defensa Judicial y apoderados judiciales </t>
  </si>
  <si>
    <t>Gestión de los Ingresos</t>
  </si>
  <si>
    <t>No conseguir los recursos financieros suficientes para la optima operación de la Gobernación</t>
  </si>
  <si>
    <t xml:space="preserve">Falta de cultura tributaria que conlleva al no pago de la obligación.
Escasa información sobre los canales virtuales dispuestos por la entidad para el recaudo de los tributos departamentales.
Omisión de la verificación del pago del impuesto por parte de entidades externas que deben validar el pago del impuesto para proceder a realizar el correspondiente registro (Cámaras de Comercio- Oficinas de Instrumentos Públicos).
</t>
  </si>
  <si>
    <t>Posibilidad de afectación económica porque no se  consigan los recursos financieros suficientes para la óptima operación de la Gobernación, debido a la falta de cultura tributaria que conlleva al no pago de la obligación por la escasa información sobre los canales virtuales dispuestos por la entidad para el recaudo de los tributos departamentales, además,  omisión de la verificación del pago del impuesto por parte de entidades externas que deben validar el pago del impuesto para proceder a realizar el correspondiente registro (Cámaras de Comercio- Oficinas de Instrumentos Públicos).</t>
  </si>
  <si>
    <t>La Secretaria de Hacienda en conjunto con el director de rentas y el subdirector de atención al contribuyente elaboran el plan de medios con la Secretaría de Prensa, al cual se le hace seguimiento trimestral, con el fin de informar al contribuyente frente a los aspectos de cada uno de los impuestos, por ello para mejorar el recaudo se implementaran estrategias enfocadas a: redes sociales, medios publicitarios impresos, WhatsApp, llamadas  telefónicas, correos electrónicos, radio y prensa impresa.  En caso de encontrar inconsistencias se reúnen los interesados y se envía a la Secretaría de Prensa las observaciones encontradas a través de correo electrónico institucional.</t>
  </si>
  <si>
    <t>Realizar el plan de medios y hacer seguimiento al mismo.</t>
  </si>
  <si>
    <t>Carlos Arturo Ballesteros</t>
  </si>
  <si>
    <t>Subdirector técnico</t>
  </si>
  <si>
    <t xml:space="preserve">Subdirección de atención al contribuyente </t>
  </si>
  <si>
    <t>Eduber Rafael Gutierrez Torres</t>
  </si>
  <si>
    <t>Plan de riesgos de gestión   # 3757</t>
  </si>
  <si>
    <t>Por la falta de cultura tributaria y recaudo departamental el subdirector de fiscalización semestralmente verifica que las metas descritas en los programas que se encuentran plasmados en el plan de fiscalización se estén cumplimiento con el fin de que si existe algún tipo de desviación en su ejecución se pueda corregir y reprogramar lo cual se puede evidenciar en los seguimientos semestrales que se miden a través del indicador ejecución plan de fiscalización.</t>
  </si>
  <si>
    <t xml:space="preserve">Realizar el plan de fiscalización y hacer seguimiento al mismo.  </t>
  </si>
  <si>
    <t>Edgard Lombo Bastidas</t>
  </si>
  <si>
    <t>Subdirección de fiscalización</t>
  </si>
  <si>
    <r>
      <t>Para la verificación del pago del impuesto por parte de entidades externas que deben validar el pago del impuesto para proceder a realizar el correspondiente registro</t>
    </r>
    <r>
      <rPr>
        <sz val="9"/>
        <color theme="1"/>
        <rFont val="Arial Narrow"/>
        <family val="2"/>
      </rPr>
      <t xml:space="preserve"> el subdirector de fiscalización semestralmente verifica que las metas descritas en los programas que se encuentran plasmados en el plan de fiscalización se estén cumplimiendo con el fin de que si existe algún tipo de desviación en su ejecución se pueda corregir y reprogramar lo cual se puede evidenciar en los seguimientos semestrales que se miden a través del indicador ejecución plan de fiscalización.</t>
    </r>
  </si>
  <si>
    <t xml:space="preserve">Realizar el plan de fiscalización y hacer seguimiento al mismo. </t>
  </si>
  <si>
    <t>Limitación en el seguimiento de los procesos administrativos</t>
  </si>
  <si>
    <t>Excesivo volumen de información y fallas en la unificación de expedientes de la dirección de ejecuciones fiscales</t>
  </si>
  <si>
    <t xml:space="preserve">Posibilidad de afectación económica y reputacional por la limitación en el seguimiento de los procesos administrativos debido al excesivo volumen de información y fallas en la unificación de expedientes </t>
  </si>
  <si>
    <t>El funcionario encargado del área de archivo de la Dirección de Ejecuciones Fiscales, mensualmente revisa la base de gestión identificando los actos administrativos, solicitudes y respuestas por correo electrónico que deben ser digitalizados, impresos y organizados en cada expediente de acuerdo a norma archivística, ya que debido a que es un proceso de cobro coactivo administrativo debe reposar como medio de prueba y debido proceso los actos administrativos y respuestas en cada expediente, en caso de evidenciar falta de algún documento comunica mediante informe al jefe inmediato y solicitar al funcionario encargado del tema,  completar la información según acta.</t>
  </si>
  <si>
    <t xml:space="preserve">Informe trimestral de la base de gestión de los documentos que deben ser digitalizados, impresos y organizados en cada expediente de acuerdo a norma archivística. </t>
  </si>
  <si>
    <t>Luis Augusto Ruiz Quiroga</t>
  </si>
  <si>
    <t>Director Ejecuciones Fiscales</t>
  </si>
  <si>
    <t>Dirección de Ejecuciones Fiscales</t>
  </si>
  <si>
    <t>Plan de riesgos de gestión   # 3758</t>
  </si>
  <si>
    <t>El profesional universitario encargado por el Director de Ejecuciones Fiscales, revisa mensualmente la base de gestión de la dirección y evidencia la cantidad de solicitudes y respuestas que se han realizado por el sistema documental mercurio y el correo electrónico, comprueba que se esté dando en tiempo de acuerdo a normatividad legal vigente, en caso de encontrar desviaciones, estas se informaran al director mediante escrito con el fin de subsanar y dar respuesta al usuario o contribuyente.</t>
  </si>
  <si>
    <r>
      <t>Informe trimestral de las solicitudes - peticiones  y respuestas que se han realizado por el sistema documental mercurio y el correo electrónico.</t>
    </r>
    <r>
      <rPr>
        <sz val="9"/>
        <color rgb="FFFF0000"/>
        <rFont val="Arial Narrow"/>
        <family val="2"/>
      </rPr>
      <t xml:space="preserve"> </t>
    </r>
  </si>
  <si>
    <t>El director de Ejecuciones Fiscales realiza reuniones trimestrales con todo su equipo ya que se identificó que algunas respuestas enviadas por mercurio externo o por correo electrónico durante el tiempo que llevamos trabajando de forma virtual no se encontraban en los respectivos expedientes,  organizando actividades en las  diferentes áreas de la dirección, las cuales en cada una de las reuniones busca mejorar el proceso de cobro identificando las fallas con el fin de construir mediante acta los compromisos y conclusiones necesarios para su mejoramiento.</t>
  </si>
  <si>
    <t xml:space="preserve">Reuniones de los compromisos y conclusiones del cobro coactivo necesarios para su mejoramiento. </t>
  </si>
  <si>
    <t xml:space="preserve">No cumplir con los requerimientos de las solicitudes de análisis de los clientes internos y externos del laboratorio de rentas de cundinamarca </t>
  </si>
  <si>
    <t xml:space="preserve"> Falta de lineamientos e idoneidad  para los peritajes técnicos del laboratorio de rentas de cundinamarca</t>
  </si>
  <si>
    <t>Posibilidad de afectación económica y reputacional al no cumplir con los requerimientos de las solicitudes de análisis de los clientes internos y externos del laboratorio por falta de lineamientos e idoneidad  para los peritajes técnicos del laboratorio de rentas de Cundinamarca</t>
  </si>
  <si>
    <t>El Director de Rentas y el subdirector de fiscalización anualmente proyectan las necesidades de contratación en el plan anual de adquisiciones, el cual es aprobado por el ordenador del gasto y en donde se garantizan las contrataciones del recurso personal e insumos y equipos que sean necesarios para la correcta ejecución de actividades por parte del laboratorio. Pueden ocurrir desviaciones, en cuanto a la no autorización de los recursos para el laboratorio. Para este control, se tiene como evidencia el plan anual de adquisiciones aprobado, en donde se evidencian las contrataciones y compras que se tienen contempladas para el funcionamiento del laboratorio.</t>
  </si>
  <si>
    <t xml:space="preserve">Proyección de necesidades y estudios previos por parte de la Dirección de Rentas </t>
  </si>
  <si>
    <t xml:space="preserve">Subdirector de Fiscalización </t>
  </si>
  <si>
    <t>Subdirección de Fiscalización</t>
  </si>
  <si>
    <t>Plan de riesgos de gestión   # 3759</t>
  </si>
  <si>
    <t>El profesional universitario anualmente realiza seguimiento constante a la verificación de metodologías analíticas estandarizadas, para confirmar que las mismas son validas e idóneas para su aplicación. Sin embargo, pueden ocurrir algunas desviaciones por falta de calibración y/o mantenimiento de los equipos del laboratorio. Este control se verifica a través de los informes firmados por lo profesionales que participan y elaboran la metodología de verificación analítica.</t>
  </si>
  <si>
    <t xml:space="preserve">Verificación de metodologías.  </t>
  </si>
  <si>
    <t>Daniel Felipe Torres Tello</t>
  </si>
  <si>
    <t>Profesional universitario</t>
  </si>
  <si>
    <t>El profesional universitario anualmente proyecta el plan de confirmación metrológica, con el fin de establecer la periodicidad de las calibraciones, verificaciones y mantenimientos de equipos e instrumentos. Sin embargo, puede ocurrir desviaciones por mal uso de los equipos y por falta de recursos para la contratación de los mantenimientos y calibraciones. Para este control se tiene como evidencia el plan de confirmación metrológica con el cual se estipulan las fechas de verificación y de intervención por entes externos de los equipos de laboratorio.</t>
  </si>
  <si>
    <t>Plan de confirmación metrológica y seguimiento del mismo.</t>
  </si>
  <si>
    <t>Gestión Documental</t>
  </si>
  <si>
    <t xml:space="preserve">1. Reprocesos administrativos
2. Sanciones disciplinarias
3. Sanción pecuniaria </t>
  </si>
  <si>
    <t>1. El proceso no cuenta con personal idóneo para el desarrollo de las actividades de Gestión documental de la Entidad.
2. El desconocimiento  de la aplicación de los instrumentos archivísticos afecta el proceso.
3. No implementación del Sistema integrado de conservación                             
4. La no aplicación de  instrumentos archivísticos</t>
  </si>
  <si>
    <t>Posibilidad de sanciones económicas y reputacionales por reprocesos administrativos, sanciones disciplinarias y pecuniarias debido a la perdida de información que se encuentre bajo custodia y administración en los archivos de gestión y archivo central.</t>
  </si>
  <si>
    <r>
      <t>Los funcionarios de la Dirección de Gestión  Documental  programa trimestralmente asistencias técnicas  a las dependencias del Sector Central de la Gobernación cubriendo el 100% de las dependencias en el año, la cual se desarrolla mediante reunión (presenciales o virtuales) a los funcionarios del sector central, con el fin de socializar el conocimiento de los procedimientos de la dirección  y su respectiva documentación, en caso de que alguna dependencia cancele se reprogramará para el trimestre siguiente.</t>
    </r>
    <r>
      <rPr>
        <sz val="9"/>
        <color rgb="FFFF0000"/>
        <rFont val="Arial Narrow"/>
        <family val="2"/>
      </rPr>
      <t xml:space="preserve"> </t>
    </r>
  </si>
  <si>
    <t xml:space="preserve">Programar dos (2) capacitaciones en el año dirigidas a los responsables de los archivos de gestión con el fin de apropiar  el conocimiento y dar lineamientos de los programas de archivo. (Evidencia: convocatoria y listas de asistencia) </t>
  </si>
  <si>
    <t>Jhon Alexis Castro Sierra</t>
  </si>
  <si>
    <t xml:space="preserve">Técnico Operativo </t>
  </si>
  <si>
    <t>Dirección de Gestión Documental</t>
  </si>
  <si>
    <t xml:space="preserve">Martha Elena Rodríguez
Directora Gestión Documental </t>
  </si>
  <si>
    <t xml:space="preserve">#3804
</t>
  </si>
  <si>
    <r>
      <t>Los funcionarios de la Dirección de Gestión  Documental  realizan visita de acuerdo con la programación trimestral , aplicando el formato A-GD-FR-011 - Verificación de Aplicación de las Tablas de Retención Documental , con el objetivo de validar el cumplimiento  de la Ley 594 de 2000 y la implementación de los instrumentos archivísticos, en caso de que alguna dependencia tenga un bajo porcentaje, se programa para fortalecer los conocimientos archivísticos mediante una asistencia técnica.</t>
    </r>
    <r>
      <rPr>
        <sz val="9"/>
        <color rgb="FFFF0000"/>
        <rFont val="Arial Narrow"/>
        <family val="2"/>
      </rPr>
      <t xml:space="preserve"> </t>
    </r>
  </si>
  <si>
    <t xml:space="preserve">Aplicar en las vistas programadas 
 a las dependencias el formato  A-GD-FR-011 - Verificación de Aplicación de las Tablas de Retención Documental, con el fin de identificar el grado de implementación de las mismas en cada dependencia y subsanar hallazgos u observaciones de auditoría. (Evidencia: Formato diligenciado ) </t>
  </si>
  <si>
    <t>La coordinadora de la Dirección de Gestión Documental solicita mensualmente a la supervisora del contrato de aseo  de la Gobernación de Cundinamarca realizar jornada de aseo general en  los depósitos de archivo, esto para el control de los diferentes agentes, toda vez que unas condiciones adecuadas de limpieza contribuyen al control de la proliferación de microorganismos e infestación de insectos o roedores, en caso de no realizar esta jornada se notificará al supervisor del contrato para un nuevo agendamiento.</t>
  </si>
  <si>
    <t>Validar que servicios generales realice la limpieza de áreas y mobiliarios del archivo  con el fin de evitar deterioro de la documentación por acumulación de material particulado. (Evidencia: Informe y formato de seguimiento de limpieza en áreas de almacenamiento de archivo)</t>
  </si>
  <si>
    <t>La Secretaria General  celebra un contrato para que realice una desinfección especializada en las áreas y documentos de archivo  de la entidad una vez al año, con el fin de  controlar los agentes biológicos, los cuales pueden ser causantes no solo de deterioro en los soportes documentales  sino de salud del personal de la Gobernación. En caso de no poder contratar se debe garantizar la contratación en el menor tiempo posible del año siguiente.</t>
  </si>
  <si>
    <t>Realizar todas las gestiones para la contratación de una entidad especializada en desinfección de archivos  la cual se debe hacer una vez al año con el fin de evitar el deterioro documental por la presencia de agente biológicos en los mismos. (Evidencia: (Contrato e informe de supervicsión)</t>
  </si>
  <si>
    <t xml:space="preserve">Secretaria General </t>
  </si>
  <si>
    <t xml:space="preserve">Evelia Escobar Perdigón </t>
  </si>
  <si>
    <t>Los funcionarios de la Dirección de Gestión Documental revisan las unidades de conservación almacenadas identificando las que están deterioradas y se procede a realizar el re almacenamiento que consiste en cambiar cajas, carpetas, rótulos  y retiro  de material metálico con el fin de conservar la documentación y preservar la memoria institucional de la Gobernación, esta actividad se desarrolla semanalmente y se debe entregar informe trimestral al técnico de la dirección con los avances respectivos.</t>
  </si>
  <si>
    <r>
      <t xml:space="preserve">Ejecutar  el re almacenamiento documental de acuerdo con los lineamiento establecidos en el Sistema Integrado de Conservación, con el fin de garantizar el almacenamiento y conservación de la documentación. (Evidencia: informe trimestral con registro fotográfico de la actividad)  </t>
    </r>
    <r>
      <rPr>
        <sz val="9"/>
        <color rgb="FFFF0000"/>
        <rFont val="Arial Narrow"/>
        <family val="2"/>
      </rPr>
      <t/>
    </r>
  </si>
  <si>
    <t xml:space="preserve">La Dirección de Gestión Documental mediante programación trimestral verifica la implementación de los instrumentos archivísticos en las dependencias del sector central,  aplicando los formatos de control documental, en caso de  encontrar inconsistencia se deja registrado en el ítem de compromisos los cuales se validan previamente a  la transferencia documental. </t>
  </si>
  <si>
    <t>Verificar trimestralmente la implementación de los instrumentos archivísticos en las dependencias del sector central a través de las visitas programadas y la aplicación de los formatos  establecidos en el proceso de Gestión Documental. (Evidencia formatos diligenciados)</t>
  </si>
  <si>
    <t>Gestión de Recursos Físicos</t>
  </si>
  <si>
    <t>Falencias en la planeación en cuanto a las solicitudes y asignaciones de vehículos</t>
  </si>
  <si>
    <t xml:space="preserve">Que no se cuente con los vehículos suficientes para responder a las necesidades </t>
  </si>
  <si>
    <t>Posibilidad de afectación económica y reputacional por falencias en la planeación en cuanto a las solicitudes y asignaciones de vehículos a causa de que no se cuente con los vehículos suficientes para responder a las necesidades   de las Secretarás y dependencias del Departamento.</t>
  </si>
  <si>
    <t xml:space="preserve">El profesional especializado grado 08  , realiza semestralmente la revisión y actualización de las carpetas de los  de la Dirección de Servicios Administrativos de la Secretaría General en apoyo del contratista Ingeniero Mecanico vehículos que hacen parte del parque automotor propiedad del Departamento, en el caso de que no se encuentra un documento en la carpeta el profesional a cargo buscara el documento y lo anexara a la carpeta </t>
  </si>
  <si>
    <t>Gestionar trimestralmente la documentación del parque automotor propiedad del departamento, revisando el 33.3% del total del parque automotor activo.
A través de la revisión de las carpetas de los vehículos.
Buscando que las carpetas  los vehículos estén actualizadas</t>
  </si>
  <si>
    <t xml:space="preserve">Mauricio Jiménez </t>
  </si>
  <si>
    <t xml:space="preserve">Profesional Especializado </t>
  </si>
  <si>
    <t xml:space="preserve">Dirección de Servicios Administrativos </t>
  </si>
  <si>
    <t xml:space="preserve">Sandra Cecilia Riveros Moreno </t>
  </si>
  <si>
    <t>El profesional especializado grado 08  en apoyo del contratista Ingeniero Mecánico de la Dirección de Servicios Administrativos de la Secretaría General , realiza la trazabilidad trimestral de los mantenimientos a vehículos dejando la evidencia en la matriz de relación de mantenimientos, en el caso de que se revise la solicitud de mantenimientos y el vehículo requiera un previsto este será reportado en el formato de "Autorización y suministro de reparaciones" y dicho mantenimiento será autorizado por la supervisora del contrato</t>
  </si>
  <si>
    <t xml:space="preserve">Realizar la construcción de una matriz trimestral con relación a las  solicitudes enviadas a través del correo mantenimiento.vehiculos@cundinamarca.gov.co,  buscando garantizar que los vehículos propiedad del Departamento se encuentren en optimas condiciones para su funcionamiento,  la trazabilidad de los mantenimientos se pueden evidenciar en el indicador de mantenimientos realizados a vehículos </t>
  </si>
  <si>
    <t xml:space="preserve">El profesional especializado grado 08  en apoyo del contratista Ingeniero Mecánico de la Dirección de Servicios Administrativos de la Secretaría General, , vigilancia y controla las preinspecciones  semanal antes de la marcha del vehículo y inspección a botiquín mensual, a través de un formato de relación, en el caso de que se evidencie que un vehículo no cumple con el reporte de los formatos, se procede a llamar al conductor o funcionario con vehículo a cargo para que realice el respectivo reporte. </t>
  </si>
  <si>
    <t xml:space="preserve">Realizar un informe mensual del seguimiento al diligenciamiento de formatos  de preinspecciones  antes de la marcha del vehículo y botiquín mensual,  la trazabilidad de las revisiones se pueden evidenciar en el indicador de porcentaje de vehículos inspeccionados.  </t>
  </si>
  <si>
    <t xml:space="preserve">Que no exista una programación oportuna de la comisión </t>
  </si>
  <si>
    <t xml:space="preserve">Que no se cuente con el personal suficiente para prestar el servicio de comisiones </t>
  </si>
  <si>
    <t>Posibilidad de afectación económica y reputacional a causa de que  no exista una programación oportuna de la comisión y no se cuente con el personal suficiente para cumplir con las  comisiones solicitadas por las  Secretarás y dependencias del Departamento.</t>
  </si>
  <si>
    <r>
      <t>El auxiliar administrativo</t>
    </r>
    <r>
      <rPr>
        <sz val="9"/>
        <color rgb="FFFF0000"/>
        <rFont val="Arial Narrow"/>
        <family val="2"/>
      </rPr>
      <t xml:space="preserve"> </t>
    </r>
    <r>
      <rPr>
        <sz val="9"/>
        <color theme="1"/>
        <rFont val="Arial Narrow"/>
        <family val="2"/>
      </rPr>
      <t>de la Dirección de Servicios Administrativos  de la Secretaría General realiza el reporte trimestral  de la trazabilidad de las solicitudes de comisiones, la asignación de estas comisiones se evidencian en aplicativo NOM PLUS, en el caso de que se solicite la cancelación de la comisión la persona a cargo realiza el tramite en el aplicativo, en el caso de que no se cuente con el personal para realizar el apoyo de la comisión se solicita con otras entidades o secretarias el apoyo para poder cumplir con las solicitudes.</t>
    </r>
  </si>
  <si>
    <t xml:space="preserve">Emitir  una circular anual  para recordar el cumplimiento del Decreto Departamental del 00055 del   27 de Abril  2006, por el cual se establece  el procedimiento para conferir las comisiones de servicio, reconocimiento de viáticos y gastos de transportes y se dictan otras disposiciones para los servidores públicos del sector central, realizando la claridad de que se tiene en consideración que se encuentran casos excepcionales de acuerdo a las contingencias que se puedan presentar y no dependen directamente de la  de la administración publica Departamental.
 La auxiliar administrativa a cargo, realiza un reporte trimestral de las comisiones que se extrae del aplicativo NOM PLUS, con la finalidad de contar con la trazabilidad de las comisiones solicitadas y cumplidas. </t>
  </si>
  <si>
    <t xml:space="preserve">Natalia Lombana </t>
  </si>
  <si>
    <t xml:space="preserve">Auxiliar Administrativo </t>
  </si>
  <si>
    <t xml:space="preserve">Sanciones, multas o intereses realizadas por las diferentes entidades, derivados de bienes inmuebles </t>
  </si>
  <si>
    <t>Se presentan retrasos o inconsistencias  en la respuesta a las solicitudes realizadas a los municipios</t>
  </si>
  <si>
    <t xml:space="preserve">Posibilidad de afectación económica por Sanciones, multas o intereses; derivados de bienes inmuebles, debido a la falta de oportunidad en  el reporte  de adquisición de Bienes Inmuebles  por parte de las entidades del nivel central  o los retrasos  y/o inconsistencias en la  respuesta a las solicitudes realizadas a los municipios </t>
  </si>
  <si>
    <t xml:space="preserve">El técnico administrativo de la Dirección de Bienes e Inventarios, aplica el procedimiento de administración de bienes inmuebles cada vez que se requiera, en el caso de que se presenten actualizaciones en los inmuebles se solicita a la entidad correspondiente enviar la información  pertinente, con el propósito de contar con una base de datos confiable, para el pago de las obligaciones que le corresponden al Departamento y puestos al servicios del mismo. </t>
  </si>
  <si>
    <r>
      <t>Emitir una circula</t>
    </r>
    <r>
      <rPr>
        <sz val="9"/>
        <rFont val="Arial Narrow"/>
        <family val="2"/>
      </rPr>
      <t xml:space="preserve">r Semestral recordando  el cumplimiento y  aplicación  del procedimiento de administración de bienes inmuebles, con la finalidad de que se reporte la compra o adquisición de predios. 
</t>
    </r>
  </si>
  <si>
    <t xml:space="preserve">Sandra Inés Lozano </t>
  </si>
  <si>
    <t>Dirección de Bienes e Inventarios</t>
  </si>
  <si>
    <t>Martha Carola Monroy Perilla</t>
  </si>
  <si>
    <t xml:space="preserve">El auxiliar administrativo grado 04 en apoyo de un contratista de la Dirección de Servicios Administrativos de la Secretaría General  realiza oficio en el cual solicita a los municipios que se les realizo pago de impuesto predial propiedad del Departamento, que remitan los documentos de  paz y salvos de los pagos realizados, con el propósito de contar con todos los soportes pertinentes para la trazabilidad del procedimiento , en el caso de que los municipios no realicen el envío de paz y salvo se envía oficio reiterando la solicitud. </t>
  </si>
  <si>
    <t xml:space="preserve">Realizar solicitud semestral por medio de oficio y/o correo electrónico a los municipios  del envío de paz y salvo del  pago de impuesto predial, el cual se encuentra relacionado en el indicador de eficiencia en la oportunidad de gestión para el pago de impuestos </t>
  </si>
  <si>
    <t>Diana Sánchez</t>
  </si>
  <si>
    <t xml:space="preserve">No reporte oportuno de adquisición de Bienes Inmuebles  por parte de las entidades </t>
  </si>
  <si>
    <t xml:space="preserve">El auxiliar administrativo grado 04  en apoyo de un contratista de la Dirección de Servicios Administrativos de la Secretaría General , realiza  semestralmente el reporte de ahorro por pronto pago de impuestos  por medio de informe , en el caso de que no se cuente con información se reitera con el sistema de pagos. </t>
  </si>
  <si>
    <t xml:space="preserve">Realizar un Informe trimestral del ahorro por pronto pago de impuestos con la finalidad de  identificar los predios y/o municipios a los cuales se les realizo el pago y el valor que se logro ahorrar por dicho concepto </t>
  </si>
  <si>
    <t xml:space="preserve">No se atienden a tiempo las solicitudes realizas en cuanto a mantenimiento de infraestructura </t>
  </si>
  <si>
    <t xml:space="preserve">Que no se cuente con los recursos  suficientes para responder a los requerimientos </t>
  </si>
  <si>
    <t xml:space="preserve">Posibilidad de afectación económica y reputación  de la no atención a tiempo de las solicitudes realizas en cuanto a mantenimiento de infraestructura debido a que no se cuente con los recursos  suficientes para responder a los requerimientos </t>
  </si>
  <si>
    <t xml:space="preserve">La  asesora grado 07 del despacho de la Secretaría General realiza anualmente la trazabilidad de solicitudes de mantenimientos a infraestructura  por medio del reporte en el formato de (Trazabilidad de solicitudes de mantenimientos correctivos),  en el caso de que no se reporte una solicitud se realiza la verificación de la misma por medio de correo electrónico </t>
  </si>
  <si>
    <t>Reportar bimensualmente el seguimiento a las solicitudes y respuestas de mantenimiento correctivos  a infraestructura.
A través de la revisión del correo mantenimientoainfraestructura@cundinamarca.gov.co. 
Para que se dé respuesta a las solicitudes de mantenimiento recibidas.</t>
  </si>
  <si>
    <t>Ximena Tafurt</t>
  </si>
  <si>
    <t>Afectación de la póliza</t>
  </si>
  <si>
    <t>Perdida de Bienes Muebles</t>
  </si>
  <si>
    <t>Posibilidad de daño económico, por afectación de la póliza, debido a hurto, daño o perdida de los bienes muebles de propiedad del Departamento de Cundinamarca.</t>
  </si>
  <si>
    <t>Daños Activos Físicos</t>
  </si>
  <si>
    <t>La Dirección de Bienes e Inventarios aplica los Procedimientos "Ingreso y egreso de Bienes Muebles y elementos de consumo al Almacén General" y "Administración de Inventarios personalizados"; con el fin de mitigar la posibilidad de perdida o daño de bienes muebles. Lo que se ve reflejado en las bases de datos de bienes muebles de propiedad del Departamento. 
Con el fin de evitar desviaciones se realizan verificaciones en campo así como solicitud de actualización y/o reporte de adquisiciones de Bienes Muebles.</t>
  </si>
  <si>
    <t>El usuario SAP del módulo de inventarios personalizados; semestralmente deberá realizar una validación del estado de actualización del sistema SAP Vs las novedades, solicitudes de traslado o cualquier otra solicitud realizada en el semestre.</t>
  </si>
  <si>
    <t>Néstor Julio Herrera</t>
  </si>
  <si>
    <t>La Dirección de Bienes e Inventarios reglamenta y aplica el procedimiento "Aseguramiento e indemnización de Bienes Muebles"; con el fin de impartir instrucciones en caso de siniestro.</t>
  </si>
  <si>
    <t>El profesional universitario encargado de seguros deberá semestralmente realizar una socialización del procedimiento y los tiempos en los que se debe reportar el siniestro de un bien mueble.</t>
  </si>
  <si>
    <t>Sandra Liliana Guerra Ramírez</t>
  </si>
  <si>
    <t>Cada vez que se presenta un siniestro en una Institución educativa no certificada del Departamento, la  Dirección de Bienes e Inventarios aplica el nuevo procedimiento "Administración de inventarios de instituciones educativas no certificadas del Departamento"; creado con el fin de controlar de manera especifica los siniestros de las instituciones educativas no certificadas del Departamento. Como producto de este se evidencia la certificación de inventario emitida al rector y/o pagador de cada institución educativa; así como, la trazabilidad del trámite del siniestro una vez este es indemnizado.</t>
  </si>
  <si>
    <t>La almacenista General del Departamento, socializará semestralmente con cada uno de los rectores el procedimiento establecido para el reporte de siniestro de las instituciones educativas no certificadas del Departamento</t>
  </si>
  <si>
    <t>Erika Liliana Sánchez</t>
  </si>
  <si>
    <t>Almacenista General</t>
  </si>
  <si>
    <t>La Almacenista General del Departamento realiza controles estadísticos a los siniestros para control, rendición de informes y de cuentas anualmente.</t>
  </si>
  <si>
    <t>La Almacenista General del Departamento realizará un informe anual en el que se estipule y analice el comportamiento de los siniestros en la vigencia actual.</t>
  </si>
  <si>
    <t>Riesgos operativos</t>
  </si>
  <si>
    <t>Falta de Infraestructura física para el Almacenamiento de elementos de consumo de las entidades del Sector Central.</t>
  </si>
  <si>
    <t>Posibilidad de daño reputacional, por riesgos operativos; debido a, falta de infraestructura física adecuada para el almacenamiento de elementos de consumo.</t>
  </si>
  <si>
    <t>La Almacenista General del Departamento junto con los funcionarios del Almacén cada vez que se hace adquisición de insumos, con el fin de evitar riesgos en la salud física de  dichos funcionarios, realiza una selección de los elementos con mayor peso, volumen o dificultad de movilización para ubicarlos en la primera planta, conforme a estos mismos criterios se ubican los elementos restantes en las dos plantas siguientes.</t>
  </si>
  <si>
    <t>La Almacenista General del Departamento, evaluará conforme al histórico de pedidos cuales son los elementos de mayor rotación, peso y volumen y de acuerdo a estos criterios realizará el almacenamiento de los elementos de consumo. Lo anterior, mediante registro fotográfico.
La Almacenista General del Departamento, semestralmente realizará una inspección visual que garantice que los criterios de almacenamiento se cumplan conforme al volumen, peso y rotación de inventarios. Lo anterior,  mediante informes.</t>
  </si>
  <si>
    <t>Multas o sanciones económicas por entes reguladores</t>
  </si>
  <si>
    <t xml:space="preserve">Falta de identificación de los cambios normativos en el marco ambiental.
</t>
  </si>
  <si>
    <t>Posibilidad de afectación económica y reputacional por la falta de identificación y cumplimiento de normas ambientales para los procesos del SIGC</t>
  </si>
  <si>
    <t>El usuario experto de la Secretaría de la Función Pública del equipo de mejoramiento del proceso de Gestión Ambiental semestralmente revisará el normograma, con respecto a actualización, derogación y nueva normatividad en el marco ambiental, a través de la verificación y actualización del formato de requisitos legales y otros requisitos. En caso de presentarse un cambio en alguna norma, se procederá a eliminarla, actualizarla o incluirla en el normograma. Como registro se deja el formato de requisitos legales y otros requisitos debiamente actualizado.</t>
  </si>
  <si>
    <t>Dentro del formato de matriz de requisitos legales y otros requisitos, semestralmente se inspeccionará la normatividad en el marco ambiental con respecto a actualización, derogación y nueva normatividad. (Adicionar control a cada requisito)</t>
  </si>
  <si>
    <t>Jhon Diego Henao Benavides</t>
  </si>
  <si>
    <t>Contratista de la Dirección de Desarrollo Organizacional</t>
  </si>
  <si>
    <t>Dirección de Desarrollo Organizacional - Función Pública</t>
  </si>
  <si>
    <t>Director de la dirección de Desarrollo Organizacional (Cristhian Fabian Ruiz)</t>
  </si>
  <si>
    <t xml:space="preserve">Inexistencia o falta de la información en cuanto a la generación de residuos sólidos en la entidad. </t>
  </si>
  <si>
    <t xml:space="preserve">Ausencia de formatos para diligenciamiento de las corrientes de generación de residuos sólidos. </t>
  </si>
  <si>
    <t>Posibilidad de afectacion reputacional por la falta de información o entrega en los  reportes de los residuos sólidos generados en las dependencias de la entidad, dentro de los tiempos estipulados.</t>
  </si>
  <si>
    <t>El usuario experto de la Secretaría de la Función Pública del equipo de mejoramiento del proceso de Gestión Ambiental mensualmente realizará el cargue del documento o la evidencia que soporte la generación de residuos sólidos. En ausencia de los manifiestos, se debe comunicar con la secretaría competente para emitir la solicitud al gestor externo, con el fin de confirmar dichos manifiestos y cargarlos a la herramienta tecnológica de apoyo. Como registro se dejan plasmados los manifiestos, actas, informes y/o formatos diligenciados.</t>
  </si>
  <si>
    <t>Verificar y actualizar la documentación cargada de cada proceso de recolección y disposición de residuos generados, así mismo la socialización con los procesos del SIGC.</t>
  </si>
  <si>
    <t>María Elena Herrera Martínez</t>
  </si>
  <si>
    <t>El usuario experto del equipo de mejoramiento del proceso de Gestión Ambiental, mensualmente procederá a realizar un seguimiento para observar la correcta aplicación de los procedimientos y los formatos de los residuos generados, mediante visitas de inspección ambiental. En caso de ausencia de informes por los gestores externos, se procederá a realizar las correspondientes visitas y/o requerimientos necesarios. Como registro se deja la matriz de actos y condiciones de Seguridad, Salud en el Trabajo y Ambiente.</t>
  </si>
  <si>
    <t>Inspeccionar semestralmente el informe final y la matriz de actos y condiciones de seguridad, salud en el trabajo y ambiente, relacionado con la información de generación de residuos sólidos.</t>
  </si>
  <si>
    <t>Carla Isabel Mesa Camelo</t>
  </si>
  <si>
    <t>Contratista de la Dirección de Servicios Administrativos</t>
  </si>
  <si>
    <t>Dirección de Servicios Administrativos - Secretaría General</t>
  </si>
  <si>
    <t>Director de la dirección de Servicios Administrativos (Sandra Cecilia Riveros Moreno)</t>
  </si>
  <si>
    <t>Gestión Ambiental</t>
  </si>
  <si>
    <t>Evaluación y Seguimiento</t>
  </si>
  <si>
    <t>Incumplimiento de los plazos del plan de acción
Errores en los informes
Análisis de resultados que no se ajustan a los criterios de evaluación
Evaluaciones de lineamientos del  Sistema de Control Interno sin profuncidad
Dificultades para el acceso a la información de la gestión de los procesos</t>
  </si>
  <si>
    <t xml:space="preserve">Baja disponibilidad de tiempo del personal para el desarrollo de actividades de control interno
Barreras de acceso a la información relacionada a temas de la oficina de control interno que manejan entes externos (SIA CONTRALORIAS, SIRECI, SIA OBSERVA)
Baja efectividad de la comunicación de la oficina de control interno con algunas dependencias
Normatividad sin claridad o desarrollo suficiente para darle aplicabilidad
Asignación de contratistas sin conocimientos en temas específicos de control interno
Alta rotación de contratistas de control interno que interumpe los procesos en desarrollo
</t>
  </si>
  <si>
    <t>Posibilidad de perdida de confianza en el proceso de Evaluación y Seguimiento por brindar un falso aseguramiento del Sistema de Control Interno debido al incumplimiento de las actividades,  errores en los informes y análisis que no tengan o no se ajustan a criterios de evaluación, evaluaciones inoportunas o sin profuncidad, falta de información de la gestión de los procesos evaluados, o inadecuadas metodologías de evaluación y seguimiento</t>
  </si>
  <si>
    <r>
      <rPr>
        <b/>
        <sz val="9"/>
        <color theme="1"/>
        <rFont val="Arial Narrow"/>
        <family val="2"/>
      </rPr>
      <t>SEGUIMIENTO AL PLAN DE ACCIÓN:</t>
    </r>
    <r>
      <rPr>
        <sz val="9"/>
        <color theme="1"/>
        <rFont val="Arial Narrow"/>
        <family val="2"/>
      </rPr>
      <t xml:space="preserve">
1) El profesional asignado por la Jefe de Oficina de Control Interno
2) La primera semana de cada mes
3) Verifica que se estén ejecutando las tareas asignadas a cada funcionario o si se reportan novedades de personal
4) De acuerdo al reporte de ejecución de actividades hace cada facilitador de los equipos de trabajo
5) En caso de evidenciar actividades sin reportes se solicita al funcionario encargado completar la información, si se evidencian actividades no ejecutadas o novedades de personal se informa a la jefe de control interno mediante correo electrónico y en comité primario se hacen los ajustes en tiempo o responsable
6) Matriz de plan de acción del proceso, correos electrónicos y actas de reunión de comité primario</t>
    </r>
  </si>
  <si>
    <t>Eliminar causas mediante:
Capacitar a los funcionarios de la OCI en las normas internacionales para el ejercicio profesional de la auditoría interna</t>
  </si>
  <si>
    <t>Yoana Marcela Aguirre</t>
  </si>
  <si>
    <t>Jefe de Oficina de Control Interno</t>
  </si>
  <si>
    <t>Oficina de Control Interno</t>
  </si>
  <si>
    <r>
      <rPr>
        <b/>
        <sz val="9"/>
        <color theme="1"/>
        <rFont val="Arial Narrow"/>
        <family val="2"/>
      </rPr>
      <t>REVISIÓN DE PLANEACIÓN DE INFORMES:</t>
    </r>
    <r>
      <rPr>
        <sz val="9"/>
        <color theme="1"/>
        <rFont val="Arial Narrow"/>
        <family val="2"/>
      </rPr>
      <t xml:space="preserve">
1) El profesional asignado para revisar la planeación de un informe
2) Cada vez que se va a realizar un informe
3) Verifica que se haya realizado la planeación inicial del informe
4)  De acuerdo a las metodologías definidas y las directrices de la Jefe de Oficina
5) En caso de encontrar debilidades en la planeación el profesional asignado solicita el ajustes de la planeación especificando los aspectos a mejorar
6) Acta de reunión, correo electrónico del resultado de evaluación y observaciones a la evaluación (si aplica)</t>
    </r>
  </si>
  <si>
    <t>Sin Registro</t>
  </si>
  <si>
    <t>Eliminar causas mediante:
Diseñar el programa de aseguramiento y mejora de la calidad</t>
  </si>
  <si>
    <t>Jairo Sánchez Díaz</t>
  </si>
  <si>
    <t>Profesional Especializado (E)</t>
  </si>
  <si>
    <r>
      <rPr>
        <b/>
        <sz val="9"/>
        <color theme="1"/>
        <rFont val="Arial Narrow"/>
        <family val="2"/>
      </rPr>
      <t>REVISIÓN DE INFORMES:</t>
    </r>
    <r>
      <rPr>
        <sz val="9"/>
        <color theme="1"/>
        <rFont val="Arial Narrow"/>
        <family val="2"/>
      </rPr>
      <t xml:space="preserve">
1) El profesional asignado por la Jefe de Oficina de Control Interno para revisar un informe
2) Antes de emitir la versión final de un informe 
3) Revisa que se haya dado cumplimiento a la planeación establecida para la elaboración del informe
4) De acuerdo a los criterios de evaluación definidos a nivel normativo, de SCI y de MIPG, y las directrices impartidas por la jefe de la oficina para realizarlo
5) En caso de encontrar inconsistencias, información incompleta o resultados de evaluación sin mencionar los debidos soportes,  el informe se devuelve al funcionario que lo elaboró para que haga los ajustes necesarios
6) Informe  y correos electrónicos solicitando los ajustes necesarios (si aplica)</t>
    </r>
  </si>
  <si>
    <t>Eliminar causas mediante:
Implementar en un 10% el programa de aseguramiento y mejora de la calidad</t>
  </si>
  <si>
    <r>
      <rPr>
        <b/>
        <sz val="9"/>
        <color theme="1"/>
        <rFont val="Arial Narrow"/>
        <family val="2"/>
      </rPr>
      <t>EVALUACIÓN DE SATISFACCIÓN</t>
    </r>
    <r>
      <rPr>
        <sz val="9"/>
        <color theme="1"/>
        <rFont val="Arial Narrow"/>
        <family val="2"/>
      </rPr>
      <t xml:space="preserve">
1) La jefe de oficina de control interno
2) En cada comité institucional de coordinación de control interno (ordinario)
3) Evalúa la satisfacción de los integrantes del comité frente a los resultados de las evaluaciones realizadas por el proceso
4) Mediante la aplicación de una encuesta y posterior socialización de resultados con el equipo de trabajo del proceso
5) En caso de encontrar puntos de insatisfacción, se realiza una retroalimentación con el equipo de trabajo del proceso y se proponen las mejoras pertinentes
6) Encuestas realizadas, acta de reunión del equipo del proceso (si aplica)</t>
    </r>
  </si>
  <si>
    <t>Eliminar causas mediante:
Actualizar el tren del conocimiento con los temas de capacitación en las normas internacionales para el ejercicio profesional de la auditoría interna</t>
  </si>
  <si>
    <r>
      <rPr>
        <b/>
        <sz val="9"/>
        <color theme="1"/>
        <rFont val="Arial Narrow"/>
        <family val="2"/>
      </rPr>
      <t>SEGUIMIENTO A LA SOLICITUD DE INFORMACIÓN</t>
    </r>
    <r>
      <rPr>
        <sz val="9"/>
        <color theme="1"/>
        <rFont val="Arial Narrow"/>
        <family val="2"/>
      </rPr>
      <t xml:space="preserve">
1) El profesional asignado para la elaboración del informe
2) Cada vez que realice una solicitud de información
3) Verifica que la información haya sido entregada dentro del plazo y que la misma este completa
4) de acuerdo a la solicitud de información realizada previamente
5) En caso de encontrar que la información no fue entregada o está incompleta, se informa a la Jefe de Oficina para que se comunique con el secretario y se establece un nuevo plazo de 2 días, y en caso de evidenciarse un nuevo incumplimiento se comunica a la jefe de oficina para que se informe la situación al gobernador
6) Correo electrónico de estado de entrega de información y comunicaciones de solicitud adicional (si aplica)</t>
    </r>
  </si>
  <si>
    <t>Mejorar control (EVALUACIÓN DE RESULTADOS):
Documentar las actividades de evaluación del mejoramiento en el proceso de ES, y formalizando las herramientas utilizadas</t>
  </si>
  <si>
    <r>
      <rPr>
        <b/>
        <sz val="9"/>
        <color theme="1"/>
        <rFont val="Arial Narrow"/>
        <family val="2"/>
      </rPr>
      <t>EVALUACIÓN DE RESULTADOS</t>
    </r>
    <r>
      <rPr>
        <sz val="9"/>
        <color theme="1"/>
        <rFont val="Arial Narrow"/>
        <family val="2"/>
      </rPr>
      <t xml:space="preserve">
1) El profesional asignado para el seguimiento a los resultados
2) Al final del semestre
3) Verifica si existen resultados de evaluaciones externas que no han sido advertidos por la oficina de control interno
4) De acuerdo a los informes de las evaluaciones de la oficina de control interno y de las auditorías de los entes externos de control
5) En caso de encontrar situaciones no evidenciadas por la oficina de control interno se comunican a la persona encargada del fomento de la cultura del control para programar actividades de apoyo en las situaciones no detectadas
6) Matriz de verificación de resultados y programa de fomento de cultura del control ajustado</t>
    </r>
  </si>
  <si>
    <t>Mejorar control (EVALUACIÓN DE SATISFACCIÓN):
Documentar las actividades de evaluación de la satisfacción en el proceso de ES</t>
  </si>
  <si>
    <t>Desconocimiento de las directrices impartidas por la líder del proceso para orientar las evaluaciones y asesorías que hace el proceso
Información de evaluación del SCI desarticulada o no centralizada
Inadecuadas metodologías del proceso de evaluación y seguimiento
Personal sin conocimientos sólidos en temas de control interno
Actualización no oportuna en normatividad o metodologías relacionadas con el control interno</t>
  </si>
  <si>
    <t xml:space="preserve">Normatividad sin claridad o desarrollo suficiente para darle aplicabilidad.
Modificación de la normatividad y manuales técnicos que emite el DAFP en relación al MIPG y SCI.
Escasos recursos (financieros, talento humano, tecnológicos) para operación del proceso
Baja disponibilidad de tiempo, de los funcionarios que desarrollan el proceso, para socializar los cambios que se dan en el mismo
Baja disponibilidad de tiempo de los integrantes del equipo de mejoramiento para hacer ajustes al proceso
Insuficiencia de herramientas tecnológicas para el manejo de la información del proceso.
Asignación de contratistas sin conocimientos en temas específicos de control interno
Alta rotación de contratistas de control interno que interumpe los procesos en desarrollo
</t>
  </si>
  <si>
    <t>Posibilidad de prestar servicios de consultoría que no generan valor a las partes interesadas por conceptos o análisis erroneos debido a desconocimiento del proceso o dependencia asesorada, de las directrices emitidas por la Jefe de Oficina de Control Interno, del SCI o MIPG, o del tema sobre el cual se está consultando</t>
  </si>
  <si>
    <r>
      <rPr>
        <b/>
        <sz val="9"/>
        <color theme="1"/>
        <rFont val="Arial Narrow"/>
        <family val="2"/>
      </rPr>
      <t>MONITOREO A LOS CAMBIOS</t>
    </r>
    <r>
      <rPr>
        <sz val="9"/>
        <color theme="1"/>
        <rFont val="Arial Narrow"/>
        <family val="2"/>
      </rPr>
      <t xml:space="preserve">
1) El Equipo de mejoramiento
2) Cada vez que se presente modificación en metodologías o normatividad
3) Actualiza las metodologías del proceso mediante la actualización de la documentación en ISOLUCION y las ayudas audiovisuales en el tren del conocimiento
4) Comunica a los colaboradores asignados a la OCI las actualizaciones a través de reuniones o comunicaciones oficiales e  invita a la revisión del tres del conocimiento conocimiento y verifica las visitas al blog
5) En caso que algun colaborador no reciba la comunicación de la actualización o no revise el tren del conocimiento, se informa a la jefe de oficina para que tome medidas pertinentes
6) Actas de reunión, documentación del proceso actualizada y tren del conocimiento actualizado</t>
    </r>
  </si>
  <si>
    <t>Mejorar control (MONITOREO A LOS CAMBIOS):
Documentar las actividades monitoreo a los cambios en el proceso de ES</t>
  </si>
  <si>
    <t>Mejorar control (MONITOREO A LOS CAMBIOS):
Verificar los temas de Evaluación y Seguimiento que requieren ser actualizados o incorporados en el tren del conocimiento</t>
  </si>
  <si>
    <t>Mejorar control (MONITOREO A LOS CAMBIOS):
Actualizar el tren del conocimiento y hacer seguimiento a la consulta de los temas nuevos</t>
  </si>
  <si>
    <t xml:space="preserve">Falta de recurso humano especializado para desempeñar roles específicos en el marco del habilitador Arquitectura TI e integrante de la PMO  (Project Management Office - Oficina de Gestión de Proyectos) .
Falta de personal de planta con los conocimientos técnicos específicos necesarios que apoyen la implementación y sostenibilidad del plan estratégico de tecnologías de información y comunicaciones y la Política de Gobierno Digital.
No se cuenta con  arquitecto de Soluciones, de Infraestructura ni de datos.
PETIC desactualizado.
</t>
  </si>
  <si>
    <t>Baja apropiación institucional de la Política de Gobierno Digital
No se implementan procesos y procedimientos internos seguros y eficientes a través del fortalecimiento de las capacidades de gestión de tecnologías de información.
.No se impulsa el desarrollo de iniciativas de proyectos de territorios y ciudades inteligentes.
No se habilitan ni mejora la provisión de Servicios Digitales de confianza y calidad.
Falta de empoderamiento de los ciudadanos a través de la consolidación de un Estado Abierto.</t>
  </si>
  <si>
    <t xml:space="preserve">Desconocimiento del PETIC
'Falta de conocimiento y habilidades en el personal que se designa en las entidades para la estructuración de proyectos y definición de requerimientos en proyectos con componentes de tecnología
Falta apropiación en la aplicación del procedimiento de Gestión de Proyectos TIC a partir del Acta de Constitución del Proyecto TIC.
</t>
  </si>
  <si>
    <t xml:space="preserve">No se disponen de algunos certificados digitales para el funcionamiento de servicios corporativos. </t>
  </si>
  <si>
    <r>
      <t>Actualizar la Ficha de especificaciones técnicas mínimas de computadores de escritorio, portátiles, tabletas e impresoras actualizada código A-GT-FR-105. Evidencia:</t>
    </r>
    <r>
      <rPr>
        <sz val="9"/>
        <rFont val="Calibri"/>
        <family val="2"/>
        <scheme val="minor"/>
      </rPr>
      <t xml:space="preserve"> Ficha de especificaciones técnicas mínimas de computadores de escritorio, portátiles, tabletas e impresoras  código A-GT-FR-105 actualizada.</t>
    </r>
  </si>
  <si>
    <t xml:space="preserve">                    CONSOLIDADO MAPAS DE RIESGOS DE GESTIÓN PROCESOS SIGC VIGENCIA 2021</t>
  </si>
  <si>
    <t xml:space="preserve">
 Inoportuna Disponibilidad de los recursos:  (recurso humano, reactivos, insumos, 
entre otros) necesarios para los análisis de las muestras.
* Excesiva carga de trabajo superando la capacidad analítica 
</t>
  </si>
  <si>
    <t xml:space="preserve">
Incumplimientos técnicos y/o normativos que afecten el funcionamiento del laboratorio </t>
  </si>
  <si>
    <t>31 de octubre de 2021</t>
  </si>
  <si>
    <t xml:space="preserve">No continuidad del personal entrenado y competente
Análisis de muestras con incumplimiento en el aseguramiento de la calidad analítica
Incumplimiento al procedimiento de gestión metrológica
</t>
  </si>
  <si>
    <t xml:space="preserve">
 Realizar métodos de análisis no validados de acuerdo a los procedimientos definidos en el Laboratorio 
Cambios en infraestructura del Laboratorio</t>
  </si>
  <si>
    <t xml:space="preserve">Posibilidad de afectación reputacional por  fallas en el desempeño del Laboratorio debido a Incumplimientos de los procedimientos y cambios en la infraestructura del laboratorio que afectan el aseguramiento de la validez de los resultados </t>
  </si>
  <si>
    <r>
      <t xml:space="preserve">El líder de calidad  y los lideres técnicos del laboratorio </t>
    </r>
    <r>
      <rPr>
        <b/>
        <sz val="12"/>
        <color rgb="FFFF0000"/>
        <rFont val="Calibri"/>
        <family val="2"/>
        <scheme val="minor"/>
      </rPr>
      <t>(responsable)</t>
    </r>
    <r>
      <rPr>
        <sz val="11"/>
        <color theme="1"/>
        <rFont val="Calibri"/>
        <family val="2"/>
        <scheme val="minor"/>
      </rPr>
      <t xml:space="preserve"> cada vez que  un funcionario ingrese nuevo o  cambia  de actividad, </t>
    </r>
    <r>
      <rPr>
        <b/>
        <sz val="12"/>
        <color rgb="FFFF0000"/>
        <rFont val="Calibri"/>
        <family val="2"/>
        <scheme val="minor"/>
      </rPr>
      <t>(periodicidad)</t>
    </r>
    <r>
      <rPr>
        <sz val="11"/>
        <color theme="1"/>
        <rFont val="Calibri"/>
        <family val="2"/>
        <scheme val="minor"/>
      </rPr>
      <t xml:space="preserve"> realiza la inducción y el entrenamiento  técnico con el proposito de lograr desempeño optimo en las actividades y cumplimiento de lo establecido en los procedimientos </t>
    </r>
    <r>
      <rPr>
        <b/>
        <sz val="12"/>
        <color rgb="FFFF0000"/>
        <rFont val="Calibri"/>
        <family val="2"/>
        <scheme val="minor"/>
      </rPr>
      <t>(propósito)</t>
    </r>
    <r>
      <rPr>
        <sz val="11"/>
        <color theme="1"/>
        <rFont val="Calibri"/>
        <family val="2"/>
        <scheme val="minor"/>
      </rPr>
      <t xml:space="preserve"> Se realiza de acuerdo a lo definido en la Guía de  Entrenamiento y Evaluación de la Competencia Técnica - Laboratorio de Salud Pública de Cundinamarca.</t>
    </r>
    <r>
      <rPr>
        <b/>
        <sz val="12"/>
        <color rgb="FFFF0000"/>
        <rFont val="Calibri"/>
        <family val="2"/>
        <scheme val="minor"/>
      </rPr>
      <t>(como se realiza)</t>
    </r>
    <r>
      <rPr>
        <sz val="11"/>
        <color theme="1"/>
        <rFont val="Calibri"/>
        <family val="2"/>
        <scheme val="minor"/>
      </rPr>
      <t xml:space="preserve"> En caso de resultados insatisfactorios en la evaluación se realizará reinducción Evidencia: Formato de entrenamiento de personal del laboratorio de salud pública, Evaluación de competencia técnica, acta de reunión,  </t>
    </r>
    <r>
      <rPr>
        <b/>
        <sz val="12"/>
        <color rgb="FFFF0000"/>
        <rFont val="Calibri"/>
        <family val="2"/>
        <scheme val="minor"/>
      </rPr>
      <t>(Desviaciones)</t>
    </r>
  </si>
  <si>
    <r>
      <t xml:space="preserve">El profesional analista </t>
    </r>
    <r>
      <rPr>
        <b/>
        <sz val="12"/>
        <color rgb="FFFF0000"/>
        <rFont val="Calibri"/>
        <family val="2"/>
        <scheme val="minor"/>
      </rPr>
      <t xml:space="preserve"> (responsable) </t>
    </r>
    <r>
      <rPr>
        <sz val="11"/>
        <color theme="1"/>
        <rFont val="Calibri"/>
        <family val="2"/>
        <scheme val="minor"/>
      </rPr>
      <t xml:space="preserve"> cada vez que realiza los análisis </t>
    </r>
    <r>
      <rPr>
        <sz val="12"/>
        <color rgb="FFFF0000"/>
        <rFont val="Calibri"/>
        <family val="2"/>
        <scheme val="minor"/>
      </rPr>
      <t>(periodicidad</t>
    </r>
    <r>
      <rPr>
        <sz val="11"/>
        <color theme="1"/>
        <rFont val="Calibri"/>
        <family val="2"/>
        <scheme val="minor"/>
      </rPr>
      <t xml:space="preserve">) aplica y evalúa los controles establecidos en los manuales de técnicas, guías de aseguramiento y procedimientos relacionados, con el proposito de asegurar la validez de los resultados generados </t>
    </r>
    <r>
      <rPr>
        <sz val="12"/>
        <color rgb="FFFF0000"/>
        <rFont val="Calibri"/>
        <family val="2"/>
        <scheme val="minor"/>
      </rPr>
      <t>(como lo hace)</t>
    </r>
    <r>
      <rPr>
        <sz val="11"/>
        <color theme="1"/>
        <rFont val="Calibri"/>
        <family val="2"/>
        <scheme val="minor"/>
      </rPr>
      <t xml:space="preserve">.  El lider o par técnico hará seguimiento de este cumplimiento, con el fin de evidenciar la aceptabilidad de los controles </t>
    </r>
    <r>
      <rPr>
        <sz val="12"/>
        <color rgb="FFFF0000"/>
        <rFont val="Calibri"/>
        <family val="2"/>
        <scheme val="minor"/>
      </rPr>
      <t>(proposito)</t>
    </r>
    <r>
      <rPr>
        <sz val="11"/>
        <color theme="1"/>
        <rFont val="Calibri"/>
        <family val="2"/>
        <scheme val="minor"/>
      </rPr>
      <t>.   En caso de observar alguna desviación se realiza la acción indicada en la guía de aseguramiento y de ser necesario se elabora un trabajo no conforme, luego se realizan las acciones de mejora pertinentes.</t>
    </r>
    <r>
      <rPr>
        <sz val="12"/>
        <color rgb="FFFF0000"/>
        <rFont val="Calibri"/>
        <family val="2"/>
        <scheme val="minor"/>
      </rPr>
      <t>(Desviación)</t>
    </r>
    <r>
      <rPr>
        <sz val="11"/>
        <color theme="1"/>
        <rFont val="Calibri"/>
        <family val="2"/>
        <scheme val="minor"/>
      </rPr>
      <t>.  Evidencia: Gráficos de Control de Blancos, duplicados, matrices fortificadas, estándares, matriz Kappa, reglas de Westgard, Registro Control de Técnicas, Hojas de Trabajo, bases de datos</t>
    </r>
  </si>
  <si>
    <r>
      <t xml:space="preserve">El profesional  analista </t>
    </r>
    <r>
      <rPr>
        <sz val="12"/>
        <color rgb="FFFF0000"/>
        <rFont val="Calibri"/>
        <family val="2"/>
        <scheme val="minor"/>
      </rPr>
      <t xml:space="preserve"> (responsable)</t>
    </r>
    <r>
      <rPr>
        <sz val="11"/>
        <color theme="1"/>
        <rFont val="Calibri"/>
        <family val="2"/>
        <scheme val="minor"/>
      </rPr>
      <t xml:space="preserve"> diariamente </t>
    </r>
    <r>
      <rPr>
        <sz val="12"/>
        <color rgb="FFFF0000"/>
        <rFont val="Calibri"/>
        <family val="2"/>
        <scheme val="minor"/>
      </rPr>
      <t xml:space="preserve">(periodicidad) </t>
    </r>
    <r>
      <rPr>
        <sz val="11"/>
        <color theme="1"/>
        <rFont val="Calibri"/>
        <family val="2"/>
        <scheme val="minor"/>
      </rPr>
      <t xml:space="preserve">realiza el control y seguimiento de las condiciones ambientales en el área de trabajo, en el momento de hacer el montaje de las pruebas,  revisando los registros de temperatura y humedad del ambiente, limpieza y desinfección de areas, ambientes y superficies </t>
    </r>
    <r>
      <rPr>
        <sz val="12"/>
        <color rgb="FFFF0000"/>
        <rFont val="Calibri"/>
        <family val="2"/>
        <scheme val="minor"/>
      </rPr>
      <t>(como lo hace)</t>
    </r>
    <r>
      <rPr>
        <sz val="11"/>
        <color theme="1"/>
        <rFont val="Calibri"/>
        <family val="2"/>
        <scheme val="minor"/>
      </rPr>
      <t xml:space="preserve">, con el proposito de garantizar que las condiciones  del ambiente para el análisis de muestras se encuentren  admisibles de acuerdo a lo definido en las guías de aseguramiento de la calidad analítica </t>
    </r>
    <r>
      <rPr>
        <sz val="12"/>
        <color rgb="FFFF0000"/>
        <rFont val="Calibri"/>
        <family val="2"/>
        <scheme val="minor"/>
      </rPr>
      <t>(propósito)</t>
    </r>
    <r>
      <rPr>
        <sz val="11"/>
        <color theme="1"/>
        <rFont val="Calibri"/>
        <family val="2"/>
        <scheme val="minor"/>
      </rPr>
      <t>. En caso de presentarse alguna desviación se reporta el trabajo de ensayo  no conforme y se realiza nuevamente la actividad que se encuentra con desviación</t>
    </r>
    <r>
      <rPr>
        <sz val="12"/>
        <color rgb="FFFF0000"/>
        <rFont val="Calibri"/>
        <family val="2"/>
        <scheme val="minor"/>
      </rPr>
      <t xml:space="preserve"> (Desviación)</t>
    </r>
    <r>
      <rPr>
        <sz val="11"/>
        <color theme="1"/>
        <rFont val="Calibri"/>
        <family val="2"/>
        <scheme val="minor"/>
      </rPr>
      <t xml:space="preserve">.  Evidencia: registro de temperatura y humedad del ambiente,  registro de limpieza y desinfección de equipos, registro de ambientes y superficies,  trabajo de ensayo no conforme, </t>
    </r>
  </si>
  <si>
    <r>
      <t xml:space="preserve">El profesional lider de cada área y/o par técnico </t>
    </r>
    <r>
      <rPr>
        <sz val="12"/>
        <color rgb="FFFF0000"/>
        <rFont val="Calibri"/>
        <family val="2"/>
        <scheme val="minor"/>
      </rPr>
      <t>(responsable)</t>
    </r>
    <r>
      <rPr>
        <sz val="11"/>
        <color theme="1"/>
        <rFont val="Calibri"/>
        <family val="2"/>
        <scheme val="minor"/>
      </rPr>
      <t xml:space="preserve">, cada vez que se generan los informes de resultados </t>
    </r>
    <r>
      <rPr>
        <sz val="12"/>
        <color rgb="FFFF0000"/>
        <rFont val="Calibri"/>
        <family val="2"/>
        <scheme val="minor"/>
      </rPr>
      <t>(periodicidad)</t>
    </r>
    <r>
      <rPr>
        <sz val="11"/>
        <color theme="1"/>
        <rFont val="Calibri"/>
        <family val="2"/>
        <scheme val="minor"/>
      </rPr>
      <t xml:space="preserve">  realiza la validez  de todo el análisis desde la etapa pre-analitica, analitica y post-análitica </t>
    </r>
    <r>
      <rPr>
        <sz val="12"/>
        <color rgb="FFFF0000"/>
        <rFont val="Calibri"/>
        <family val="2"/>
        <scheme val="minor"/>
      </rPr>
      <t>(como lo hace)</t>
    </r>
    <r>
      <rPr>
        <sz val="11"/>
        <color theme="1"/>
        <rFont val="Calibri"/>
        <family val="2"/>
        <scheme val="minor"/>
      </rPr>
      <t xml:space="preserve"> con el fin de asegurar que los resultados emitidos son  confiables </t>
    </r>
    <r>
      <rPr>
        <sz val="12"/>
        <color rgb="FFFF0000"/>
        <rFont val="Calibri"/>
        <family val="2"/>
        <scheme val="minor"/>
      </rPr>
      <t>(propósito).</t>
    </r>
    <r>
      <rPr>
        <sz val="11"/>
        <color theme="1"/>
        <rFont val="Calibri"/>
        <family val="2"/>
        <scheme val="minor"/>
      </rPr>
      <t xml:space="preserve">  En caso de observar alguna desviación se realiza la acción indicada en la guía de aseguramiento y de ser necesario se elabora un trabajo de ensayo no conforme, luego se realizan las acciones de mejora pertinentes. </t>
    </r>
    <r>
      <rPr>
        <sz val="12"/>
        <color rgb="FFFF0000"/>
        <rFont val="Calibri"/>
        <family val="2"/>
        <scheme val="minor"/>
      </rPr>
      <t>(desviación)</t>
    </r>
    <r>
      <rPr>
        <sz val="11"/>
        <color theme="1"/>
        <rFont val="Calibri"/>
        <family val="2"/>
        <scheme val="minor"/>
      </rPr>
      <t xml:space="preserve"> Evidencia: Control de la validez de los resultados</t>
    </r>
  </si>
  <si>
    <r>
      <t xml:space="preserve">EL  profesional asignado para metrología del Laboratorio </t>
    </r>
    <r>
      <rPr>
        <sz val="12"/>
        <color rgb="FFFF0000"/>
        <rFont val="Calibri"/>
        <family val="2"/>
        <scheme val="minor"/>
      </rPr>
      <t>(responsable)</t>
    </r>
    <r>
      <rPr>
        <sz val="11"/>
        <color theme="1"/>
        <rFont val="Calibri"/>
        <family val="2"/>
        <scheme val="minor"/>
      </rPr>
      <t>,  anualmente</t>
    </r>
    <r>
      <rPr>
        <sz val="12"/>
        <color rgb="FFFF0000"/>
        <rFont val="Calibri"/>
        <family val="2"/>
        <scheme val="minor"/>
      </rPr>
      <t xml:space="preserve"> (periodicidad)</t>
    </r>
    <r>
      <rPr>
        <sz val="11"/>
        <color theme="1"/>
        <rFont val="Calibri"/>
        <family val="2"/>
        <scheme val="minor"/>
      </rPr>
      <t xml:space="preserve">, realizan un cronograma de intervenciones metrológicas </t>
    </r>
    <r>
      <rPr>
        <sz val="12"/>
        <color rgb="FFFF0000"/>
        <rFont val="Calibri"/>
        <family val="2"/>
        <scheme val="minor"/>
      </rPr>
      <t>(como lo realiza)</t>
    </r>
    <r>
      <rPr>
        <sz val="11"/>
        <color theme="1"/>
        <rFont val="Calibri"/>
        <family val="2"/>
        <scheme val="minor"/>
      </rPr>
      <t xml:space="preserve"> con el fin de asegurar que los equipos de medición, generen resultados correctos </t>
    </r>
    <r>
      <rPr>
        <sz val="12"/>
        <color rgb="FFFF0000"/>
        <rFont val="Calibri"/>
        <family val="2"/>
        <scheme val="minor"/>
      </rPr>
      <t>(propósito)</t>
    </r>
    <r>
      <rPr>
        <sz val="11"/>
        <color theme="1"/>
        <rFont val="Calibri"/>
        <family val="2"/>
        <scheme val="minor"/>
      </rPr>
      <t xml:space="preserve">. Se ejecuta y se actualiza el cronograma, se registra en las hojas de vida de cada equipo. En caso de detectar alguna anomalía en la operación del equipo o de incumplir la programación de la intervención programada se aplican las acciones definidas en el procedimiento de Gestión Metrológica </t>
    </r>
    <r>
      <rPr>
        <sz val="12"/>
        <color rgb="FFFF0000"/>
        <rFont val="Calibri"/>
        <family val="2"/>
        <scheme val="minor"/>
      </rPr>
      <t>(desviación)</t>
    </r>
    <r>
      <rPr>
        <sz val="11"/>
        <color theme="1"/>
        <rFont val="Calibri"/>
        <family val="2"/>
        <scheme val="minor"/>
      </rPr>
      <t>. Evidencia: Cronograma de Intervenciones metrológicas, Soportes técnicos de Intervenciones (Calificaciones, Calibraciones, Mantenimientos),Matriz de Priorización, Hojas de Vida</t>
    </r>
  </si>
  <si>
    <r>
      <t>El personal de sistemas del laboratorio</t>
    </r>
    <r>
      <rPr>
        <sz val="12"/>
        <color rgb="FFFF0000"/>
        <rFont val="Calibri"/>
        <family val="2"/>
        <scheme val="minor"/>
      </rPr>
      <t>(responsable)</t>
    </r>
    <r>
      <rPr>
        <sz val="11"/>
        <color theme="1"/>
        <rFont val="Calibri"/>
        <family val="2"/>
        <scheme val="minor"/>
      </rPr>
      <t xml:space="preserve"> realiza las copias de seguridad semanales </t>
    </r>
    <r>
      <rPr>
        <b/>
        <sz val="12"/>
        <color rgb="FFFF0000"/>
        <rFont val="Calibri"/>
        <family val="2"/>
        <scheme val="minor"/>
      </rPr>
      <t>(periodicidad</t>
    </r>
    <r>
      <rPr>
        <sz val="11"/>
        <color theme="1"/>
        <rFont val="Calibri"/>
        <family val="2"/>
        <scheme val="minor"/>
      </rPr>
      <t>) para garantizar la conservación y la integridad de los datos de ensayo</t>
    </r>
    <r>
      <rPr>
        <sz val="12"/>
        <color rgb="FFFF0000"/>
        <rFont val="Calibri"/>
        <family val="2"/>
        <scheme val="minor"/>
      </rPr>
      <t xml:space="preserve"> (como lo hace)</t>
    </r>
    <r>
      <rPr>
        <sz val="11"/>
        <color theme="1"/>
        <rFont val="Calibri"/>
        <family val="2"/>
        <scheme val="minor"/>
      </rPr>
      <t xml:space="preserve">, con el proposito de salvaguardar la información generada en el laboratorio </t>
    </r>
    <r>
      <rPr>
        <sz val="12"/>
        <color rgb="FFFF0000"/>
        <rFont val="Calibri"/>
        <family val="2"/>
        <scheme val="minor"/>
      </rPr>
      <t>(propósito)</t>
    </r>
    <r>
      <rPr>
        <sz val="11"/>
        <color theme="1"/>
        <rFont val="Calibri"/>
        <family val="2"/>
        <scheme val="minor"/>
      </rPr>
      <t xml:space="preserve">. Los datos almacenado en los equipos  son copiados en el dispositivo USB , el servidor realiza copia de respaldo diariamente y  se realiza un backup semanal de la información a un medio de almacenamiento externo.  En caso de presentarse alguna anomalía se debe reportar el trabajo de ensayo no conforme y realizar las acciones de mejora respectivas. </t>
    </r>
    <r>
      <rPr>
        <sz val="12"/>
        <color rgb="FFFF0000"/>
        <rFont val="Calibri"/>
        <family val="2"/>
        <scheme val="minor"/>
      </rPr>
      <t>(desviación)</t>
    </r>
    <r>
      <rPr>
        <sz val="11"/>
        <color theme="1"/>
        <rFont val="Calibri"/>
        <family val="2"/>
        <scheme val="minor"/>
      </rPr>
      <t xml:space="preserve"> Evidencia: acta de reunión, copias de seguridad, registro de revisión de fórmulas, bases de datos con claves de acceso y de cambios   </t>
    </r>
  </si>
  <si>
    <t>.
Percepción negativa por parte de la población beneficiaría relacionada con los bienes y servicios entregados.</t>
  </si>
  <si>
    <r>
      <t xml:space="preserve">Posibilidad de afectación reputacional  y percepción negativa de los usuarios debido a que las necesidades focalizadas de la población objetivo no se satisfagan con la calidad y oportunidad esperadas.
</t>
    </r>
    <r>
      <rPr>
        <sz val="9"/>
        <color rgb="FFFF0000"/>
        <rFont val="Arial Narrow"/>
        <family val="2"/>
      </rPr>
      <t/>
    </r>
  </si>
  <si>
    <t>Equipos estructuradores que en la fase de planeación  no tienen en cuenta los lineamientos establecidos en la ley y en el proceso de Gestión Contractual para la publicación y desarrollo de la contratación.</t>
  </si>
  <si>
    <t xml:space="preserve">Posibilidad de afectación reputacional por publicación de procesos contractuales sin adecuada planeación de los equipos estructuradores que puede llevar a celebrar contratos que no respondan a la necesidad de bienes o servicios detectada por la entidad. </t>
  </si>
  <si>
    <t>Cada vez que se va a suscribir un contrato, el equipo estructurador conformado por un funcionario de la parte técnica, uno de la parte jurídica y uno de la parte financiera, de cada dependencia elabora los estudios y documentos previos con el fin de asegurar que la provisión de bienes y servicios esté acorde a las necesidades de la dependencia planteada en el plan anual de adquisición. Como evidencia se dejan los formatos diligenciados de estudios previos. Los contratos de prestación de servicios son revisados por los jefes jurídicos de cada dependencia o el profesional que haga sus veces, en caso de encontrar inconsistencias estos documentos son devueltos. Para los otras modalidades contractuales serán  revisados por la dirección de contratación y el comité de acuerdo con la normatividad establecida por el Departamento, como evidencia se emite un concepto de Revisión de Procesos Precontractualesen el formato A-GC-FR-022. y el acta de sesión de comité de contratos A-GC-FR-023.</t>
  </si>
  <si>
    <t>Cada vez que se radica un proceso contractual en la dirección de contratación el profesional asignado por el director de acuerdo con el reparto, revisa el proceso diligenciando el formato A-GC-FR-022 "Concepto de revisión de procesos precontractuales" para asegurar su pertinencia y adecuación jurídica. Según lo previsto en la normatividad establecida por el Departamento, se convoca al comité de contratación para revisar el proceso. Como evidencia se dejan actas de reuniones en el formato A-GC-FR-023 Acta de sesión de comité de contratos. En caso de encontrar inconsistencias los procesos son devueltos al área interesada para que realicen los ajustes requeridos.
Los procesos que deban ser gtratados en comité constarán en el acta en donde se registra la decisión del comité el proceso podrá continuar o deberá ser estudiado nuevamente.</t>
  </si>
  <si>
    <r>
      <t xml:space="preserve">Revisión de los procesos radicados en la Dirección de Contratación  y verificar en los conceptos de la dirección de contratación la planeación de procesos </t>
    </r>
    <r>
      <rPr>
        <sz val="9"/>
        <color rgb="FFFF0000"/>
        <rFont val="Arial Narrow"/>
        <family val="2"/>
      </rPr>
      <t xml:space="preserve"> </t>
    </r>
  </si>
  <si>
    <r>
      <t xml:space="preserve">Debilidades en la realización del seguimiento de la ejecución contractual tal como lo define la ley y el Manual de Contratación y Manual de Vigilancia y Control de la Ejecución Contractual.
</t>
    </r>
    <r>
      <rPr>
        <sz val="9"/>
        <color rgb="FFFF0000"/>
        <rFont val="Arial Narrow"/>
        <family val="2"/>
      </rPr>
      <t xml:space="preserve">
</t>
    </r>
    <r>
      <rPr>
        <sz val="9"/>
        <color theme="1"/>
        <rFont val="Arial Narrow"/>
        <family val="2"/>
      </rPr>
      <t xml:space="preserve">
</t>
    </r>
    <r>
      <rPr>
        <sz val="9"/>
        <color rgb="FF00B050"/>
        <rFont val="Arial Narrow"/>
        <family val="2"/>
      </rPr>
      <t/>
    </r>
  </si>
  <si>
    <t>Posibilidad de afectación económica y reputacional por fallas en el seguimiento a la ejecución de contratos y convenios por parte de los supervisores/interventores debido a debilidades en el seguimiento de la ejecución contractual.</t>
  </si>
  <si>
    <r>
      <t>Mensualmente los supervisores de contratos/convenios realizan seguimiento en la plataforma SUPERVISA, con el fin de reportar los avances y alertar posibles incumplimientos,</t>
    </r>
    <r>
      <rPr>
        <sz val="9"/>
        <color rgb="FF00B050"/>
        <rFont val="Calibri"/>
        <family val="2"/>
        <scheme val="minor"/>
      </rPr>
      <t xml:space="preserve"> </t>
    </r>
    <r>
      <rPr>
        <sz val="9"/>
        <rFont val="Calibri"/>
        <family val="2"/>
        <scheme val="minor"/>
      </rPr>
      <t>la evidencia se encuentra en la plataforma SUPERVISA, de donde se toman los reportes respectivos.</t>
    </r>
    <r>
      <rPr>
        <sz val="9"/>
        <color theme="1"/>
        <rFont val="Calibri"/>
        <family val="2"/>
        <scheme val="minor"/>
      </rPr>
      <t xml:space="preserve">  Si en el seguimiento se evidencian contratos/convenios con posibilidad de incumplimiento, se requieren a los ordenadores del gasto para conminar al contratista al cumplimiento de las condiciones establecidas o iniciar los procedimientos a que haya lugar.</t>
    </r>
  </si>
  <si>
    <r>
      <t>Permanentemente los servidores públicos con funciones de supervisión de contratos o convenios, aplican la ley y el "Manual de Contratación y Manual de Vigilancia y Control de la Ejecución Contractual" para asegurar la adecuada ejecución de los contractos/onvenios de la gobernación. Como evidencia se dejan los informes de supervisión A-GC-FR- 017</t>
    </r>
    <r>
      <rPr>
        <sz val="10"/>
        <color rgb="FFFF0000"/>
        <rFont val="Calibri"/>
        <family val="2"/>
        <scheme val="minor"/>
      </rPr>
      <t xml:space="preserve"> </t>
    </r>
    <r>
      <rPr>
        <sz val="10"/>
        <color theme="1"/>
        <rFont val="Calibri"/>
        <family val="2"/>
        <scheme val="minor"/>
      </rPr>
      <t xml:space="preserve">del proceso. </t>
    </r>
    <r>
      <rPr>
        <sz val="9"/>
        <rFont val="Calibri"/>
        <family val="2"/>
        <scheme val="minor"/>
      </rPr>
      <t>En caso de evidenciar circunstancias que afectan el seguimiento a la ejecución contractual se harán capacitaciones con los funcionarios de las dependencias.</t>
    </r>
  </si>
  <si>
    <r>
      <rPr>
        <sz val="9"/>
        <rFont val="Arial Narrow"/>
        <family val="2"/>
      </rPr>
      <t>Realizar capacitaciones específica supervisión y el seguimiento contractual y manejo de la plataforma SUPERVISA, para los su</t>
    </r>
    <r>
      <rPr>
        <sz val="9"/>
        <color theme="1"/>
        <rFont val="Arial Narrow"/>
        <family val="2"/>
      </rPr>
      <t>pervisores de contratos o convenios, para asegurar un adecuado seguimiento.</t>
    </r>
    <r>
      <rPr>
        <sz val="9"/>
        <color rgb="FFFF0000"/>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</si>
</sst>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11"/>
      <color theme="1"/>
      <name val="Calibri"/>
      <family val="2"/>
      <scheme val="minor"/>
    </font>
    <font>
      <b/>
      <sz val="11"/>
      <color theme="0"/>
      <name val="Arial Narrow"/>
      <family val="2"/>
    </font>
    <font>
      <b/>
      <sz val="10"/>
      <color theme="0"/>
      <name val="Arial Narrow"/>
      <family val="2"/>
    </font>
    <font>
      <b/>
      <sz val="9"/>
      <color theme="1"/>
      <name val="Arial Narrow"/>
      <family val="2"/>
    </font>
    <font>
      <sz val="9"/>
      <color theme="1"/>
      <name val="Arial Narrow"/>
      <family val="2"/>
    </font>
    <font>
      <sz val="9"/>
      <name val="Arial Narrow"/>
      <family val="2"/>
    </font>
    <font>
      <b/>
      <sz val="9"/>
      <name val="Arial Narrow"/>
      <family val="2"/>
    </font>
    <font>
      <sz val="9"/>
      <color rgb="FFFF0000"/>
      <name val="Arial Narrow"/>
      <family val="2"/>
    </font>
    <font>
      <sz val="9"/>
      <color theme="6" tint="-0.249977111117893"/>
      <name val="Arial Narrow"/>
      <family val="2"/>
    </font>
    <font>
      <sz val="10"/>
      <name val="Arial Narrow"/>
      <family val="2"/>
    </font>
    <font>
      <sz val="9"/>
      <color rgb="FF00B050"/>
      <name val="Arial Narrow"/>
      <family val="2"/>
    </font>
    <font>
      <sz val="9"/>
      <color theme="1"/>
      <name val="Arial"/>
      <family val="2"/>
    </font>
    <font>
      <sz val="9"/>
      <name val="Arial"/>
      <family val="2"/>
    </font>
    <font>
      <sz val="11"/>
      <color theme="1"/>
      <name val="Arial Narrow"/>
      <family val="2"/>
    </font>
    <font>
      <sz val="10"/>
      <color theme="1"/>
      <name val="Calibri"/>
      <family val="2"/>
      <scheme val="minor"/>
    </font>
    <font>
      <sz val="10"/>
      <color theme="1"/>
      <name val="Arial Narrow"/>
      <family val="2"/>
    </font>
    <font>
      <b/>
      <sz val="10"/>
      <color theme="1"/>
      <name val="Arial Narrow"/>
      <family val="2"/>
    </font>
    <font>
      <sz val="8"/>
      <color theme="1"/>
      <name val="Arial Narrow"/>
      <family val="2"/>
    </font>
    <font>
      <b/>
      <sz val="9"/>
      <color theme="0"/>
      <name val="Arial Narrow"/>
      <family val="2"/>
    </font>
    <font>
      <sz val="9"/>
      <name val="Calibri"/>
      <family val="2"/>
      <scheme val="minor"/>
    </font>
    <font>
      <sz val="9"/>
      <color theme="2" tint="-0.499984740745262"/>
      <name val="Arial Narrow"/>
      <family val="2"/>
    </font>
    <font>
      <sz val="9"/>
      <color theme="1"/>
      <name val="Calibri"/>
      <family val="2"/>
      <scheme val="minor"/>
    </font>
    <font>
      <sz val="9"/>
      <color rgb="FF00B050"/>
      <name val="Calibri"/>
      <family val="2"/>
      <scheme val="minor"/>
    </font>
    <font>
      <sz val="10"/>
      <color rgb="FFFF0000"/>
      <name val="Calibri"/>
      <family val="2"/>
      <scheme val="minor"/>
    </font>
    <font>
      <sz val="9"/>
      <color rgb="FF0070C0"/>
      <name val="Arial Narrow"/>
      <family val="2"/>
    </font>
    <font>
      <b/>
      <sz val="20"/>
      <color theme="1"/>
      <name val="Arial Narrow"/>
      <family val="2"/>
    </font>
    <font>
      <b/>
      <sz val="12"/>
      <color rgb="FFFF0000"/>
      <name val="Calibri"/>
      <family val="2"/>
      <scheme val="minor"/>
    </font>
    <font>
      <sz val="12"/>
      <color rgb="FFFF0000"/>
      <name val="Calibri"/>
      <family val="2"/>
      <scheme val="minor"/>
    </font>
  </fonts>
  <fills count="9">
    <fill>
      <patternFill patternType="none"/>
    </fill>
    <fill>
      <patternFill patternType="gray125"/>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4" tint="0.39997558519241921"/>
        <bgColor indexed="64"/>
      </patternFill>
    </fill>
    <fill>
      <patternFill patternType="solid">
        <fgColor rgb="FF00B050"/>
        <bgColor indexed="64"/>
      </patternFill>
    </fill>
  </fills>
  <borders count="53">
    <border>
      <left/>
      <right/>
      <top/>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dashed">
        <color theme="9" tint="-0.24994659260841701"/>
      </left>
      <right/>
      <top/>
      <bottom style="dashed">
        <color theme="9" tint="-0.24994659260841701"/>
      </bottom>
      <diagonal/>
    </border>
    <border>
      <left style="medium">
        <color indexed="64"/>
      </left>
      <right/>
      <top style="medium">
        <color indexed="64"/>
      </top>
      <bottom style="dashed">
        <color theme="9" tint="-0.24994659260841701"/>
      </bottom>
      <diagonal/>
    </border>
    <border>
      <left/>
      <right/>
      <top style="medium">
        <color indexed="64"/>
      </top>
      <bottom style="dashed">
        <color theme="9" tint="-0.24994659260841701"/>
      </bottom>
      <diagonal/>
    </border>
    <border>
      <left/>
      <right style="dashed">
        <color theme="9" tint="-0.24994659260841701"/>
      </right>
      <top style="medium">
        <color indexed="64"/>
      </top>
      <bottom style="dashed">
        <color theme="9" tint="-0.24994659260841701"/>
      </bottom>
      <diagonal/>
    </border>
    <border>
      <left style="dashed">
        <color theme="9" tint="-0.24994659260841701"/>
      </left>
      <right/>
      <top style="medium">
        <color indexed="64"/>
      </top>
      <bottom style="dashed">
        <color theme="9" tint="-0.24994659260841701"/>
      </bottom>
      <diagonal/>
    </border>
    <border>
      <left/>
      <right style="medium">
        <color indexed="64"/>
      </right>
      <top style="medium">
        <color indexed="64"/>
      </top>
      <bottom style="dashed">
        <color theme="9" tint="-0.24994659260841701"/>
      </bottom>
      <diagonal/>
    </border>
    <border>
      <left style="medium">
        <color indexed="64"/>
      </left>
      <right style="dashed">
        <color theme="9" tint="-0.24994659260841701"/>
      </right>
      <top style="dashed">
        <color theme="9" tint="-0.24994659260841701"/>
      </top>
      <bottom/>
      <diagonal/>
    </border>
    <border>
      <left style="dashed">
        <color theme="9" tint="-0.24994659260841701"/>
      </left>
      <right style="medium">
        <color indexed="64"/>
      </right>
      <top style="dashed">
        <color theme="9" tint="-0.24994659260841701"/>
      </top>
      <bottom/>
      <diagonal/>
    </border>
    <border>
      <left style="medium">
        <color indexed="64"/>
      </left>
      <right style="dashed">
        <color theme="9" tint="-0.24994659260841701"/>
      </right>
      <top/>
      <bottom style="dashed">
        <color theme="9" tint="-0.24994659260841701"/>
      </bottom>
      <diagonal/>
    </border>
    <border>
      <left style="dashed">
        <color theme="9" tint="-0.24994659260841701"/>
      </left>
      <right style="medium">
        <color indexed="64"/>
      </right>
      <top/>
      <bottom style="dashed">
        <color theme="9" tint="-0.24994659260841701"/>
      </bottom>
      <diagonal/>
    </border>
    <border>
      <left style="medium">
        <color indexed="64"/>
      </left>
      <right style="dashed">
        <color theme="9" tint="-0.24994659260841701"/>
      </right>
      <top/>
      <bottom/>
      <diagonal/>
    </border>
    <border>
      <left style="dashed">
        <color theme="9" tint="-0.24994659260841701"/>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theme="9" tint="-0.24994659260841701"/>
      </right>
      <top/>
      <bottom style="medium">
        <color indexed="64"/>
      </bottom>
      <diagonal/>
    </border>
    <border>
      <left style="dashed">
        <color theme="9" tint="-0.24994659260841701"/>
      </left>
      <right style="dashed">
        <color theme="9" tint="-0.24994659260841701"/>
      </right>
      <top style="dashed">
        <color theme="9" tint="-0.24994659260841701"/>
      </top>
      <bottom style="medium">
        <color indexed="64"/>
      </bottom>
      <diagonal/>
    </border>
    <border>
      <left style="dashed">
        <color theme="9" tint="-0.24994659260841701"/>
      </left>
      <right style="dashed">
        <color theme="9" tint="-0.24994659260841701"/>
      </right>
      <top/>
      <bottom style="medium">
        <color indexed="64"/>
      </bottom>
      <diagonal/>
    </border>
    <border>
      <left style="dashed">
        <color theme="9" tint="-0.24994659260841701"/>
      </left>
      <right/>
      <top/>
      <bottom style="medium">
        <color indexed="64"/>
      </bottom>
      <diagonal/>
    </border>
    <border>
      <left style="dashed">
        <color theme="9" tint="-0.24994659260841701"/>
      </left>
      <right style="medium">
        <color indexed="64"/>
      </right>
      <top/>
      <bottom style="medium">
        <color indexed="64"/>
      </bottom>
      <diagonal/>
    </border>
    <border>
      <left style="medium">
        <color indexed="64"/>
      </left>
      <right style="dashed">
        <color theme="9" tint="-0.24994659260841701"/>
      </right>
      <top style="medium">
        <color indexed="64"/>
      </top>
      <bottom/>
      <diagonal/>
    </border>
    <border>
      <left style="dashed">
        <color theme="9" tint="-0.24994659260841701"/>
      </left>
      <right style="dashed">
        <color theme="9" tint="-0.24994659260841701"/>
      </right>
      <top style="medium">
        <color indexed="64"/>
      </top>
      <bottom/>
      <diagonal/>
    </border>
    <border>
      <left style="dashed">
        <color theme="9" tint="-0.24994659260841701"/>
      </left>
      <right style="dashed">
        <color theme="9" tint="-0.24994659260841701"/>
      </right>
      <top style="medium">
        <color indexed="64"/>
      </top>
      <bottom style="dashed">
        <color theme="9" tint="-0.24994659260841701"/>
      </bottom>
      <diagonal/>
    </border>
    <border>
      <left style="dashed">
        <color theme="9" tint="-0.24994659260841701"/>
      </left>
      <right style="medium">
        <color indexed="64"/>
      </right>
      <top style="medium">
        <color indexed="64"/>
      </top>
      <bottom/>
      <diagonal/>
    </border>
    <border>
      <left style="dotted">
        <color rgb="FFC00000"/>
      </left>
      <right style="dotted">
        <color rgb="FFC00000"/>
      </right>
      <top style="dotted">
        <color rgb="FFC00000"/>
      </top>
      <bottom style="dotted">
        <color rgb="FFC00000"/>
      </bottom>
      <diagonal/>
    </border>
    <border>
      <left style="medium">
        <color indexed="64"/>
      </left>
      <right/>
      <top style="medium">
        <color indexed="64"/>
      </top>
      <bottom/>
      <diagonal/>
    </border>
    <border>
      <left style="medium">
        <color indexed="64"/>
      </left>
      <right/>
      <top/>
      <bottom style="dashed">
        <color theme="9" tint="-0.24994659260841701"/>
      </bottom>
      <diagonal/>
    </border>
    <border>
      <left style="medium">
        <color indexed="64"/>
      </left>
      <right/>
      <top style="dashed">
        <color theme="9" tint="-0.24994659260841701"/>
      </top>
      <bottom/>
      <diagonal/>
    </border>
    <border>
      <left style="dotted">
        <color rgb="FFC00000"/>
      </left>
      <right style="dotted">
        <color rgb="FFC00000"/>
      </right>
      <top style="medium">
        <color indexed="64"/>
      </top>
      <bottom style="dotted">
        <color rgb="FFC00000"/>
      </bottom>
      <diagonal/>
    </border>
    <border>
      <left style="medium">
        <color indexed="64"/>
      </left>
      <right style="medium">
        <color indexed="64"/>
      </right>
      <top style="dashed">
        <color theme="9" tint="-0.2499465926084170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dashed">
        <color theme="9" tint="-0.24994659260841701"/>
      </right>
      <top style="medium">
        <color indexed="64"/>
      </top>
      <bottom/>
      <diagonal/>
    </border>
    <border>
      <left/>
      <right style="dashed">
        <color theme="9" tint="-0.24994659260841701"/>
      </right>
      <top/>
      <bottom/>
      <diagonal/>
    </border>
    <border>
      <left/>
      <right style="dashed">
        <color theme="9" tint="-0.24994659260841701"/>
      </right>
      <top/>
      <bottom style="medium">
        <color indexed="64"/>
      </bottom>
      <diagonal/>
    </border>
    <border>
      <left style="dashed">
        <color theme="9" tint="-0.24994659260841701"/>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theme="9" tint="-0.24994659260841701"/>
      </left>
      <right/>
      <top style="dashed">
        <color theme="9" tint="-0.2499465926084170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76">
    <xf numFmtId="0" fontId="0" fillId="0" borderId="0" xfId="0"/>
    <xf numFmtId="0" fontId="5" fillId="0" borderId="2" xfId="0" applyFont="1" applyBorder="1" applyAlignment="1" applyProtection="1">
      <alignment horizontal="center" vertical="center"/>
    </xf>
    <xf numFmtId="0" fontId="5" fillId="0" borderId="2" xfId="0" applyFont="1" applyBorder="1" applyAlignment="1" applyProtection="1">
      <alignment horizontal="justify" vertical="center" wrapText="1"/>
      <protection locked="0"/>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locked="0"/>
    </xf>
    <xf numFmtId="9" fontId="5" fillId="0" borderId="2" xfId="0" applyNumberFormat="1" applyFont="1" applyBorder="1" applyAlignment="1" applyProtection="1">
      <alignment horizontal="center" vertical="center"/>
      <protection hidden="1"/>
    </xf>
    <xf numFmtId="164" fontId="5" fillId="0" borderId="2" xfId="1" applyNumberFormat="1" applyFont="1" applyBorder="1" applyAlignment="1">
      <alignment horizontal="center" vertical="center"/>
    </xf>
    <xf numFmtId="0" fontId="4" fillId="0" borderId="2" xfId="0" applyFont="1" applyFill="1" applyBorder="1" applyAlignment="1" applyProtection="1">
      <alignment horizontal="center" vertical="center" textRotation="90" wrapText="1"/>
      <protection hidden="1"/>
    </xf>
    <xf numFmtId="9" fontId="5" fillId="0" borderId="1"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14" fontId="5" fillId="0" borderId="2" xfId="0" applyNumberFormat="1" applyFont="1" applyBorder="1" applyAlignment="1" applyProtection="1">
      <alignment horizontal="center" vertical="center" wrapText="1"/>
      <protection locked="0"/>
    </xf>
    <xf numFmtId="0" fontId="5" fillId="0" borderId="2" xfId="0" applyFont="1" applyBorder="1" applyAlignment="1" applyProtection="1">
      <alignment horizontal="center" vertical="center" textRotation="90"/>
      <protection locked="0"/>
    </xf>
    <xf numFmtId="14" fontId="5" fillId="0" borderId="2"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hidden="1"/>
    </xf>
    <xf numFmtId="9" fontId="5" fillId="0" borderId="1" xfId="0" applyNumberFormat="1"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hidden="1"/>
    </xf>
    <xf numFmtId="9" fontId="5" fillId="0" borderId="4" xfId="0" applyNumberFormat="1"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hidden="1"/>
    </xf>
    <xf numFmtId="9" fontId="5" fillId="0" borderId="3" xfId="0" applyNumberFormat="1" applyFont="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0" fontId="4"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wrapText="1"/>
      <protection hidden="1"/>
    </xf>
    <xf numFmtId="9" fontId="5" fillId="0" borderId="2" xfId="0" applyNumberFormat="1" applyFont="1" applyBorder="1" applyAlignment="1" applyProtection="1">
      <alignment horizontal="center" vertical="center" wrapText="1"/>
      <protection hidden="1"/>
    </xf>
    <xf numFmtId="164" fontId="5" fillId="0" borderId="2" xfId="1" applyNumberFormat="1" applyFont="1" applyBorder="1" applyAlignment="1">
      <alignment horizontal="center" vertical="center" wrapText="1"/>
    </xf>
    <xf numFmtId="0" fontId="4" fillId="0" borderId="2"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xf>
    <xf numFmtId="0" fontId="2" fillId="2" borderId="8" xfId="0" applyFont="1" applyFill="1" applyBorder="1" applyAlignment="1">
      <alignment horizontal="center" vertical="center"/>
    </xf>
    <xf numFmtId="0" fontId="3" fillId="2" borderId="24" xfId="0" applyFont="1" applyFill="1" applyBorder="1" applyAlignment="1">
      <alignment horizontal="center" vertical="center"/>
    </xf>
    <xf numFmtId="0" fontId="5" fillId="0" borderId="30" xfId="0" applyFont="1" applyBorder="1" applyAlignment="1" applyProtection="1">
      <alignment horizontal="center" vertical="center"/>
    </xf>
    <xf numFmtId="0" fontId="5" fillId="0" borderId="30"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locked="0"/>
    </xf>
    <xf numFmtId="9" fontId="5" fillId="0" borderId="30" xfId="0" applyNumberFormat="1" applyFont="1" applyBorder="1" applyAlignment="1" applyProtection="1">
      <alignment horizontal="center" vertical="center"/>
      <protection hidden="1"/>
    </xf>
    <xf numFmtId="164" fontId="5" fillId="0" borderId="30" xfId="1" applyNumberFormat="1" applyFont="1" applyBorder="1" applyAlignment="1">
      <alignment horizontal="center" vertical="center"/>
    </xf>
    <xf numFmtId="0" fontId="4" fillId="0" borderId="30" xfId="0" applyFont="1" applyFill="1" applyBorder="1" applyAlignment="1" applyProtection="1">
      <alignment horizontal="center" vertical="center" wrapText="1"/>
      <protection hidden="1"/>
    </xf>
    <xf numFmtId="9" fontId="5" fillId="0" borderId="29" xfId="0" applyNumberFormat="1"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locked="0"/>
    </xf>
    <xf numFmtId="0" fontId="5" fillId="0" borderId="29"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14" fontId="5" fillId="0" borderId="30" xfId="0" applyNumberFormat="1" applyFont="1" applyBorder="1" applyAlignment="1" applyProtection="1">
      <alignment horizontal="center" vertical="center" wrapText="1"/>
      <protection locked="0"/>
    </xf>
    <xf numFmtId="0" fontId="5" fillId="0" borderId="24" xfId="0" applyFont="1" applyBorder="1" applyAlignment="1" applyProtection="1">
      <alignment horizontal="center" vertical="center"/>
    </xf>
    <xf numFmtId="0" fontId="5" fillId="0" borderId="24" xfId="0" applyFont="1" applyBorder="1" applyAlignment="1" applyProtection="1">
      <alignment horizontal="justify" vertical="center" wrapText="1"/>
      <protection locked="0"/>
    </xf>
    <xf numFmtId="0" fontId="5" fillId="0" borderId="24"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locked="0"/>
    </xf>
    <xf numFmtId="9" fontId="5" fillId="0" borderId="24" xfId="0" applyNumberFormat="1" applyFont="1" applyBorder="1" applyAlignment="1" applyProtection="1">
      <alignment horizontal="center" vertical="center"/>
      <protection hidden="1"/>
    </xf>
    <xf numFmtId="164" fontId="5" fillId="0" borderId="24" xfId="1" applyNumberFormat="1" applyFont="1" applyBorder="1" applyAlignment="1">
      <alignment horizontal="center" vertical="center"/>
    </xf>
    <xf numFmtId="0" fontId="4" fillId="0" borderId="24" xfId="0" applyFont="1" applyFill="1" applyBorder="1" applyAlignment="1" applyProtection="1">
      <alignment horizontal="center" vertical="center" wrapText="1"/>
      <protection hidden="1"/>
    </xf>
    <xf numFmtId="0" fontId="4" fillId="0" borderId="24" xfId="0" applyFont="1" applyBorder="1" applyAlignment="1" applyProtection="1">
      <alignment horizontal="center" vertical="center"/>
      <protection hidden="1"/>
    </xf>
    <xf numFmtId="14" fontId="5" fillId="0" borderId="24" xfId="0" applyNumberFormat="1" applyFont="1" applyBorder="1" applyAlignment="1" applyProtection="1">
      <alignment horizontal="center" vertical="center"/>
      <protection locked="0"/>
    </xf>
    <xf numFmtId="0" fontId="5" fillId="0" borderId="2" xfId="0" applyFont="1" applyBorder="1" applyAlignment="1" applyProtection="1">
      <alignment horizontal="center" vertical="top" wrapText="1"/>
      <protection locked="0"/>
    </xf>
    <xf numFmtId="14" fontId="5" fillId="0" borderId="2" xfId="0" applyNumberFormat="1" applyFont="1" applyBorder="1" applyAlignment="1" applyProtection="1">
      <alignment horizontal="center" vertical="top" wrapText="1"/>
      <protection locked="0"/>
    </xf>
    <xf numFmtId="0" fontId="5" fillId="0" borderId="30" xfId="0" applyFont="1" applyBorder="1" applyAlignment="1" applyProtection="1">
      <alignment horizontal="center" vertical="center" wrapText="1"/>
    </xf>
    <xf numFmtId="0" fontId="5" fillId="0" borderId="30" xfId="0" applyFont="1" applyBorder="1" applyAlignment="1" applyProtection="1">
      <alignment horizontal="justify" vertical="center" wrapText="1"/>
      <protection locked="0"/>
    </xf>
    <xf numFmtId="0" fontId="5" fillId="0" borderId="30" xfId="0" applyFont="1" applyBorder="1" applyAlignment="1" applyProtection="1">
      <alignment horizontal="center" vertical="center" wrapText="1"/>
      <protection hidden="1"/>
    </xf>
    <xf numFmtId="9" fontId="5" fillId="0" borderId="30" xfId="0" applyNumberFormat="1" applyFont="1" applyBorder="1" applyAlignment="1" applyProtection="1">
      <alignment horizontal="center" vertical="center" wrapText="1"/>
      <protection hidden="1"/>
    </xf>
    <xf numFmtId="164" fontId="5" fillId="0" borderId="30" xfId="1" applyNumberFormat="1" applyFont="1" applyBorder="1" applyAlignment="1">
      <alignment horizontal="center" vertical="center" wrapText="1"/>
    </xf>
    <xf numFmtId="9" fontId="5" fillId="0" borderId="29" xfId="0" applyNumberFormat="1" applyFont="1" applyBorder="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5" fillId="0" borderId="24" xfId="0" applyFont="1" applyBorder="1" applyAlignment="1" applyProtection="1">
      <alignment horizontal="center" vertical="center" wrapText="1"/>
    </xf>
    <xf numFmtId="0" fontId="5" fillId="0" borderId="24" xfId="0" applyFont="1" applyBorder="1" applyAlignment="1" applyProtection="1">
      <alignment horizontal="center" vertical="center" wrapText="1"/>
      <protection hidden="1"/>
    </xf>
    <xf numFmtId="0" fontId="5" fillId="0" borderId="24" xfId="0" applyFont="1" applyBorder="1" applyAlignment="1" applyProtection="1">
      <alignment horizontal="center" vertical="center" wrapText="1"/>
      <protection locked="0"/>
    </xf>
    <xf numFmtId="9" fontId="5" fillId="0" borderId="24" xfId="0" applyNumberFormat="1" applyFont="1" applyBorder="1" applyAlignment="1" applyProtection="1">
      <alignment horizontal="center" vertical="center" wrapText="1"/>
      <protection hidden="1"/>
    </xf>
    <xf numFmtId="164" fontId="5" fillId="0" borderId="24" xfId="1" applyNumberFormat="1" applyFont="1" applyBorder="1" applyAlignment="1">
      <alignment horizontal="center" vertical="center" wrapText="1"/>
    </xf>
    <xf numFmtId="0" fontId="4" fillId="0" borderId="24" xfId="0" applyFont="1" applyBorder="1" applyAlignment="1" applyProtection="1">
      <alignment horizontal="center" vertical="center" wrapText="1"/>
      <protection hidden="1"/>
    </xf>
    <xf numFmtId="14" fontId="5" fillId="0" borderId="24" xfId="0" applyNumberFormat="1" applyFont="1" applyBorder="1" applyAlignment="1" applyProtection="1">
      <alignment horizontal="center" vertical="center" wrapText="1"/>
      <protection locked="0"/>
    </xf>
    <xf numFmtId="14" fontId="5" fillId="0" borderId="30" xfId="0" applyNumberFormat="1" applyFont="1" applyBorder="1" applyAlignment="1" applyProtection="1">
      <alignment horizontal="center" vertical="center"/>
      <protection locked="0"/>
    </xf>
    <xf numFmtId="0" fontId="5" fillId="0" borderId="24" xfId="0" applyFont="1" applyBorder="1" applyAlignment="1" applyProtection="1">
      <alignment horizontal="center" vertical="center" textRotation="90"/>
      <protection locked="0"/>
    </xf>
    <xf numFmtId="0" fontId="4" fillId="0" borderId="24" xfId="0" applyFont="1" applyFill="1" applyBorder="1" applyAlignment="1" applyProtection="1">
      <alignment horizontal="center" vertical="center" textRotation="90" wrapText="1"/>
      <protection hidden="1"/>
    </xf>
    <xf numFmtId="0" fontId="4" fillId="0" borderId="24" xfId="0" applyFont="1" applyBorder="1" applyAlignment="1" applyProtection="1">
      <alignment horizontal="center" vertical="center" textRotation="90"/>
      <protection hidden="1"/>
    </xf>
    <xf numFmtId="0" fontId="5" fillId="0" borderId="29"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0" fontId="5" fillId="0" borderId="0" xfId="0" applyFont="1" applyAlignment="1">
      <alignment wrapText="1"/>
    </xf>
    <xf numFmtId="0" fontId="6" fillId="0" borderId="30" xfId="0" applyFont="1" applyBorder="1" applyAlignment="1" applyProtection="1">
      <alignment horizontal="center" vertical="center" wrapText="1"/>
      <protection locked="0"/>
    </xf>
    <xf numFmtId="0" fontId="5" fillId="0" borderId="0" xfId="0" applyFont="1" applyBorder="1" applyAlignment="1">
      <alignment wrapText="1"/>
    </xf>
    <xf numFmtId="0" fontId="5" fillId="0" borderId="0" xfId="0" applyFont="1" applyBorder="1"/>
    <xf numFmtId="0" fontId="5" fillId="0" borderId="32" xfId="0" applyFont="1" applyBorder="1" applyAlignment="1" applyProtection="1">
      <alignment horizontal="center" vertical="center"/>
      <protection locked="0"/>
    </xf>
    <xf numFmtId="14" fontId="5" fillId="0" borderId="32" xfId="0" applyNumberFormat="1" applyFont="1" applyBorder="1" applyAlignment="1" applyProtection="1">
      <alignment horizontal="center" vertical="center"/>
      <protection locked="0"/>
    </xf>
    <xf numFmtId="0" fontId="5" fillId="0" borderId="32" xfId="0" applyFont="1" applyBorder="1" applyAlignment="1" applyProtection="1">
      <alignment horizontal="center" vertical="center" wrapText="1"/>
      <protection locked="0"/>
    </xf>
    <xf numFmtId="14" fontId="5" fillId="0" borderId="32" xfId="0" applyNumberFormat="1"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14" fontId="5" fillId="0" borderId="36"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4" fillId="0" borderId="1"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5" fillId="0" borderId="1" xfId="0" applyFont="1" applyBorder="1" applyAlignment="1" applyProtection="1">
      <alignment horizontal="justify" vertical="center" wrapText="1"/>
      <protection locked="0"/>
    </xf>
    <xf numFmtId="0" fontId="5" fillId="0" borderId="0" xfId="0" applyFont="1" applyBorder="1" applyAlignment="1" applyProtection="1">
      <alignment vertical="center"/>
      <protection locked="0"/>
    </xf>
    <xf numFmtId="0" fontId="5" fillId="0" borderId="1" xfId="0" applyFont="1" applyBorder="1" applyAlignment="1" applyProtection="1">
      <alignment horizontal="center" wrapText="1"/>
      <protection locked="0"/>
    </xf>
    <xf numFmtId="0" fontId="5" fillId="0" borderId="0" xfId="0" applyFont="1" applyBorder="1" applyAlignment="1" applyProtection="1">
      <alignment wrapText="1"/>
      <protection locked="0"/>
    </xf>
    <xf numFmtId="0" fontId="5" fillId="0" borderId="1" xfId="0" applyFont="1" applyBorder="1" applyAlignment="1" applyProtection="1">
      <alignment horizontal="left" vertical="center" wrapText="1"/>
      <protection locked="0"/>
    </xf>
    <xf numFmtId="0" fontId="6" fillId="0" borderId="2" xfId="0" applyFont="1" applyFill="1" applyBorder="1" applyAlignment="1" applyProtection="1">
      <alignment horizontal="justify" vertical="center" wrapText="1"/>
      <protection locked="0"/>
    </xf>
    <xf numFmtId="0" fontId="5" fillId="0" borderId="29" xfId="0" applyFont="1" applyBorder="1" applyAlignment="1" applyProtection="1">
      <alignment horizontal="left" vertical="center" wrapText="1"/>
      <protection locked="0"/>
    </xf>
    <xf numFmtId="0" fontId="5" fillId="0" borderId="46" xfId="0" applyFont="1" applyBorder="1" applyAlignment="1" applyProtection="1">
      <alignment vertical="center" wrapText="1"/>
      <protection locked="0"/>
    </xf>
    <xf numFmtId="0" fontId="6" fillId="0" borderId="2" xfId="0" applyFont="1" applyBorder="1" applyAlignment="1" applyProtection="1">
      <alignment horizontal="justify" vertical="center" wrapText="1"/>
      <protection locked="0"/>
    </xf>
    <xf numFmtId="0" fontId="14" fillId="0" borderId="0" xfId="0" applyFont="1"/>
    <xf numFmtId="0" fontId="14" fillId="0" borderId="0" xfId="0" applyFont="1" applyAlignment="1"/>
    <xf numFmtId="0" fontId="14" fillId="0" borderId="0" xfId="0" applyFont="1" applyAlignment="1">
      <alignment wrapText="1"/>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14" fontId="16" fillId="0" borderId="2" xfId="0" applyNumberFormat="1" applyFont="1" applyBorder="1" applyAlignment="1" applyProtection="1">
      <alignment horizontal="center" vertical="center" wrapText="1"/>
      <protection locked="0"/>
    </xf>
    <xf numFmtId="0" fontId="16" fillId="0" borderId="0" xfId="0" applyFont="1" applyAlignment="1"/>
    <xf numFmtId="0" fontId="14" fillId="0" borderId="0" xfId="0" applyFont="1" applyBorder="1"/>
    <xf numFmtId="0" fontId="14" fillId="0" borderId="20" xfId="0" applyFont="1" applyBorder="1"/>
    <xf numFmtId="0" fontId="14" fillId="0" borderId="21" xfId="0" applyFont="1" applyBorder="1"/>
    <xf numFmtId="0" fontId="14" fillId="0" borderId="22" xfId="0" applyFont="1" applyBorder="1"/>
    <xf numFmtId="0" fontId="5" fillId="0" borderId="0" xfId="0" applyFont="1" applyAlignment="1">
      <alignment vertical="center" wrapText="1"/>
    </xf>
    <xf numFmtId="0" fontId="6" fillId="0" borderId="30" xfId="0" applyFont="1" applyBorder="1" applyAlignment="1" applyProtection="1">
      <alignment horizontal="justify" vertical="top" wrapText="1"/>
      <protection locked="0"/>
    </xf>
    <xf numFmtId="0" fontId="6" fillId="0" borderId="2" xfId="0" applyFont="1" applyBorder="1" applyAlignment="1" applyProtection="1">
      <alignment horizontal="justify" vertical="top" wrapText="1"/>
      <protection locked="0"/>
    </xf>
    <xf numFmtId="0" fontId="6" fillId="0" borderId="2" xfId="0" applyFont="1" applyBorder="1" applyAlignment="1" applyProtection="1">
      <alignment horizontal="justify" vertical="top"/>
      <protection locked="0"/>
    </xf>
    <xf numFmtId="0" fontId="6" fillId="0" borderId="2" xfId="0" applyFont="1" applyBorder="1" applyAlignment="1" applyProtection="1">
      <alignment horizontal="justify" vertical="center"/>
      <protection locked="0"/>
    </xf>
    <xf numFmtId="0" fontId="6" fillId="0" borderId="24" xfId="0" applyFont="1" applyBorder="1" applyAlignment="1" applyProtection="1">
      <alignment horizontal="justify" vertical="center" wrapText="1"/>
      <protection locked="0"/>
    </xf>
    <xf numFmtId="0" fontId="6" fillId="0" borderId="30" xfId="0" applyFont="1" applyBorder="1" applyAlignment="1" applyProtection="1">
      <alignment horizontal="justify" vertical="center" wrapText="1"/>
      <protection locked="0"/>
    </xf>
    <xf numFmtId="0" fontId="6" fillId="0" borderId="0" xfId="0" applyFont="1" applyBorder="1" applyAlignment="1" applyProtection="1">
      <protection locked="0"/>
    </xf>
    <xf numFmtId="0" fontId="6" fillId="0" borderId="0" xfId="0" applyFont="1" applyBorder="1" applyAlignment="1" applyProtection="1">
      <alignment wrapText="1"/>
      <protection locked="0"/>
    </xf>
    <xf numFmtId="0" fontId="6" fillId="0" borderId="46" xfId="0" applyFont="1" applyBorder="1" applyAlignment="1" applyProtection="1">
      <alignment vertical="center" wrapText="1"/>
      <protection locked="0"/>
    </xf>
    <xf numFmtId="0" fontId="6" fillId="0" borderId="0" xfId="0" applyFont="1" applyBorder="1" applyAlignment="1">
      <alignment vertical="top"/>
    </xf>
    <xf numFmtId="0" fontId="6" fillId="0" borderId="21" xfId="0" applyFont="1" applyBorder="1" applyAlignment="1">
      <alignment vertical="top"/>
    </xf>
    <xf numFmtId="0" fontId="6" fillId="0" borderId="0" xfId="0" applyFont="1" applyAlignment="1">
      <alignment vertical="top"/>
    </xf>
    <xf numFmtId="0" fontId="5" fillId="0" borderId="0" xfId="0" applyFont="1" applyBorder="1" applyAlignment="1">
      <alignment vertical="top" wrapText="1"/>
    </xf>
    <xf numFmtId="0" fontId="5" fillId="0" borderId="2" xfId="0" applyFont="1" applyBorder="1" applyAlignment="1" applyProtection="1">
      <alignment horizontal="left" vertical="center" wrapText="1"/>
      <protection locked="0"/>
    </xf>
    <xf numFmtId="0" fontId="5" fillId="0" borderId="0" xfId="0" applyFont="1" applyAlignment="1">
      <alignment horizontal="center" vertical="center" wrapText="1"/>
    </xf>
    <xf numFmtId="0" fontId="5" fillId="6" borderId="0" xfId="0" applyFont="1" applyFill="1" applyAlignment="1">
      <alignment vertical="center" wrapText="1"/>
    </xf>
    <xf numFmtId="0" fontId="5" fillId="6" borderId="0" xfId="0" applyFont="1" applyFill="1" applyAlignment="1">
      <alignment wrapText="1"/>
    </xf>
    <xf numFmtId="0" fontId="5" fillId="0" borderId="2" xfId="0" applyFont="1" applyBorder="1" applyAlignment="1" applyProtection="1">
      <alignment vertical="center" wrapText="1"/>
      <protection locked="0"/>
    </xf>
    <xf numFmtId="0" fontId="5" fillId="0" borderId="4" xfId="0" applyFont="1" applyBorder="1" applyAlignment="1" applyProtection="1">
      <alignment horizontal="justify" vertical="center" wrapText="1"/>
      <protection locked="0"/>
    </xf>
    <xf numFmtId="0" fontId="5" fillId="6" borderId="2" xfId="0" applyFont="1" applyFill="1" applyBorder="1" applyAlignment="1" applyProtection="1">
      <alignment horizontal="justify" vertical="center" wrapText="1"/>
      <protection locked="0"/>
    </xf>
    <xf numFmtId="0" fontId="5" fillId="0" borderId="1" xfId="0" quotePrefix="1" applyFont="1" applyBorder="1" applyAlignment="1" applyProtection="1">
      <alignment horizontal="left" vertical="center" wrapText="1"/>
      <protection locked="0"/>
    </xf>
    <xf numFmtId="0" fontId="5" fillId="0" borderId="3" xfId="0" applyFont="1" applyBorder="1" applyAlignment="1" applyProtection="1">
      <alignment vertical="center" wrapText="1"/>
      <protection locked="0"/>
    </xf>
    <xf numFmtId="0" fontId="4" fillId="0" borderId="3" xfId="0" applyFont="1" applyBorder="1" applyAlignment="1" applyProtection="1">
      <alignment horizontal="center" vertical="center" wrapText="1"/>
      <protection hidden="1"/>
    </xf>
    <xf numFmtId="0" fontId="18" fillId="0" borderId="1" xfId="0" applyFont="1" applyBorder="1" applyAlignment="1" applyProtection="1">
      <alignment horizontal="center" vertical="center" wrapText="1"/>
      <protection locked="0"/>
    </xf>
    <xf numFmtId="0" fontId="22" fillId="0" borderId="47" xfId="0" applyFont="1" applyBorder="1" applyAlignment="1" applyProtection="1">
      <alignment vertical="center" wrapText="1"/>
      <protection locked="0"/>
    </xf>
    <xf numFmtId="14" fontId="6" fillId="0" borderId="2" xfId="0" applyNumberFormat="1" applyFont="1" applyBorder="1" applyAlignment="1" applyProtection="1">
      <alignment horizontal="center" vertical="center" wrapText="1"/>
      <protection locked="0"/>
    </xf>
    <xf numFmtId="0" fontId="22" fillId="0" borderId="46" xfId="0" applyFont="1" applyBorder="1" applyAlignment="1" applyProtection="1">
      <alignment vertical="center" wrapText="1"/>
      <protection locked="0"/>
    </xf>
    <xf numFmtId="0" fontId="22" fillId="0" borderId="49" xfId="0" applyFont="1" applyBorder="1" applyAlignment="1" applyProtection="1">
      <alignment vertical="center" wrapText="1"/>
      <protection locked="0"/>
    </xf>
    <xf numFmtId="0" fontId="22" fillId="0" borderId="50" xfId="0" applyFont="1" applyBorder="1" applyAlignment="1" applyProtection="1">
      <alignment vertical="center" wrapText="1"/>
      <protection locked="0"/>
    </xf>
    <xf numFmtId="0" fontId="13" fillId="0" borderId="46" xfId="0" applyFont="1" applyBorder="1" applyAlignment="1" applyProtection="1">
      <alignment horizontal="justify" vertical="center" wrapText="1"/>
      <protection locked="0"/>
    </xf>
    <xf numFmtId="0" fontId="12" fillId="0" borderId="46" xfId="0" applyFont="1" applyBorder="1" applyAlignment="1" applyProtection="1">
      <alignment horizontal="justify" vertical="center" wrapText="1"/>
      <protection locked="0"/>
    </xf>
    <xf numFmtId="0" fontId="12" fillId="0" borderId="46" xfId="0" applyFont="1" applyBorder="1" applyAlignment="1" applyProtection="1">
      <alignment horizontal="justify" wrapText="1"/>
      <protection locked="0"/>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protection hidden="1"/>
    </xf>
    <xf numFmtId="164" fontId="5" fillId="0" borderId="1" xfId="1" applyNumberFormat="1" applyFont="1" applyBorder="1" applyAlignment="1">
      <alignment horizontal="center" vertical="center" wrapText="1"/>
    </xf>
    <xf numFmtId="14" fontId="5" fillId="0" borderId="1" xfId="0" applyNumberFormat="1"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wrapText="1"/>
      <protection hidden="1"/>
    </xf>
    <xf numFmtId="164" fontId="5" fillId="0" borderId="3" xfId="1" applyNumberFormat="1" applyFont="1" applyBorder="1" applyAlignment="1">
      <alignment horizontal="center" vertical="center" wrapText="1"/>
    </xf>
    <xf numFmtId="0" fontId="18" fillId="0" borderId="29" xfId="0" applyFont="1" applyBorder="1" applyAlignment="1" applyProtection="1">
      <alignment horizontal="center" vertical="center" wrapText="1"/>
      <protection locked="0"/>
    </xf>
    <xf numFmtId="0" fontId="22" fillId="0" borderId="51" xfId="0" applyFont="1" applyBorder="1" applyAlignment="1" applyProtection="1">
      <alignment vertical="center" wrapText="1"/>
      <protection locked="0"/>
    </xf>
    <xf numFmtId="14" fontId="6" fillId="0" borderId="1" xfId="0" applyNumberFormat="1" applyFont="1" applyBorder="1" applyAlignment="1" applyProtection="1">
      <alignment horizontal="center" vertical="center" wrapText="1"/>
      <protection locked="0"/>
    </xf>
    <xf numFmtId="0" fontId="13" fillId="0" borderId="47" xfId="0" applyFont="1" applyBorder="1" applyAlignment="1" applyProtection="1">
      <alignment horizontal="justify" vertical="center" wrapText="1"/>
      <protection locked="0"/>
    </xf>
    <xf numFmtId="0" fontId="5" fillId="0" borderId="30" xfId="0" applyFont="1" applyBorder="1" applyAlignment="1" applyProtection="1">
      <alignment horizontal="left" vertical="top" wrapText="1"/>
      <protection locked="0"/>
    </xf>
    <xf numFmtId="14" fontId="5" fillId="0" borderId="40" xfId="0" applyNumberFormat="1" applyFont="1" applyBorder="1" applyAlignment="1" applyProtection="1">
      <alignment vertical="center" wrapText="1"/>
      <protection locked="0"/>
    </xf>
    <xf numFmtId="14" fontId="5" fillId="0" borderId="0" xfId="0" applyNumberFormat="1" applyFont="1" applyBorder="1" applyAlignment="1" applyProtection="1">
      <alignment vertical="center" wrapText="1"/>
      <protection locked="0"/>
    </xf>
    <xf numFmtId="0" fontId="5" fillId="0" borderId="40" xfId="0" applyFont="1" applyBorder="1" applyAlignment="1">
      <alignment vertical="center" wrapText="1"/>
    </xf>
    <xf numFmtId="0" fontId="5" fillId="0" borderId="21" xfId="0" applyFont="1" applyBorder="1" applyAlignment="1">
      <alignment wrapText="1"/>
    </xf>
    <xf numFmtId="0" fontId="5" fillId="0" borderId="29" xfId="0" applyFont="1" applyBorder="1" applyAlignment="1" applyProtection="1">
      <alignment horizontal="justify" vertical="center" wrapText="1"/>
      <protection locked="0"/>
    </xf>
    <xf numFmtId="0" fontId="5" fillId="0" borderId="4" xfId="0" applyFont="1" applyBorder="1" applyAlignment="1" applyProtection="1">
      <alignment horizontal="center" vertical="center" wrapText="1"/>
    </xf>
    <xf numFmtId="0" fontId="5" fillId="0" borderId="4" xfId="0" applyFont="1" applyBorder="1" applyAlignment="1" applyProtection="1">
      <alignment horizontal="center" vertical="center" wrapText="1"/>
      <protection hidden="1"/>
    </xf>
    <xf numFmtId="164" fontId="5" fillId="0" borderId="4" xfId="1" applyNumberFormat="1"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0" fillId="0" borderId="46" xfId="0" applyFill="1" applyBorder="1" applyAlignment="1" applyProtection="1">
      <alignment horizontal="justify" wrapText="1"/>
      <protection locked="0"/>
    </xf>
    <xf numFmtId="0" fontId="0" fillId="0" borderId="0" xfId="0" applyFill="1" applyAlignment="1" applyProtection="1">
      <alignment horizontal="justify" wrapText="1"/>
      <protection locked="0"/>
    </xf>
    <xf numFmtId="0" fontId="0" fillId="0" borderId="46" xfId="0" applyFill="1" applyBorder="1" applyAlignment="1" applyProtection="1">
      <alignment horizontal="justify" vertical="top" wrapText="1"/>
      <protection locked="0"/>
    </xf>
    <xf numFmtId="0" fontId="0" fillId="0" borderId="52" xfId="0" applyFill="1" applyBorder="1" applyAlignment="1" applyProtection="1">
      <alignment horizontal="justify" wrapText="1"/>
      <protection locked="0"/>
    </xf>
    <xf numFmtId="0" fontId="0" fillId="0" borderId="52" xfId="0" applyFill="1" applyBorder="1" applyAlignment="1" applyProtection="1">
      <alignment horizontal="justify" vertical="center" wrapText="1"/>
      <protection locked="0"/>
    </xf>
    <xf numFmtId="14" fontId="6" fillId="0" borderId="2"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14" fillId="0" borderId="13" xfId="0" applyFont="1" applyBorder="1" applyAlignment="1">
      <alignment horizontal="center" wrapText="1"/>
    </xf>
    <xf numFmtId="0" fontId="14" fillId="0" borderId="17" xfId="0" applyFont="1" applyBorder="1" applyAlignment="1">
      <alignment horizontal="center" wrapText="1"/>
    </xf>
    <xf numFmtId="0" fontId="14" fillId="0" borderId="27" xfId="0" applyFont="1" applyBorder="1" applyAlignment="1">
      <alignment horizontal="center" wrapText="1"/>
    </xf>
    <xf numFmtId="0" fontId="26" fillId="0" borderId="18" xfId="0" applyFont="1" applyBorder="1" applyAlignment="1">
      <alignment horizontal="left" vertical="center" wrapText="1"/>
    </xf>
    <xf numFmtId="0" fontId="26" fillId="0" borderId="0" xfId="0" applyFont="1" applyBorder="1" applyAlignment="1">
      <alignment horizontal="left" vertical="center" wrapText="1"/>
    </xf>
    <xf numFmtId="0" fontId="26" fillId="0" borderId="20" xfId="0" applyFont="1" applyBorder="1" applyAlignment="1">
      <alignment horizontal="left" vertical="center" wrapText="1"/>
    </xf>
    <xf numFmtId="0" fontId="26" fillId="0" borderId="21" xfId="0" applyFont="1" applyBorder="1" applyAlignment="1">
      <alignment horizontal="left" vertical="center" wrapText="1"/>
    </xf>
    <xf numFmtId="0" fontId="14" fillId="0" borderId="33" xfId="0" applyFont="1" applyBorder="1" applyAlignment="1">
      <alignment horizontal="center"/>
    </xf>
    <xf numFmtId="0" fontId="14" fillId="0" borderId="40" xfId="0" applyFont="1" applyBorder="1" applyAlignment="1">
      <alignment horizontal="center"/>
    </xf>
    <xf numFmtId="0" fontId="14" fillId="0" borderId="45" xfId="0" applyFont="1" applyBorder="1" applyAlignment="1">
      <alignment horizontal="center"/>
    </xf>
    <xf numFmtId="0" fontId="14" fillId="0" borderId="18" xfId="0" applyFont="1" applyBorder="1" applyAlignment="1">
      <alignment horizontal="center"/>
    </xf>
    <xf numFmtId="0" fontId="14" fillId="0" borderId="0"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14" fillId="0" borderId="21" xfId="0" applyFont="1" applyBorder="1" applyAlignment="1">
      <alignment horizontal="center"/>
    </xf>
    <xf numFmtId="0" fontId="14" fillId="0" borderId="22" xfId="0" applyFont="1" applyBorder="1" applyAlignment="1">
      <alignment horizontal="center"/>
    </xf>
    <xf numFmtId="0" fontId="4" fillId="0" borderId="1" xfId="0" applyFont="1" applyFill="1" applyBorder="1" applyAlignment="1" applyProtection="1">
      <alignment horizontal="center" vertical="center" wrapText="1"/>
      <protection hidden="1"/>
    </xf>
    <xf numFmtId="0" fontId="4" fillId="0" borderId="4" xfId="0" applyFont="1" applyFill="1" applyBorder="1" applyAlignment="1" applyProtection="1">
      <alignment horizontal="center" vertical="center" wrapText="1"/>
      <protection hidden="1"/>
    </xf>
    <xf numFmtId="0" fontId="4" fillId="0" borderId="3" xfId="0" applyFont="1" applyFill="1" applyBorder="1" applyAlignment="1" applyProtection="1">
      <alignment horizontal="center" vertical="center" wrapText="1"/>
      <protection hidden="1"/>
    </xf>
    <xf numFmtId="9" fontId="5" fillId="0" borderId="1" xfId="0" applyNumberFormat="1" applyFont="1" applyBorder="1" applyAlignment="1" applyProtection="1">
      <alignment horizontal="center" vertical="center" wrapText="1"/>
      <protection hidden="1"/>
    </xf>
    <xf numFmtId="9" fontId="5" fillId="0" borderId="4" xfId="0" applyNumberFormat="1" applyFont="1" applyBorder="1" applyAlignment="1" applyProtection="1">
      <alignment horizontal="center" vertical="center" wrapText="1"/>
      <protection hidden="1"/>
    </xf>
    <xf numFmtId="9" fontId="5" fillId="0" borderId="3" xfId="0" applyNumberFormat="1" applyFont="1" applyBorder="1" applyAlignment="1" applyProtection="1">
      <alignment horizontal="center" vertical="center" wrapText="1"/>
      <protection hidden="1"/>
    </xf>
    <xf numFmtId="9" fontId="5" fillId="0" borderId="1" xfId="0" applyNumberFormat="1" applyFont="1" applyBorder="1" applyAlignment="1" applyProtection="1">
      <alignment horizontal="center" vertical="center" wrapText="1"/>
      <protection locked="0"/>
    </xf>
    <xf numFmtId="9" fontId="5" fillId="0" borderId="4" xfId="0" applyNumberFormat="1" applyFont="1" applyBorder="1" applyAlignment="1" applyProtection="1">
      <alignment horizontal="center" vertical="center" wrapText="1"/>
      <protection locked="0"/>
    </xf>
    <xf numFmtId="9" fontId="5" fillId="0" borderId="3" xfId="0" applyNumberFormat="1" applyFont="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protection locked="0"/>
    </xf>
    <xf numFmtId="9" fontId="5" fillId="0" borderId="25" xfId="0" applyNumberFormat="1" applyFont="1" applyBorder="1" applyAlignment="1" applyProtection="1">
      <alignment horizontal="center" vertical="center" wrapText="1"/>
      <protection hidden="1"/>
    </xf>
    <xf numFmtId="0" fontId="4" fillId="0" borderId="25" xfId="0" applyFont="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hidden="1"/>
    </xf>
    <xf numFmtId="9" fontId="5" fillId="0" borderId="25" xfId="0" applyNumberFormat="1"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wrapText="1"/>
    </xf>
    <xf numFmtId="0" fontId="6" fillId="0" borderId="25" xfId="0" applyFont="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hidden="1"/>
    </xf>
    <xf numFmtId="9" fontId="5" fillId="0" borderId="29" xfId="0" applyNumberFormat="1" applyFont="1" applyBorder="1" applyAlignment="1" applyProtection="1">
      <alignment horizontal="center" vertical="center" wrapText="1"/>
      <protection hidden="1"/>
    </xf>
    <xf numFmtId="9" fontId="5" fillId="0" borderId="29" xfId="0" applyNumberFormat="1" applyFont="1" applyBorder="1" applyAlignment="1" applyProtection="1">
      <alignment horizontal="center" vertical="center" wrapText="1"/>
      <protection locked="0"/>
    </xf>
    <xf numFmtId="0" fontId="14" fillId="0" borderId="31" xfId="0" applyFont="1" applyBorder="1" applyAlignment="1">
      <alignment horizontal="center" wrapText="1"/>
    </xf>
    <xf numFmtId="0" fontId="4" fillId="3" borderId="28"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4" fillId="5" borderId="33"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5" fillId="0" borderId="1"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4" fillId="5" borderId="12"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wrapText="1"/>
    </xf>
    <xf numFmtId="0" fontId="6" fillId="0" borderId="1"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4" fillId="5" borderId="28" xfId="0" applyFont="1" applyFill="1" applyBorder="1" applyAlignment="1" applyProtection="1">
      <alignment horizontal="center" vertical="center" wrapText="1"/>
    </xf>
    <xf numFmtId="0" fontId="5" fillId="0" borderId="29" xfId="0" applyFont="1" applyBorder="1" applyAlignment="1" applyProtection="1">
      <alignment horizontal="left" vertical="center" wrapText="1"/>
      <protection locked="0"/>
    </xf>
    <xf numFmtId="0" fontId="6" fillId="0" borderId="29" xfId="0" applyFont="1" applyBorder="1" applyAlignment="1" applyProtection="1">
      <alignment horizontal="left" vertical="center" wrapText="1"/>
      <protection locked="0"/>
    </xf>
    <xf numFmtId="0" fontId="5" fillId="0" borderId="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6" fillId="0" borderId="29" xfId="0" applyFont="1" applyBorder="1" applyAlignment="1" applyProtection="1">
      <alignment horizontal="justify" vertical="center" wrapText="1"/>
      <protection locked="0"/>
    </xf>
    <xf numFmtId="0" fontId="6" fillId="0" borderId="4" xfId="0" applyFont="1" applyBorder="1" applyAlignment="1" applyProtection="1">
      <alignment horizontal="justify" vertical="center" wrapText="1"/>
      <protection locked="0"/>
    </xf>
    <xf numFmtId="0" fontId="6" fillId="0" borderId="25" xfId="0" applyFont="1" applyBorder="1" applyAlignment="1" applyProtection="1">
      <alignment horizontal="justify" vertical="center" wrapText="1"/>
      <protection locked="0"/>
    </xf>
    <xf numFmtId="0" fontId="4" fillId="5" borderId="23" xfId="0" applyFont="1" applyFill="1" applyBorder="1" applyAlignment="1" applyProtection="1">
      <alignment horizontal="center" vertical="center" wrapText="1"/>
    </xf>
    <xf numFmtId="0" fontId="5" fillId="0" borderId="25" xfId="0" applyFont="1" applyBorder="1" applyAlignment="1" applyProtection="1">
      <alignment horizontal="left" vertical="center" wrapText="1"/>
      <protection locked="0"/>
    </xf>
    <xf numFmtId="0" fontId="4" fillId="5" borderId="35" xfId="0" applyFont="1" applyFill="1" applyBorder="1" applyAlignment="1" applyProtection="1">
      <alignment horizontal="center" vertical="center" wrapText="1"/>
    </xf>
    <xf numFmtId="0" fontId="4" fillId="5" borderId="18" xfId="0" applyFont="1" applyFill="1" applyBorder="1" applyAlignment="1" applyProtection="1">
      <alignment horizontal="center" vertical="center" wrapText="1"/>
    </xf>
    <xf numFmtId="0" fontId="4" fillId="5" borderId="20" xfId="0" applyFont="1" applyFill="1" applyBorder="1" applyAlignment="1" applyProtection="1">
      <alignment horizontal="center" vertical="center" wrapText="1"/>
    </xf>
    <xf numFmtId="0" fontId="5" fillId="0" borderId="12"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4" fillId="5" borderId="34" xfId="0" applyFont="1" applyFill="1" applyBorder="1" applyAlignment="1" applyProtection="1">
      <alignment horizontal="center" vertical="center" wrapText="1"/>
    </xf>
    <xf numFmtId="0" fontId="5" fillId="0" borderId="14" xfId="0" applyFont="1" applyBorder="1" applyAlignment="1" applyProtection="1">
      <alignment horizontal="center" vertical="center" wrapText="1"/>
      <protection locked="0"/>
    </xf>
    <xf numFmtId="0" fontId="4" fillId="5" borderId="33" xfId="0" applyFont="1" applyFill="1" applyBorder="1" applyAlignment="1" applyProtection="1">
      <alignment horizontal="center" vertical="center" wrapText="1"/>
    </xf>
    <xf numFmtId="0" fontId="5" fillId="0" borderId="28" xfId="0" applyFont="1" applyBorder="1" applyAlignment="1" applyProtection="1">
      <alignment horizontal="center" vertical="center" wrapText="1"/>
      <protection locked="0"/>
    </xf>
    <xf numFmtId="0" fontId="6" fillId="6" borderId="29"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wrapText="1"/>
    </xf>
    <xf numFmtId="0" fontId="4" fillId="5" borderId="48"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4" fillId="4" borderId="16" xfId="0" applyFont="1" applyFill="1" applyBorder="1" applyAlignment="1" applyProtection="1">
      <alignment horizontal="center" vertical="center" wrapText="1"/>
    </xf>
    <xf numFmtId="0" fontId="4" fillId="4" borderId="23" xfId="0" applyFont="1" applyFill="1" applyBorder="1" applyAlignment="1" applyProtection="1">
      <alignment horizontal="center" vertical="center" wrapText="1"/>
    </xf>
    <xf numFmtId="0" fontId="4" fillId="4" borderId="14" xfId="0" applyFont="1" applyFill="1" applyBorder="1" applyAlignment="1" applyProtection="1">
      <alignment horizontal="center" vertical="center" wrapText="1"/>
    </xf>
    <xf numFmtId="3" fontId="5" fillId="0" borderId="1" xfId="0" applyNumberFormat="1" applyFont="1" applyBorder="1" applyAlignment="1" applyProtection="1">
      <alignment horizontal="center" vertical="center" wrapText="1"/>
      <protection locked="0"/>
    </xf>
    <xf numFmtId="0" fontId="4" fillId="8" borderId="12" xfId="0" applyFont="1" applyFill="1" applyBorder="1" applyAlignment="1" applyProtection="1">
      <alignment horizontal="center" vertical="center" wrapText="1"/>
    </xf>
    <xf numFmtId="0" fontId="4" fillId="8" borderId="16"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5" fillId="0" borderId="1" xfId="0" quotePrefix="1"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1" xfId="0" quotePrefix="1" applyFont="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8" borderId="4"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7" fillId="4" borderId="12" xfId="0" applyFont="1" applyFill="1" applyBorder="1" applyAlignment="1" applyProtection="1">
      <alignment horizontal="center" vertical="center" wrapText="1"/>
    </xf>
    <xf numFmtId="0" fontId="17" fillId="4" borderId="16" xfId="0" applyFont="1" applyFill="1" applyBorder="1" applyAlignment="1" applyProtection="1">
      <alignment horizontal="center" vertical="center" wrapText="1"/>
    </xf>
    <xf numFmtId="0" fontId="17" fillId="4" borderId="14" xfId="0" applyFont="1" applyFill="1" applyBorder="1" applyAlignment="1" applyProtection="1">
      <alignment horizontal="center" vertical="center" wrapText="1"/>
    </xf>
    <xf numFmtId="0" fontId="5" fillId="0" borderId="29"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4" borderId="28"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14" fontId="5" fillId="0" borderId="1" xfId="0" applyNumberFormat="1" applyFont="1" applyBorder="1" applyAlignment="1" applyProtection="1">
      <alignment horizontal="center" vertical="center" wrapText="1"/>
      <protection locked="0"/>
    </xf>
    <xf numFmtId="14" fontId="5" fillId="0" borderId="3" xfId="0" applyNumberFormat="1" applyFont="1" applyBorder="1" applyAlignment="1" applyProtection="1">
      <alignment horizontal="center" vertical="center" wrapText="1"/>
      <protection locked="0"/>
    </xf>
    <xf numFmtId="0" fontId="6" fillId="0" borderId="1" xfId="0" quotePrefix="1"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4" fillId="4" borderId="12"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4" fillId="4" borderId="14" xfId="0" applyFont="1" applyFill="1" applyBorder="1" applyAlignment="1" applyProtection="1">
      <alignment horizontal="center" vertical="center"/>
    </xf>
    <xf numFmtId="0" fontId="4" fillId="0" borderId="25" xfId="0" applyFont="1" applyBorder="1" applyAlignment="1" applyProtection="1">
      <alignment horizontal="center" vertical="center"/>
      <protection hidden="1"/>
    </xf>
    <xf numFmtId="0" fontId="4" fillId="4" borderId="33" xfId="0" applyFont="1" applyFill="1" applyBorder="1" applyAlignment="1" applyProtection="1">
      <alignment horizontal="center" vertical="center" wrapText="1"/>
    </xf>
    <xf numFmtId="0" fontId="4" fillId="4" borderId="18" xfId="0" applyFont="1" applyFill="1" applyBorder="1" applyAlignment="1" applyProtection="1">
      <alignment horizontal="center" vertical="center" wrapText="1"/>
    </xf>
    <xf numFmtId="0" fontId="4" fillId="4" borderId="20" xfId="0" applyFont="1" applyFill="1" applyBorder="1" applyAlignment="1" applyProtection="1">
      <alignment horizontal="center" vertical="center" wrapText="1"/>
    </xf>
    <xf numFmtId="0" fontId="4" fillId="4" borderId="28"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5" fillId="0" borderId="4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hidden="1"/>
    </xf>
    <xf numFmtId="0" fontId="4" fillId="0" borderId="42" xfId="0" applyFont="1" applyBorder="1" applyAlignment="1" applyProtection="1">
      <alignment horizontal="center" vertical="center" wrapText="1"/>
      <protection hidden="1"/>
    </xf>
    <xf numFmtId="0" fontId="4" fillId="0" borderId="43" xfId="0" applyFont="1" applyBorder="1" applyAlignment="1" applyProtection="1">
      <alignment horizontal="center" vertical="center" wrapText="1"/>
      <protection hidden="1"/>
    </xf>
    <xf numFmtId="0" fontId="4" fillId="4" borderId="37" xfId="0" applyFont="1" applyFill="1" applyBorder="1" applyAlignment="1" applyProtection="1">
      <alignment horizontal="center" vertical="center" wrapText="1"/>
    </xf>
    <xf numFmtId="0" fontId="4" fillId="4" borderId="38" xfId="0" applyFont="1" applyFill="1" applyBorder="1" applyAlignment="1" applyProtection="1">
      <alignment horizontal="center" vertical="center" wrapText="1"/>
    </xf>
    <xf numFmtId="0" fontId="4" fillId="4" borderId="39" xfId="0" applyFont="1" applyFill="1" applyBorder="1" applyAlignment="1" applyProtection="1">
      <alignment horizontal="center" vertical="center" wrapText="1"/>
    </xf>
    <xf numFmtId="0" fontId="4" fillId="4" borderId="33" xfId="0" applyFont="1" applyFill="1" applyBorder="1" applyAlignment="1" applyProtection="1">
      <alignment horizontal="center" vertical="center"/>
    </xf>
    <xf numFmtId="0" fontId="4" fillId="4" borderId="18" xfId="0" applyFont="1" applyFill="1" applyBorder="1" applyAlignment="1" applyProtection="1">
      <alignment horizontal="center" vertical="center"/>
    </xf>
    <xf numFmtId="0" fontId="4" fillId="4" borderId="34" xfId="0" applyFont="1" applyFill="1" applyBorder="1" applyAlignment="1" applyProtection="1">
      <alignment horizontal="center" vertical="center"/>
    </xf>
    <xf numFmtId="0" fontId="5" fillId="0" borderId="45"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4" fillId="7" borderId="12" xfId="0" applyFont="1" applyFill="1" applyBorder="1" applyAlignment="1" applyProtection="1">
      <alignment horizontal="center" vertical="center"/>
    </xf>
    <xf numFmtId="0" fontId="4" fillId="7" borderId="16" xfId="0" applyFont="1" applyFill="1" applyBorder="1" applyAlignment="1" applyProtection="1">
      <alignment horizontal="center" vertical="center"/>
    </xf>
    <xf numFmtId="0" fontId="4" fillId="7" borderId="23" xfId="0" applyFont="1" applyFill="1" applyBorder="1" applyAlignment="1" applyProtection="1">
      <alignment horizontal="center" vertical="center"/>
    </xf>
    <xf numFmtId="0" fontId="4" fillId="7" borderId="28" xfId="0" applyFont="1" applyFill="1" applyBorder="1" applyAlignment="1" applyProtection="1">
      <alignment horizontal="center" vertical="center"/>
    </xf>
    <xf numFmtId="0" fontId="4" fillId="7" borderId="14" xfId="0" applyFont="1" applyFill="1" applyBorder="1" applyAlignment="1" applyProtection="1">
      <alignment horizontal="center" vertical="center"/>
    </xf>
    <xf numFmtId="0" fontId="5" fillId="6" borderId="29"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4" fillId="7" borderId="28" xfId="0" applyFont="1" applyFill="1" applyBorder="1" applyAlignment="1" applyProtection="1">
      <alignment horizontal="center" vertical="center" wrapText="1"/>
    </xf>
    <xf numFmtId="0" fontId="4" fillId="7" borderId="16" xfId="0" applyFont="1" applyFill="1" applyBorder="1" applyAlignment="1" applyProtection="1">
      <alignment horizontal="center" vertical="center" wrapText="1"/>
    </xf>
    <xf numFmtId="0" fontId="4" fillId="7" borderId="23" xfId="0" applyFont="1" applyFill="1" applyBorder="1" applyAlignment="1" applyProtection="1">
      <alignment horizontal="center" vertical="center" wrapText="1"/>
    </xf>
    <xf numFmtId="0" fontId="4" fillId="7" borderId="12" xfId="0" applyFont="1" applyFill="1" applyBorder="1" applyAlignment="1" applyProtection="1">
      <alignment horizontal="center" vertical="center" wrapText="1"/>
    </xf>
    <xf numFmtId="0" fontId="4" fillId="7" borderId="14" xfId="0" applyFont="1" applyFill="1" applyBorder="1" applyAlignment="1" applyProtection="1">
      <alignment horizontal="center" vertical="center" wrapText="1"/>
    </xf>
    <xf numFmtId="0" fontId="3" fillId="2" borderId="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4"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2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27" xfId="0" applyFont="1" applyFill="1" applyBorder="1" applyAlignment="1">
      <alignment horizontal="center" vertical="center" wrapText="1"/>
    </xf>
  </cellXfs>
  <cellStyles count="2">
    <cellStyle name="Normal" xfId="0" builtinId="0"/>
    <cellStyle name="Porcentaje" xfId="1" builtinId="5"/>
  </cellStyles>
  <dxfs count="2233">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sharedStrings" Target="sharedStrings.xml"/><Relationship Id="rId8"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117475</xdr:colOff>
      <xdr:row>0</xdr:row>
      <xdr:rowOff>34925</xdr:rowOff>
    </xdr:from>
    <xdr:to>
      <xdr:col>2</xdr:col>
      <xdr:colOff>593725</xdr:colOff>
      <xdr:row>3</xdr:row>
      <xdr:rowOff>100285</xdr:rowOff>
    </xdr:to>
    <xdr:pic>
      <xdr:nvPicPr>
        <xdr:cNvPr id="2" name="Picture 20">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7475" y="34925"/>
          <a:ext cx="1724025" cy="59876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milo/Desktop/Riesgos%202021/RiesgosDEAG2021DDO2021DEFINITIV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amilo/Desktop/Riesgos%202021/MapaRiesgoAtencionalUsuario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milo/Desktop/Riesgos%202021/MatrizdeRiesgosProcesoGestionSST202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Camilo/Desktop/Riesgos%202021/MAPADERIESGOSGESTINCONTRACTUAL2021f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milo/Desktop/Riesgos%202021/MatrizdeRiesgosProcesoGestinFinanciera202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Camilo/Desktop/Riesgos%202021/MatrizidentificacionderiesgosdegestinGAI20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milo/Desktop/Riesgos%202021/MapadeRiesgosdeGBTH2021_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Camilo/Desktop/Riesgos%202021/MapadeRiesgosGestindelosIngresos202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Camilo/Desktop/Riesgos%202021/MapaderiesgosGestindocumental20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MapaderiesgosRecursosFsicos202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IdentificaciondeRiesgosv8EPIDFR081U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lo/Desktop/Mapa%20de%20Riesgos%20Comunicaciones%20202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MapaderiesgosGestinTecnolgica202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MapadeRiesgosdeEvalaucinySeguimiento202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Camilo/Desktop/Riesgos%202021/MapadeRiesgosPlanificacindelDesarrolloInstitucional202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Camilo/Desktop/Riesgos%202021/MatrizderiesgosIntegracinregional202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Camilo/Desktop/Riesgos%202021/IdentificaciondeRiesgosComunicaciones202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Camilo/Desktop/Copia%20de%20IdentificaciondeRiesgos%20Comunicaciones%202021%20envio%20(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dianamarcelagaonafarias/Desktop/2021/formatos%20asistencia%20tecnica/C:/Users/582496/AppData/Local/Microsoft/Windows/INetCache/Content.Outlook/XL85CPO0/Matriz%20Identificacion%20de%20riesgos.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Camilo/Desktop/Riesgos%202021/01.%20MapadeRiesgosAseguramientoenSalud202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Camilo/Desktop/Riesgos%202021/05.%20MapadeRiesgosIVC2021_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Camilo/Desktop/Riesgos%202021/03.%20MapadeRiesgosDesarrolloyGestiondelaReddePrestaciondeServicios2021_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lo/Desktop/Riesgos%202021/RiesgosAsistencia2021DDO.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Camilo/Desktop/Riesgos%202021/06.%20MapadeRiesgosOPACS202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Camilo/Desktop/Riesgos%202021/04.1%20MapadeRiesgosLaboratorioSaludPublica202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eliana/Documents/2.%20GOBERNACIO&#769;N%202020/RIESGOS/2021/MATRIZ%20DE%20RIESGOS%202021/MODIFICADOS%20NUEVO%20FORMATO/E:/8%20de%20abril/Identificaci&#243;n%20de%20riesgos%20202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eliana/Documents/2.%20GOBERNACIO&#769;N%202020/RIESGOS/2021/MATRIZ%20DE%20RIESGOS%202021/MODIFICADOS%20NUEVO%20FORMATO/D:/8%20de%20abril/Riesgos/Matriz%20de%20riesgos%20LSPC%202021%205%20DE%20MAYO.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Camilo/Desktop/Riesgos%202021/04.%20Mapa%20de%20Riesgo%20Gestion%20Salud%20Publica%20202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Valentina%20Osorio/Documents/Gobernaci&#243;n/2021/G.%20Contractual/10.%20MAPA%20DE%20RIESGOS%20GESTI&#211;N%20CONTRACTUAL%202021%20ANALIZADO.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eemartinez/AppData/Local/Microsoft/Windows/Temporary%20Internet%20Files/Content.Outlook/X08YSC5Q/Copia%20de%20Formato%20riesgos%20corrupci&#243;n%20201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Camilo/Desktop/Riesgos%202021/MAPADERIESGOSGESTINJURDICA202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Usuario/Downloads/Identificaci&#243;n%20riesgos%20Gesti&#243;n%20Documental%202021%20(1)%20(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cmesa/Desktop/Gobernaci&#243;n%202021/Sistema%20de%20Gesti&#243;n%20de%20Calidad/Gesti&#243;n%20de%20los%20Recursos%20Fisicos/Identificaci&#243;n%20de%20riesgos%20vigencia%202021/IdentificaciondeRiesgos%20GRF%20-%20S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milo/Desktop/Riesgos%202021/IdentificaciondeRiesgosSCTeI2021final313052021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cmesa/Desktop/Gobernaci&#243;n%202021/Sistema%20de%20Gesti&#243;n%20de%20Calidad/Gesti&#243;n%20de%20los%20Recursos%20Fisicos/Identificaci&#243;n%20de%20riesgos%20vigencia%202021/IdentificaciondeRiesgosv8EPIDFR081U.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25.%20MATRIZ%20RIESGOS%20GESTI&#211;N%20AMBIENTAL.%20CON%20CONSECUTIVOS.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Gpleon/AppData/Local/Microsoft/Windows/INetCache/Content.Outlook/G361G8SQ/Copia%20de%20IdentificaciondeRiesgos%20TIC%202021%20revisi&#243;n%2012%20mayo.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Usuario/Downloads/1.%20DEFINITIVO%20IdentificaciondeRiesgos%20LSPC%202021%20AJUSTADO%20SEPT2021.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Usuario/Downloads/MAPADERIESGOSDESARROLLOSOCIAL2021FINAL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milo/Desktop/Riesgos%202021/MAPADERIESGOSDESARROLLOSOCIAL2021FINAL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amilo/Desktop/Riesgos%202021/MapadeRiesgosTransporteyMovilidad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milo/Desktop/Riesgos%202021/MAPADERIESGOSFORTALECIMIENTOTERRIRORIAL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milo/Desktop/Riesgos%202021/MATRIZDERIESGOSDEGESTINPROCESOPROMOCIONDELDESARROLLOEDUCATIVOA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amilo/Desktop/Riesgos%202021/MatrizidentificacionderiesgosdegestinPCDES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sheetData sheetId="8"/>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Hoja2"/>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sheetData sheetId="8"/>
      <sheetData sheetId="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7"/>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2)"/>
      <sheetName val="Matriz Calor Inherente"/>
      <sheetName val="Mapa Riesgos de corrupción"/>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Tabla Impacto"/>
    </sheetNames>
    <sheetDataSet>
      <sheetData sheetId="0" refreshError="1"/>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s>
    <sheetDataSet>
      <sheetData sheetId="0"/>
      <sheetData sheetId="1"/>
      <sheetData sheetId="2">
        <row r="2">
          <cell r="AS2" t="str">
            <v>Asignado</v>
          </cell>
        </row>
      </sheetData>
      <sheetData sheetId="3"/>
      <sheetData sheetId="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Hoja2"/>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refreshError="1"/>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7" refreshError="1"/>
      <sheetData sheetId="8" refreshError="1"/>
      <sheetData sheetId="9"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refreshError="1"/>
      <sheetData sheetId="9"/>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Hoja2"/>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sheetData sheetId="8"/>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Riesgos"/>
      <sheetName val="Mapa Riesgos de corrupc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refreshError="1"/>
      <sheetData sheetId="8"/>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26"/>
  <sheetViews>
    <sheetView tabSelected="1" zoomScaleNormal="100" workbookViewId="0">
      <pane xSplit="6" ySplit="7" topLeftCell="G70" activePane="bottomRight" state="frozen"/>
      <selection pane="topRight" activeCell="G1" sqref="G1"/>
      <selection pane="bottomLeft" activeCell="A8" sqref="A8"/>
      <selection pane="bottomRight" activeCell="D1" sqref="D1:AN4"/>
    </sheetView>
  </sheetViews>
  <sheetFormatPr baseColWidth="10" defaultColWidth="10.85546875" defaultRowHeight="16.5" x14ac:dyDescent="0.3"/>
  <cols>
    <col min="1" max="1" width="4.7109375" style="102" customWidth="1"/>
    <col min="2" max="2" width="14" style="102" customWidth="1"/>
    <col min="3" max="3" width="10.85546875" style="102"/>
    <col min="4" max="4" width="13.5703125" style="102" customWidth="1"/>
    <col min="5" max="5" width="24.85546875" style="102" customWidth="1"/>
    <col min="6" max="6" width="22" style="102" customWidth="1"/>
    <col min="7" max="7" width="12.28515625" style="102" customWidth="1"/>
    <col min="8" max="8" width="15.140625" style="102" customWidth="1"/>
    <col min="9" max="9" width="11.7109375" style="102" customWidth="1"/>
    <col min="10" max="10" width="10.85546875" style="102"/>
    <col min="11" max="11" width="12.85546875" style="102" customWidth="1"/>
    <col min="12" max="12" width="12.5703125" style="102" customWidth="1"/>
    <col min="13" max="16" width="10.85546875" style="102"/>
    <col min="17" max="17" width="54.140625" style="125" customWidth="1"/>
    <col min="18" max="19" width="10.85546875" style="102" customWidth="1"/>
    <col min="20" max="20" width="11.42578125" style="102" customWidth="1"/>
    <col min="21" max="21" width="10.85546875" style="102" customWidth="1"/>
    <col min="22" max="22" width="12.5703125" style="102" customWidth="1"/>
    <col min="23" max="24" width="10.85546875" style="102" customWidth="1"/>
    <col min="25" max="26" width="12.42578125" style="102" customWidth="1"/>
    <col min="27" max="31" width="10.85546875" style="102" customWidth="1"/>
    <col min="32" max="32" width="43.28515625" style="102" customWidth="1"/>
    <col min="33" max="33" width="16.140625" style="102" customWidth="1"/>
    <col min="34" max="34" width="11.28515625" style="102" customWidth="1"/>
    <col min="35" max="35" width="16.42578125" style="102" customWidth="1"/>
    <col min="36" max="36" width="10.85546875" style="102"/>
    <col min="37" max="37" width="13.5703125" style="102" customWidth="1"/>
    <col min="38" max="38" width="10.85546875" style="102"/>
    <col min="39" max="39" width="11.42578125" style="102" customWidth="1"/>
    <col min="40" max="40" width="13.42578125" style="102" customWidth="1"/>
    <col min="41" max="16384" width="10.85546875" style="102"/>
  </cols>
  <sheetData>
    <row r="1" spans="1:40" ht="14.1" customHeight="1" x14ac:dyDescent="0.3">
      <c r="A1" s="186"/>
      <c r="B1" s="187"/>
      <c r="C1" s="188"/>
      <c r="D1" s="182" t="s">
        <v>1190</v>
      </c>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row>
    <row r="2" spans="1:40" ht="14.45" customHeight="1" x14ac:dyDescent="0.3">
      <c r="A2" s="189"/>
      <c r="B2" s="190"/>
      <c r="C2" s="191"/>
      <c r="D2" s="182"/>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row>
    <row r="3" spans="1:40" ht="14.45" customHeight="1" x14ac:dyDescent="0.3">
      <c r="A3" s="189"/>
      <c r="B3" s="190"/>
      <c r="C3" s="191"/>
      <c r="D3" s="182"/>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row>
    <row r="4" spans="1:40" ht="15" customHeight="1" thickBot="1" x14ac:dyDescent="0.35">
      <c r="A4" s="192"/>
      <c r="B4" s="193"/>
      <c r="C4" s="194"/>
      <c r="D4" s="184"/>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row>
    <row r="5" spans="1:40" x14ac:dyDescent="0.3">
      <c r="A5" s="366" t="s">
        <v>0</v>
      </c>
      <c r="B5" s="367"/>
      <c r="C5" s="367"/>
      <c r="D5" s="367"/>
      <c r="E5" s="367"/>
      <c r="F5" s="367"/>
      <c r="G5" s="367"/>
      <c r="H5" s="368"/>
      <c r="I5" s="369" t="s">
        <v>1</v>
      </c>
      <c r="J5" s="367"/>
      <c r="K5" s="367"/>
      <c r="L5" s="367"/>
      <c r="M5" s="367"/>
      <c r="N5" s="367"/>
      <c r="O5" s="368"/>
      <c r="P5" s="369" t="s">
        <v>2</v>
      </c>
      <c r="Q5" s="367"/>
      <c r="R5" s="367"/>
      <c r="S5" s="367"/>
      <c r="T5" s="367"/>
      <c r="U5" s="367"/>
      <c r="V5" s="367"/>
      <c r="W5" s="367"/>
      <c r="X5" s="368"/>
      <c r="Y5" s="369" t="s">
        <v>3</v>
      </c>
      <c r="Z5" s="367"/>
      <c r="AA5" s="367"/>
      <c r="AB5" s="367"/>
      <c r="AC5" s="367"/>
      <c r="AD5" s="367"/>
      <c r="AE5" s="368"/>
      <c r="AF5" s="32"/>
      <c r="AG5" s="367" t="s">
        <v>4</v>
      </c>
      <c r="AH5" s="367"/>
      <c r="AI5" s="367"/>
      <c r="AJ5" s="367"/>
      <c r="AK5" s="367"/>
      <c r="AL5" s="367"/>
      <c r="AM5" s="367"/>
      <c r="AN5" s="370"/>
    </row>
    <row r="6" spans="1:40" x14ac:dyDescent="0.3">
      <c r="A6" s="371" t="s">
        <v>66</v>
      </c>
      <c r="B6" s="373" t="s">
        <v>5</v>
      </c>
      <c r="C6" s="373" t="s">
        <v>6</v>
      </c>
      <c r="D6" s="360" t="s">
        <v>7</v>
      </c>
      <c r="E6" s="360" t="s">
        <v>8</v>
      </c>
      <c r="F6" s="363" t="s">
        <v>9</v>
      </c>
      <c r="G6" s="355" t="s">
        <v>10</v>
      </c>
      <c r="H6" s="360" t="s">
        <v>11</v>
      </c>
      <c r="I6" s="365" t="s">
        <v>12</v>
      </c>
      <c r="J6" s="359" t="s">
        <v>13</v>
      </c>
      <c r="K6" s="355" t="s">
        <v>14</v>
      </c>
      <c r="L6" s="355" t="s">
        <v>15</v>
      </c>
      <c r="M6" s="357" t="s">
        <v>16</v>
      </c>
      <c r="N6" s="359" t="s">
        <v>13</v>
      </c>
      <c r="O6" s="360" t="s">
        <v>17</v>
      </c>
      <c r="P6" s="355" t="s">
        <v>18</v>
      </c>
      <c r="Q6" s="361" t="s">
        <v>19</v>
      </c>
      <c r="R6" s="355" t="s">
        <v>20</v>
      </c>
      <c r="S6" s="353" t="s">
        <v>21</v>
      </c>
      <c r="T6" s="353"/>
      <c r="U6" s="353"/>
      <c r="V6" s="353"/>
      <c r="W6" s="353"/>
      <c r="X6" s="353"/>
      <c r="Y6" s="353" t="s">
        <v>22</v>
      </c>
      <c r="Z6" s="353" t="s">
        <v>23</v>
      </c>
      <c r="AA6" s="353" t="s">
        <v>13</v>
      </c>
      <c r="AB6" s="353" t="s">
        <v>24</v>
      </c>
      <c r="AC6" s="353" t="s">
        <v>13</v>
      </c>
      <c r="AD6" s="353" t="s">
        <v>25</v>
      </c>
      <c r="AE6" s="355" t="s">
        <v>26</v>
      </c>
      <c r="AF6" s="355" t="s">
        <v>27</v>
      </c>
      <c r="AG6" s="353" t="s">
        <v>28</v>
      </c>
      <c r="AH6" s="355" t="s">
        <v>29</v>
      </c>
      <c r="AI6" s="355" t="s">
        <v>30</v>
      </c>
      <c r="AJ6" s="355" t="s">
        <v>31</v>
      </c>
      <c r="AK6" s="353" t="s">
        <v>32</v>
      </c>
      <c r="AL6" s="353" t="s">
        <v>33</v>
      </c>
      <c r="AM6" s="355" t="s">
        <v>34</v>
      </c>
      <c r="AN6" s="374" t="s">
        <v>35</v>
      </c>
    </row>
    <row r="7" spans="1:40" ht="23.1" customHeight="1" thickBot="1" x14ac:dyDescent="0.35">
      <c r="A7" s="372"/>
      <c r="B7" s="364"/>
      <c r="C7" s="364"/>
      <c r="D7" s="354"/>
      <c r="E7" s="354"/>
      <c r="F7" s="364"/>
      <c r="G7" s="356"/>
      <c r="H7" s="354"/>
      <c r="I7" s="356"/>
      <c r="J7" s="358"/>
      <c r="K7" s="356"/>
      <c r="L7" s="356"/>
      <c r="M7" s="358"/>
      <c r="N7" s="358"/>
      <c r="O7" s="354"/>
      <c r="P7" s="356"/>
      <c r="Q7" s="362"/>
      <c r="R7" s="356"/>
      <c r="S7" s="33" t="s">
        <v>36</v>
      </c>
      <c r="T7" s="33" t="s">
        <v>37</v>
      </c>
      <c r="U7" s="33" t="s">
        <v>38</v>
      </c>
      <c r="V7" s="33" t="s">
        <v>39</v>
      </c>
      <c r="W7" s="33" t="s">
        <v>40</v>
      </c>
      <c r="X7" s="33" t="s">
        <v>41</v>
      </c>
      <c r="Y7" s="354"/>
      <c r="Z7" s="354"/>
      <c r="AA7" s="354"/>
      <c r="AB7" s="354"/>
      <c r="AC7" s="354"/>
      <c r="AD7" s="354"/>
      <c r="AE7" s="356"/>
      <c r="AF7" s="356"/>
      <c r="AG7" s="354"/>
      <c r="AH7" s="356"/>
      <c r="AI7" s="356"/>
      <c r="AJ7" s="356"/>
      <c r="AK7" s="354"/>
      <c r="AL7" s="354"/>
      <c r="AM7" s="356"/>
      <c r="AN7" s="375"/>
    </row>
    <row r="8" spans="1:40" s="103" customFormat="1" ht="148.5" x14ac:dyDescent="0.3">
      <c r="A8" s="343">
        <v>1</v>
      </c>
      <c r="B8" s="222" t="s">
        <v>42</v>
      </c>
      <c r="C8" s="222" t="s">
        <v>43</v>
      </c>
      <c r="D8" s="222" t="s">
        <v>44</v>
      </c>
      <c r="E8" s="222" t="s">
        <v>45</v>
      </c>
      <c r="F8" s="235" t="s">
        <v>46</v>
      </c>
      <c r="G8" s="222" t="s">
        <v>47</v>
      </c>
      <c r="H8" s="300">
        <v>4</v>
      </c>
      <c r="I8" s="229" t="str">
        <f>IF(H8&lt;=0,"",IF(H8&lt;=2,"Muy Baja",IF(H8&lt;=5,"Baja",IF(H8&lt;=19,"Media",IF(H8&lt;=50,"Alta","Muy Alta")))))</f>
        <v>Baja</v>
      </c>
      <c r="J8" s="230">
        <f>IF(I8="","",IF(I8="Muy Baja",0.2,IF(I8="Baja",0.4,IF(I8="Media",0.6,IF(I8="Alta",0.8,IF(I8="Muy Alta",1,))))))</f>
        <v>0.4</v>
      </c>
      <c r="K8" s="231" t="s">
        <v>48</v>
      </c>
      <c r="L8" s="230" t="str">
        <f>IF(NOT(ISERROR(MATCH(K8,'[1]Tabla Impacto'!$B$221:$B$223,0))),'[1]Tabla Impacto'!$F$223&amp;"Por favor no seleccionar los criterios de impacto(Afectación Económica o presupuestal y Pérdida Reputacional)",K8)</f>
        <v xml:space="preserve">     El riesgo afecta la imagen de de la entidad con efecto publicitario sostenido a nivel de sector administrativo, nivel departamental o municipal</v>
      </c>
      <c r="M8" s="229" t="str">
        <f>IF(OR(L8='[1]Tabla Impacto'!$C$11,L8='[1]Tabla Impacto'!$D$11),"Leve",IF(OR(L8='[1]Tabla Impacto'!$C$12,L8='[1]Tabla Impacto'!$D$12),"Menor",IF(OR(L8='[1]Tabla Impacto'!$C$13,L8='[1]Tabla Impacto'!$D$13),"Moderado",IF(OR(L8='[1]Tabla Impacto'!$C$14,L8='[1]Tabla Impacto'!$D$14),"Mayor",IF(OR(L8='[1]Tabla Impacto'!$C$15,L8='[1]Tabla Impacto'!$D$15),"Catastrófico","")))))</f>
        <v>Mayor</v>
      </c>
      <c r="N8" s="230">
        <f>IF(M8="","",IF(M8="Leve",0.2,IF(M8="Menor",0.4,IF(M8="Moderado",0.6,IF(M8="Mayor",0.8,IF(M8="Catastrófico",1,))))))</f>
        <v>0.8</v>
      </c>
      <c r="O8" s="301" t="str">
        <f>IF(OR(AND(I8="Muy Baja",M8="Leve"),AND(I8="Muy Baja",M8="Menor"),AND(I8="Baja",M8="Leve")),"Bajo",IF(OR(AND(I8="Muy baja",M8="Moderado"),AND(I8="Baja",M8="Menor"),AND(I8="Baja",M8="Moderado"),AND(I8="Media",M8="Leve"),AND(I8="Media",M8="Menor"),AND(I8="Media",M8="Moderado"),AND(I8="Alta",M8="Leve"),AND(I8="Alta",M8="Menor")),"Moderado",IF(OR(AND(I8="Muy Baja",M8="Mayor"),AND(I8="Baja",M8="Mayor"),AND(I8="Media",M8="Mayor"),AND(I8="Alta",M8="Moderado"),AND(I8="Alta",M8="Mayor"),AND(I8="Muy Alta",M8="Leve"),AND(I8="Muy Alta",M8="Menor"),AND(I8="Muy Alta",M8="Moderado"),AND(I8="Muy Alta",M8="Mayor")),"Alto",IF(OR(AND(I8="Muy Baja",M8="Catastrófico"),AND(I8="Baja",M8="Catastrófico"),AND(I8="Media",M8="Catastrófico"),AND(I8="Alta",M8="Catastrófico"),AND(I8="Muy Alta",M8="Catastrófico")),"Extremo",""))))</f>
        <v>Alto</v>
      </c>
      <c r="P8" s="34">
        <v>1</v>
      </c>
      <c r="Q8" s="114" t="s">
        <v>49</v>
      </c>
      <c r="R8" s="35" t="str">
        <f>IF(OR(S8="Preventivo",S8="Detectivo"),"Probabilidad",IF(S8="Correctivo","Impacto",""))</f>
        <v>Probabilidad</v>
      </c>
      <c r="S8" s="36" t="s">
        <v>50</v>
      </c>
      <c r="T8" s="36" t="s">
        <v>51</v>
      </c>
      <c r="U8" s="37" t="str">
        <f>IF(AND(S8="Preventivo",T8="Automático"),"50%",IF(AND(S8="Preventivo",T8="Manual"),"40%",IF(AND(S8="Detectivo",T8="Automático"),"40%",IF(AND(S8="Detectivo",T8="Manual"),"30%",IF(AND(S8="Correctivo",T8="Automático"),"35%",IF(AND(S8="Correctivo",T8="Manual"),"25%",""))))))</f>
        <v>30%</v>
      </c>
      <c r="V8" s="36" t="s">
        <v>52</v>
      </c>
      <c r="W8" s="36" t="s">
        <v>53</v>
      </c>
      <c r="X8" s="36" t="s">
        <v>54</v>
      </c>
      <c r="Y8" s="38">
        <f>IFERROR(IF(R8="Probabilidad",(J8-(+J8*U8)),IF(R8="Impacto",J8,"")),"")</f>
        <v>0.28000000000000003</v>
      </c>
      <c r="Z8" s="39" t="str">
        <f>IFERROR(IF(Y8="","",IF(Y8&lt;=0.2,"Muy Baja",IF(Y8&lt;=0.4,"Baja",IF(Y8&lt;=0.6,"Media",IF(Y8&lt;=0.8,"Alta","Muy Alta"))))),"")</f>
        <v>Baja</v>
      </c>
      <c r="AA8" s="40">
        <f>+Y8</f>
        <v>0.28000000000000003</v>
      </c>
      <c r="AB8" s="39" t="str">
        <f>IFERROR(IF(AC8="","",IF(AC8&lt;=0.2,"Leve",IF(AC8&lt;=0.4,"Menor",IF(AC8&lt;=0.6,"Moderado",IF(AC8&lt;=0.8,"Mayor","Catastrófico"))))),"")</f>
        <v>Mayor</v>
      </c>
      <c r="AC8" s="40">
        <f>IFERROR(IF(R8="Impacto",(N8-(+N8*U8)),IF(R8="Probabilidad",N8,"")),"")</f>
        <v>0.8</v>
      </c>
      <c r="AD8" s="41" t="str">
        <f>IFERROR(IF(OR(AND(Z8="Muy Baja",AB8="Leve"),AND(Z8="Muy Baja",AB8="Menor"),AND(Z8="Baja",AB8="Leve")),"Bajo",IF(OR(AND(Z8="Muy baja",AB8="Moderado"),AND(Z8="Baja",AB8="Menor"),AND(Z8="Baja",AB8="Moderado"),AND(Z8="Media",AB8="Leve"),AND(Z8="Media",AB8="Menor"),AND(Z8="Media",AB8="Moderado"),AND(Z8="Alta",AB8="Leve"),AND(Z8="Alta",AB8="Menor")),"Moderado",IF(OR(AND(Z8="Muy Baja",AB8="Mayor"),AND(Z8="Baja",AB8="Mayor"),AND(Z8="Media",AB8="Mayor"),AND(Z8="Alta",AB8="Moderado"),AND(Z8="Alta",AB8="Mayor"),AND(Z8="Muy Alta",AB8="Leve"),AND(Z8="Muy Alta",AB8="Menor"),AND(Z8="Muy Alta",AB8="Moderado"),AND(Z8="Muy Alta",AB8="Mayor")),"Alto",IF(OR(AND(Z8="Muy Baja",AB8="Catastrófico"),AND(Z8="Baja",AB8="Catastrófico"),AND(Z8="Media",AB8="Catastrófico"),AND(Z8="Alta",AB8="Catastrófico"),AND(Z8="Muy Alta",AB8="Catastrófico")),"Extremo","")))),"")</f>
        <v>Alto</v>
      </c>
      <c r="AE8" s="42" t="s">
        <v>55</v>
      </c>
      <c r="AF8" s="43" t="s">
        <v>56</v>
      </c>
      <c r="AG8" s="44" t="s">
        <v>57</v>
      </c>
      <c r="AH8" s="44" t="s">
        <v>58</v>
      </c>
      <c r="AI8" s="44" t="s">
        <v>59</v>
      </c>
      <c r="AJ8" s="44" t="s">
        <v>57</v>
      </c>
      <c r="AK8" s="45">
        <v>44328</v>
      </c>
      <c r="AL8" s="45">
        <v>44561</v>
      </c>
      <c r="AM8" s="300">
        <v>3740</v>
      </c>
      <c r="AN8" s="255"/>
    </row>
    <row r="9" spans="1:40" x14ac:dyDescent="0.3">
      <c r="A9" s="341"/>
      <c r="B9" s="177"/>
      <c r="C9" s="177"/>
      <c r="D9" s="177"/>
      <c r="E9" s="177"/>
      <c r="F9" s="208"/>
      <c r="G9" s="177"/>
      <c r="H9" s="253"/>
      <c r="I9" s="196"/>
      <c r="J9" s="199"/>
      <c r="K9" s="202"/>
      <c r="L9" s="199">
        <f ca="1">IF(NOT(ISERROR(MATCH(K9,_xlfn.ANCHORARRAY(F20),0))),J22&amp;"Por favor no seleccionar los criterios de impacto",K9)</f>
        <v>0</v>
      </c>
      <c r="M9" s="196"/>
      <c r="N9" s="199"/>
      <c r="O9" s="302"/>
      <c r="P9" s="1">
        <v>2</v>
      </c>
      <c r="Q9" s="115"/>
      <c r="R9" s="3" t="str">
        <f>IF(OR(S9="Preventivo",S9="Detectivo"),"Probabilidad",IF(S9="Correctivo","Impacto",""))</f>
        <v/>
      </c>
      <c r="S9" s="14"/>
      <c r="T9" s="14"/>
      <c r="U9" s="5" t="str">
        <f t="shared" ref="U9:U10" si="0">IF(AND(S9="Preventivo",T9="Automático"),"50%",IF(AND(S9="Preventivo",T9="Manual"),"40%",IF(AND(S9="Detectivo",T9="Automático"),"40%",IF(AND(S9="Detectivo",T9="Manual"),"30%",IF(AND(S9="Correctivo",T9="Automático"),"35%",IF(AND(S9="Correctivo",T9="Manual"),"25%",""))))))</f>
        <v/>
      </c>
      <c r="V9" s="14"/>
      <c r="W9" s="14"/>
      <c r="X9" s="14"/>
      <c r="Y9" s="6" t="str">
        <f>IFERROR(IF(AND(R8="Probabilidad",R9="Probabilidad"),(AA8-(+AA8*U9)),IF(R9="Probabilidad",(J8-(+J8*U9)),IF(R9="Impacto",AA8,""))),"")</f>
        <v/>
      </c>
      <c r="Z9" s="7" t="str">
        <f t="shared" ref="Z9:Z13" si="1">IFERROR(IF(Y9="","",IF(Y9&lt;=0.2,"Muy Baja",IF(Y9&lt;=0.4,"Baja",IF(Y9&lt;=0.6,"Media",IF(Y9&lt;=0.8,"Alta","Muy Alta"))))),"")</f>
        <v/>
      </c>
      <c r="AA9" s="8" t="str">
        <f t="shared" ref="AA9:AA13" si="2">+Y9</f>
        <v/>
      </c>
      <c r="AB9" s="7" t="str">
        <f t="shared" ref="AB9:AB13" si="3">IFERROR(IF(AC9="","",IF(AC9&lt;=0.2,"Leve",IF(AC9&lt;=0.4,"Menor",IF(AC9&lt;=0.6,"Moderado",IF(AC9&lt;=0.8,"Mayor","Catastrófico"))))),"")</f>
        <v/>
      </c>
      <c r="AC9" s="8" t="str">
        <f>IFERROR(IF(AND(R8="Impacto",R9="Impacto"),(AC8-(+AC8*U9)),IF(R9="Impacto",($N$16-(+$N$16*U9)),IF(R9="Probabilidad",AC8,""))),"")</f>
        <v/>
      </c>
      <c r="AD9" s="9" t="str">
        <f t="shared" ref="AD9:AD13" si="4">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
      </c>
      <c r="AE9" s="10"/>
      <c r="AF9" s="10"/>
      <c r="AG9" s="4"/>
      <c r="AH9" s="4"/>
      <c r="AI9" s="4"/>
      <c r="AJ9" s="4"/>
      <c r="AK9" s="15"/>
      <c r="AL9" s="15"/>
      <c r="AM9" s="253"/>
      <c r="AN9" s="256"/>
    </row>
    <row r="10" spans="1:40" x14ac:dyDescent="0.3">
      <c r="A10" s="341"/>
      <c r="B10" s="177"/>
      <c r="C10" s="177"/>
      <c r="D10" s="177"/>
      <c r="E10" s="177"/>
      <c r="F10" s="208"/>
      <c r="G10" s="177"/>
      <c r="H10" s="253"/>
      <c r="I10" s="196"/>
      <c r="J10" s="199"/>
      <c r="K10" s="202"/>
      <c r="L10" s="199">
        <f ca="1">IF(NOT(ISERROR(MATCH(K10,_xlfn.ANCHORARRAY(F21),0))),J23&amp;"Por favor no seleccionar los criterios de impacto",K10)</f>
        <v>0</v>
      </c>
      <c r="M10" s="196"/>
      <c r="N10" s="199"/>
      <c r="O10" s="302"/>
      <c r="P10" s="1">
        <v>3</v>
      </c>
      <c r="Q10" s="115"/>
      <c r="R10" s="3" t="str">
        <f>IF(OR(S10="Preventivo",S10="Detectivo"),"Probabilidad",IF(S10="Correctivo","Impacto",""))</f>
        <v/>
      </c>
      <c r="S10" s="14"/>
      <c r="T10" s="14"/>
      <c r="U10" s="5" t="str">
        <f t="shared" si="0"/>
        <v/>
      </c>
      <c r="V10" s="14"/>
      <c r="W10" s="14"/>
      <c r="X10" s="14"/>
      <c r="Y10" s="6" t="str">
        <f>IFERROR(IF(AND(R9="Probabilidad",R10="Probabilidad"),(AA9-(+AA9*U10)),IF(AND(R9="Impacto",R10="Probabilidad"),(AA8-(+AA8*U10)),IF(R10="Impacto",AA9,""))),"")</f>
        <v/>
      </c>
      <c r="Z10" s="7" t="str">
        <f t="shared" si="1"/>
        <v/>
      </c>
      <c r="AA10" s="8" t="str">
        <f t="shared" si="2"/>
        <v/>
      </c>
      <c r="AB10" s="7" t="str">
        <f t="shared" si="3"/>
        <v/>
      </c>
      <c r="AC10" s="8" t="str">
        <f>IFERROR(IF(AND(R9="Impacto",R10="Impacto"),(AC9-(+AC9*U10)),IF(AND(R9="Probabilidad",R10="Impacto"),(AC8-(+AC8*U10)),IF(R10="Probabilidad",AC9,""))),"")</f>
        <v/>
      </c>
      <c r="AD10" s="9" t="str">
        <f t="shared" si="4"/>
        <v/>
      </c>
      <c r="AE10" s="10"/>
      <c r="AF10" s="10"/>
      <c r="AG10" s="4"/>
      <c r="AH10" s="4"/>
      <c r="AI10" s="4"/>
      <c r="AJ10" s="4"/>
      <c r="AK10" s="15"/>
      <c r="AL10" s="15"/>
      <c r="AM10" s="253"/>
      <c r="AN10" s="256"/>
    </row>
    <row r="11" spans="1:40" x14ac:dyDescent="0.3">
      <c r="A11" s="341"/>
      <c r="B11" s="177"/>
      <c r="C11" s="177"/>
      <c r="D11" s="177"/>
      <c r="E11" s="177"/>
      <c r="F11" s="208"/>
      <c r="G11" s="177"/>
      <c r="H11" s="253"/>
      <c r="I11" s="196"/>
      <c r="J11" s="199"/>
      <c r="K11" s="202"/>
      <c r="L11" s="199">
        <f ca="1">IF(NOT(ISERROR(MATCH(K11,_xlfn.ANCHORARRAY(F22),0))),J24&amp;"Por favor no seleccionar los criterios de impacto",K11)</f>
        <v>0</v>
      </c>
      <c r="M11" s="196"/>
      <c r="N11" s="199"/>
      <c r="O11" s="302"/>
      <c r="P11" s="1">
        <v>4</v>
      </c>
      <c r="Q11" s="115"/>
      <c r="R11" s="3" t="str">
        <f t="shared" ref="R11:R61" si="5">IF(OR(S11="Preventivo",S11="Detectivo"),"Probabilidad",IF(S11="Correctivo","Impacto",""))</f>
        <v/>
      </c>
      <c r="S11" s="14"/>
      <c r="T11" s="14"/>
      <c r="U11" s="5"/>
      <c r="V11" s="14"/>
      <c r="W11" s="14"/>
      <c r="X11" s="14"/>
      <c r="Y11" s="6" t="str">
        <f t="shared" ref="Y11:Y13" si="6">IFERROR(IF(AND(R10="Probabilidad",R11="Probabilidad"),(AA10-(+AA10*U11)),IF(AND(R10="Impacto",R11="Probabilidad"),(AA9-(+AA9*U11)),IF(R11="Impacto",AA10,""))),"")</f>
        <v/>
      </c>
      <c r="Z11" s="7" t="str">
        <f t="shared" si="1"/>
        <v/>
      </c>
      <c r="AA11" s="8" t="str">
        <f t="shared" si="2"/>
        <v/>
      </c>
      <c r="AB11" s="7" t="str">
        <f t="shared" si="3"/>
        <v/>
      </c>
      <c r="AC11" s="8" t="str">
        <f t="shared" ref="AC11:AC13" si="7">IFERROR(IF(AND(R10="Impacto",R11="Impacto"),(AC10-(+AC10*U11)),IF(AND(R10="Probabilidad",R11="Impacto"),(AC9-(+AC9*U11)),IF(R11="Probabilidad",AC10,""))),"")</f>
        <v/>
      </c>
      <c r="AD11" s="9"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
      </c>
      <c r="AE11" s="10"/>
      <c r="AF11" s="10"/>
      <c r="AG11" s="4"/>
      <c r="AH11" s="4"/>
      <c r="AI11" s="4"/>
      <c r="AJ11" s="4"/>
      <c r="AK11" s="15"/>
      <c r="AL11" s="15"/>
      <c r="AM11" s="253"/>
      <c r="AN11" s="256"/>
    </row>
    <row r="12" spans="1:40" x14ac:dyDescent="0.3">
      <c r="A12" s="341"/>
      <c r="B12" s="177"/>
      <c r="C12" s="177"/>
      <c r="D12" s="177"/>
      <c r="E12" s="177"/>
      <c r="F12" s="208"/>
      <c r="G12" s="177"/>
      <c r="H12" s="253"/>
      <c r="I12" s="196"/>
      <c r="J12" s="199"/>
      <c r="K12" s="202"/>
      <c r="L12" s="199">
        <f ca="1">IF(NOT(ISERROR(MATCH(K12,_xlfn.ANCHORARRAY(F23),0))),J25&amp;"Por favor no seleccionar los criterios de impacto",K12)</f>
        <v>0</v>
      </c>
      <c r="M12" s="196"/>
      <c r="N12" s="199"/>
      <c r="O12" s="302"/>
      <c r="P12" s="1">
        <v>5</v>
      </c>
      <c r="Q12" s="115"/>
      <c r="R12" s="3" t="str">
        <f t="shared" si="5"/>
        <v/>
      </c>
      <c r="S12" s="14"/>
      <c r="T12" s="14"/>
      <c r="U12" s="5"/>
      <c r="V12" s="14"/>
      <c r="W12" s="14"/>
      <c r="X12" s="14"/>
      <c r="Y12" s="6" t="str">
        <f t="shared" si="6"/>
        <v/>
      </c>
      <c r="Z12" s="7" t="str">
        <f t="shared" si="1"/>
        <v/>
      </c>
      <c r="AA12" s="8" t="str">
        <f t="shared" si="2"/>
        <v/>
      </c>
      <c r="AB12" s="7" t="str">
        <f t="shared" si="3"/>
        <v/>
      </c>
      <c r="AC12" s="8" t="str">
        <f t="shared" si="7"/>
        <v/>
      </c>
      <c r="AD12" s="9" t="str">
        <f t="shared" si="4"/>
        <v/>
      </c>
      <c r="AE12" s="10"/>
      <c r="AF12" s="10"/>
      <c r="AG12" s="4"/>
      <c r="AH12" s="4"/>
      <c r="AI12" s="4"/>
      <c r="AJ12" s="4"/>
      <c r="AK12" s="15"/>
      <c r="AL12" s="15"/>
      <c r="AM12" s="253"/>
      <c r="AN12" s="256"/>
    </row>
    <row r="13" spans="1:40" x14ac:dyDescent="0.3">
      <c r="A13" s="344"/>
      <c r="B13" s="178"/>
      <c r="C13" s="178"/>
      <c r="D13" s="178"/>
      <c r="E13" s="178"/>
      <c r="F13" s="209"/>
      <c r="G13" s="178"/>
      <c r="H13" s="312"/>
      <c r="I13" s="197"/>
      <c r="J13" s="200"/>
      <c r="K13" s="203"/>
      <c r="L13" s="200">
        <f ca="1">IF(NOT(ISERROR(MATCH(K13,_xlfn.ANCHORARRAY(F24),0))),J26&amp;"Por favor no seleccionar los criterios de impacto",K13)</f>
        <v>0</v>
      </c>
      <c r="M13" s="197"/>
      <c r="N13" s="200"/>
      <c r="O13" s="311"/>
      <c r="P13" s="1">
        <v>6</v>
      </c>
      <c r="Q13" s="115"/>
      <c r="R13" s="3" t="str">
        <f t="shared" si="5"/>
        <v/>
      </c>
      <c r="S13" s="14"/>
      <c r="T13" s="14"/>
      <c r="U13" s="5"/>
      <c r="V13" s="14"/>
      <c r="W13" s="14"/>
      <c r="X13" s="14"/>
      <c r="Y13" s="6" t="str">
        <f t="shared" si="6"/>
        <v/>
      </c>
      <c r="Z13" s="7" t="str">
        <f t="shared" si="1"/>
        <v/>
      </c>
      <c r="AA13" s="8" t="str">
        <f t="shared" si="2"/>
        <v/>
      </c>
      <c r="AB13" s="7" t="str">
        <f t="shared" si="3"/>
        <v/>
      </c>
      <c r="AC13" s="8" t="str">
        <f t="shared" si="7"/>
        <v/>
      </c>
      <c r="AD13" s="9" t="str">
        <f t="shared" si="4"/>
        <v/>
      </c>
      <c r="AE13" s="10"/>
      <c r="AF13" s="10"/>
      <c r="AG13" s="4"/>
      <c r="AH13" s="4"/>
      <c r="AI13" s="4"/>
      <c r="AJ13" s="4"/>
      <c r="AK13" s="15"/>
      <c r="AL13" s="15"/>
      <c r="AM13" s="312"/>
      <c r="AN13" s="314"/>
    </row>
    <row r="14" spans="1:40" s="103" customFormat="1" ht="94.5" x14ac:dyDescent="0.3">
      <c r="A14" s="340">
        <v>2</v>
      </c>
      <c r="B14" s="176" t="s">
        <v>42</v>
      </c>
      <c r="C14" s="176" t="s">
        <v>43</v>
      </c>
      <c r="D14" s="176" t="s">
        <v>60</v>
      </c>
      <c r="E14" s="176" t="s">
        <v>61</v>
      </c>
      <c r="F14" s="207" t="s">
        <v>62</v>
      </c>
      <c r="G14" s="176" t="s">
        <v>47</v>
      </c>
      <c r="H14" s="315">
        <v>4</v>
      </c>
      <c r="I14" s="195" t="str">
        <f t="shared" ref="I14" si="8">IF(H14&lt;=0,"",IF(H14&lt;=2,"Muy Baja",IF(H14&lt;=5,"Baja",IF(H14&lt;=19,"Media",IF(H14&lt;=50,"Alta","Muy Alta")))))</f>
        <v>Baja</v>
      </c>
      <c r="J14" s="198">
        <f>IF(I14="","",IF(I14="Muy Baja",0.2,IF(I14="Baja",0.4,IF(I14="Media",0.6,IF(I14="Alta",0.8,IF(I14="Muy Alta",1,))))))</f>
        <v>0.4</v>
      </c>
      <c r="K14" s="201" t="s">
        <v>48</v>
      </c>
      <c r="L14" s="198" t="str">
        <f>IF(NOT(ISERROR(MATCH(K14,'[1]Tabla Impacto'!$B$221:$B$223,0))),'[1]Tabla Impacto'!$F$223&amp;"Por favor no seleccionar los criterios de impacto(Afectación Económica o presupuestal y Pérdida Reputacional)",K14)</f>
        <v xml:space="preserve">     El riesgo afecta la imagen de de la entidad con efecto publicitario sostenido a nivel de sector administrativo, nivel departamental o municipal</v>
      </c>
      <c r="M14" s="195" t="str">
        <f>IF(OR(L14='[1]Tabla Impacto'!$C$11,L14='[1]Tabla Impacto'!$D$11),"Leve",IF(OR(L14='[1]Tabla Impacto'!$C$12,L14='[1]Tabla Impacto'!$D$12),"Menor",IF(OR(L14='[1]Tabla Impacto'!$C$13,L14='[1]Tabla Impacto'!$D$13),"Moderado",IF(OR(L14='[1]Tabla Impacto'!$C$14,L14='[1]Tabla Impacto'!$D$14),"Mayor",IF(OR(L14='[1]Tabla Impacto'!$C$15,L14='[1]Tabla Impacto'!$D$15),"Catastrófico","")))))</f>
        <v>Mayor</v>
      </c>
      <c r="N14" s="198">
        <f>IF(M14="","",IF(M14="Leve",0.2,IF(M14="Menor",0.4,IF(M14="Moderado",0.6,IF(M14="Mayor",0.8,IF(M14="Catastrófico",1,))))))</f>
        <v>0.8</v>
      </c>
      <c r="O14" s="310" t="str">
        <f>IF(OR(AND(I14="Muy Baja",M14="Leve"),AND(I14="Muy Baja",M14="Menor"),AND(I14="Baja",M14="Leve")),"Bajo",IF(OR(AND(I14="Muy baja",M14="Moderado"),AND(I14="Baja",M14="Menor"),AND(I14="Baja",M14="Moderado"),AND(I14="Media",M14="Leve"),AND(I14="Media",M14="Menor"),AND(I14="Media",M14="Moderado"),AND(I14="Alta",M14="Leve"),AND(I14="Alta",M14="Menor")),"Moderado",IF(OR(AND(I14="Muy Baja",M14="Mayor"),AND(I14="Baja",M14="Mayor"),AND(I14="Media",M14="Mayor"),AND(I14="Alta",M14="Moderado"),AND(I14="Alta",M14="Mayor"),AND(I14="Muy Alta",M14="Leve"),AND(I14="Muy Alta",M14="Menor"),AND(I14="Muy Alta",M14="Moderado"),AND(I14="Muy Alta",M14="Mayor")),"Alto",IF(OR(AND(I14="Muy Baja",M14="Catastrófico"),AND(I14="Baja",M14="Catastrófico"),AND(I14="Media",M14="Catastrófico"),AND(I14="Alta",M14="Catastrófico"),AND(I14="Muy Alta",M14="Catastrófico")),"Extremo",""))))</f>
        <v>Alto</v>
      </c>
      <c r="P14" s="1">
        <v>1</v>
      </c>
      <c r="Q14" s="115" t="s">
        <v>63</v>
      </c>
      <c r="R14" s="3" t="str">
        <f t="shared" si="5"/>
        <v>Probabilidad</v>
      </c>
      <c r="S14" s="4" t="s">
        <v>64</v>
      </c>
      <c r="T14" s="4" t="s">
        <v>51</v>
      </c>
      <c r="U14" s="5" t="str">
        <f>IF(AND(S14="Preventivo",T14="Automático"),"50%",IF(AND(S14="Preventivo",T14="Manual"),"40%",IF(AND(S14="Detectivo",T14="Automático"),"40%",IF(AND(S14="Detectivo",T14="Manual"),"30%",IF(AND(S14="Correctivo",T14="Automático"),"35%",IF(AND(S14="Correctivo",T14="Manual"),"25%",""))))))</f>
        <v>40%</v>
      </c>
      <c r="V14" s="4" t="s">
        <v>52</v>
      </c>
      <c r="W14" s="4" t="s">
        <v>53</v>
      </c>
      <c r="X14" s="4" t="s">
        <v>54</v>
      </c>
      <c r="Y14" s="6">
        <f>IFERROR(IF(R14="Probabilidad",(J14-(+J14*U14)),IF(R14="Impacto",J14,"")),"")</f>
        <v>0.24</v>
      </c>
      <c r="Z14" s="25" t="str">
        <f>IFERROR(IF(Y14="","",IF(Y14&lt;=0.2,"Muy Baja",IF(Y14&lt;=0.4,"Baja",IF(Y14&lt;=0.6,"Media",IF(Y14&lt;=0.8,"Alta","Muy Alta"))))),"")</f>
        <v>Baja</v>
      </c>
      <c r="AA14" s="8">
        <f>+Y14</f>
        <v>0.24</v>
      </c>
      <c r="AB14" s="25" t="str">
        <f>IFERROR(IF(AC14="","",IF(AC14&lt;=0.2,"Leve",IF(AC14&lt;=0.4,"Menor",IF(AC14&lt;=0.6,"Moderado",IF(AC14&lt;=0.8,"Mayor","Catastrófico"))))),"")</f>
        <v>Mayor</v>
      </c>
      <c r="AC14" s="8">
        <f>IFERROR(IF(R14="Impacto",(N14-(+N14*U14)),IF(R14="Probabilidad",N14,"")),"")</f>
        <v>0.8</v>
      </c>
      <c r="AD14" s="26" t="str">
        <f>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Alto</v>
      </c>
      <c r="AE14" s="10" t="s">
        <v>55</v>
      </c>
      <c r="AF14" s="11" t="s">
        <v>65</v>
      </c>
      <c r="AG14" s="12" t="s">
        <v>57</v>
      </c>
      <c r="AH14" s="12" t="s">
        <v>58</v>
      </c>
      <c r="AI14" s="12" t="s">
        <v>59</v>
      </c>
      <c r="AJ14" s="12" t="s">
        <v>57</v>
      </c>
      <c r="AK14" s="13">
        <v>44328</v>
      </c>
      <c r="AL14" s="13">
        <v>44561</v>
      </c>
      <c r="AM14" s="315">
        <v>3741</v>
      </c>
      <c r="AN14" s="313"/>
    </row>
    <row r="15" spans="1:40" x14ac:dyDescent="0.3">
      <c r="A15" s="341"/>
      <c r="B15" s="177"/>
      <c r="C15" s="177"/>
      <c r="D15" s="177"/>
      <c r="E15" s="177"/>
      <c r="F15" s="208"/>
      <c r="G15" s="177"/>
      <c r="H15" s="253"/>
      <c r="I15" s="196"/>
      <c r="J15" s="199"/>
      <c r="K15" s="202"/>
      <c r="L15" s="199">
        <f ca="1">IF(NOT(ISERROR(MATCH(K15,_xlfn.ANCHORARRAY(F26),0))),J28&amp;"Por favor no seleccionar los criterios de impacto",K15)</f>
        <v>0</v>
      </c>
      <c r="M15" s="196"/>
      <c r="N15" s="199"/>
      <c r="O15" s="302"/>
      <c r="P15" s="1">
        <v>2</v>
      </c>
      <c r="Q15" s="115"/>
      <c r="R15" s="3" t="str">
        <f t="shared" si="5"/>
        <v/>
      </c>
      <c r="S15" s="14"/>
      <c r="T15" s="14"/>
      <c r="U15" s="5" t="str">
        <f t="shared" ref="U15:U19" si="9">IF(AND(S15="Preventivo",T15="Automático"),"50%",IF(AND(S15="Preventivo",T15="Manual"),"40%",IF(AND(S15="Detectivo",T15="Automático"),"40%",IF(AND(S15="Detectivo",T15="Manual"),"30%",IF(AND(S15="Correctivo",T15="Automático"),"35%",IF(AND(S15="Correctivo",T15="Manual"),"25%",""))))))</f>
        <v/>
      </c>
      <c r="V15" s="14"/>
      <c r="W15" s="14"/>
      <c r="X15" s="14"/>
      <c r="Y15" s="6" t="str">
        <f>IFERROR(IF(AND(R14="Probabilidad",R15="Probabilidad"),(AA14-(+AA14*U15)),IF(R15="Probabilidad",(J14-(+J14*U15)),IF(R15="Impacto",AA14,""))),"")</f>
        <v/>
      </c>
      <c r="Z15" s="7" t="str">
        <f t="shared" ref="Z15:Z19" si="10">IFERROR(IF(Y15="","",IF(Y15&lt;=0.2,"Muy Baja",IF(Y15&lt;=0.4,"Baja",IF(Y15&lt;=0.6,"Media",IF(Y15&lt;=0.8,"Alta","Muy Alta"))))),"")</f>
        <v/>
      </c>
      <c r="AA15" s="8" t="str">
        <f t="shared" ref="AA15:AA19" si="11">+Y15</f>
        <v/>
      </c>
      <c r="AB15" s="7" t="str">
        <f t="shared" ref="AB15:AB19" si="12">IFERROR(IF(AC15="","",IF(AC15&lt;=0.2,"Leve",IF(AC15&lt;=0.4,"Menor",IF(AC15&lt;=0.6,"Moderado",IF(AC15&lt;=0.8,"Mayor","Catastrófico"))))),"")</f>
        <v/>
      </c>
      <c r="AC15" s="8" t="str">
        <f>IFERROR(IF(AND(R14="Impacto",R15="Impacto"),(AC14-(+AC14*U15)),IF(R15="Impacto",($N$16-(+$N$16*U15)),IF(R15="Probabilidad",AC14,""))),"")</f>
        <v/>
      </c>
      <c r="AD15" s="9" t="str">
        <f t="shared" ref="AD15:AD16" si="13">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0"/>
      <c r="AF15" s="10"/>
      <c r="AG15" s="4"/>
      <c r="AH15" s="4"/>
      <c r="AI15" s="4"/>
      <c r="AJ15" s="4"/>
      <c r="AK15" s="15"/>
      <c r="AL15" s="15"/>
      <c r="AM15" s="253"/>
      <c r="AN15" s="256"/>
    </row>
    <row r="16" spans="1:40" x14ac:dyDescent="0.3">
      <c r="A16" s="341"/>
      <c r="B16" s="177"/>
      <c r="C16" s="177"/>
      <c r="D16" s="177"/>
      <c r="E16" s="177"/>
      <c r="F16" s="208"/>
      <c r="G16" s="177"/>
      <c r="H16" s="253"/>
      <c r="I16" s="196"/>
      <c r="J16" s="199"/>
      <c r="K16" s="202"/>
      <c r="L16" s="199">
        <f ca="1">IF(NOT(ISERROR(MATCH(K16,_xlfn.ANCHORARRAY(F27),0))),J29&amp;"Por favor no seleccionar los criterios de impacto",K16)</f>
        <v>0</v>
      </c>
      <c r="M16" s="196"/>
      <c r="N16" s="199"/>
      <c r="O16" s="302"/>
      <c r="P16" s="1">
        <v>3</v>
      </c>
      <c r="Q16" s="116"/>
      <c r="R16" s="3" t="str">
        <f t="shared" si="5"/>
        <v/>
      </c>
      <c r="S16" s="14"/>
      <c r="T16" s="14"/>
      <c r="U16" s="5" t="str">
        <f t="shared" si="9"/>
        <v/>
      </c>
      <c r="V16" s="14"/>
      <c r="W16" s="14"/>
      <c r="X16" s="14"/>
      <c r="Y16" s="6" t="str">
        <f t="shared" ref="Y16:Y19" si="14">IFERROR(IF(AND(R15="Probabilidad",R16="Probabilidad"),(AA15-(+AA15*U16)),IF(AND(R15="Impacto",R16="Probabilidad"),(AA14-(+AA14*U16)),IF(R16="Impacto",AA15,""))),"")</f>
        <v/>
      </c>
      <c r="Z16" s="7" t="str">
        <f t="shared" si="10"/>
        <v/>
      </c>
      <c r="AA16" s="8" t="str">
        <f t="shared" si="11"/>
        <v/>
      </c>
      <c r="AB16" s="7" t="str">
        <f t="shared" si="12"/>
        <v/>
      </c>
      <c r="AC16" s="8" t="str">
        <f>IFERROR(IF(AND(R15="Impacto",R16="Impacto"),(AC15-(+AC15*U16)),IF(AND(R15="Probabilidad",R16="Impacto"),(AC14-(+AC14*U16)),IF(R16="Probabilidad",AC15,""))),"")</f>
        <v/>
      </c>
      <c r="AD16" s="9" t="str">
        <f t="shared" si="13"/>
        <v/>
      </c>
      <c r="AE16" s="10"/>
      <c r="AF16" s="10"/>
      <c r="AG16" s="4"/>
      <c r="AH16" s="4"/>
      <c r="AI16" s="4"/>
      <c r="AJ16" s="4"/>
      <c r="AK16" s="15"/>
      <c r="AL16" s="15"/>
      <c r="AM16" s="253"/>
      <c r="AN16" s="256"/>
    </row>
    <row r="17" spans="1:40" x14ac:dyDescent="0.3">
      <c r="A17" s="341"/>
      <c r="B17" s="177"/>
      <c r="C17" s="177"/>
      <c r="D17" s="177"/>
      <c r="E17" s="177"/>
      <c r="F17" s="208"/>
      <c r="G17" s="177"/>
      <c r="H17" s="253"/>
      <c r="I17" s="196"/>
      <c r="J17" s="199"/>
      <c r="K17" s="202"/>
      <c r="L17" s="199">
        <f ca="1">IF(NOT(ISERROR(MATCH(K17,_xlfn.ANCHORARRAY(F28),0))),J30&amp;"Por favor no seleccionar los criterios de impacto",K17)</f>
        <v>0</v>
      </c>
      <c r="M17" s="196"/>
      <c r="N17" s="199"/>
      <c r="O17" s="302"/>
      <c r="P17" s="1">
        <v>4</v>
      </c>
      <c r="Q17" s="115"/>
      <c r="R17" s="3" t="str">
        <f t="shared" si="5"/>
        <v/>
      </c>
      <c r="S17" s="14"/>
      <c r="T17" s="14"/>
      <c r="U17" s="5" t="str">
        <f t="shared" si="9"/>
        <v/>
      </c>
      <c r="V17" s="14"/>
      <c r="W17" s="14"/>
      <c r="X17" s="14"/>
      <c r="Y17" s="6" t="str">
        <f t="shared" si="14"/>
        <v/>
      </c>
      <c r="Z17" s="7" t="str">
        <f t="shared" si="10"/>
        <v/>
      </c>
      <c r="AA17" s="8" t="str">
        <f t="shared" si="11"/>
        <v/>
      </c>
      <c r="AB17" s="7" t="str">
        <f t="shared" si="12"/>
        <v/>
      </c>
      <c r="AC17" s="8" t="str">
        <f t="shared" ref="AC17:AC19" si="15">IFERROR(IF(AND(R16="Impacto",R17="Impacto"),(AC16-(+AC16*U17)),IF(AND(R16="Probabilidad",R17="Impacto"),(AC15-(+AC15*U17)),IF(R17="Probabilidad",AC16,""))),"")</f>
        <v/>
      </c>
      <c r="AD17" s="9"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0"/>
      <c r="AF17" s="10"/>
      <c r="AG17" s="4"/>
      <c r="AH17" s="4"/>
      <c r="AI17" s="4"/>
      <c r="AJ17" s="4"/>
      <c r="AK17" s="15"/>
      <c r="AL17" s="15"/>
      <c r="AM17" s="253"/>
      <c r="AN17" s="256"/>
    </row>
    <row r="18" spans="1:40" x14ac:dyDescent="0.3">
      <c r="A18" s="341"/>
      <c r="B18" s="177"/>
      <c r="C18" s="177"/>
      <c r="D18" s="177"/>
      <c r="E18" s="177"/>
      <c r="F18" s="208"/>
      <c r="G18" s="177"/>
      <c r="H18" s="253"/>
      <c r="I18" s="196"/>
      <c r="J18" s="199"/>
      <c r="K18" s="202"/>
      <c r="L18" s="199">
        <f ca="1">IF(NOT(ISERROR(MATCH(K18,_xlfn.ANCHORARRAY(F29),0))),J31&amp;"Por favor no seleccionar los criterios de impacto",K18)</f>
        <v>0</v>
      </c>
      <c r="M18" s="196"/>
      <c r="N18" s="199"/>
      <c r="O18" s="302"/>
      <c r="P18" s="1">
        <v>5</v>
      </c>
      <c r="Q18" s="115"/>
      <c r="R18" s="3" t="str">
        <f t="shared" si="5"/>
        <v/>
      </c>
      <c r="S18" s="14"/>
      <c r="T18" s="14"/>
      <c r="U18" s="5" t="str">
        <f t="shared" si="9"/>
        <v/>
      </c>
      <c r="V18" s="14"/>
      <c r="W18" s="14"/>
      <c r="X18" s="14"/>
      <c r="Y18" s="6" t="str">
        <f t="shared" si="14"/>
        <v/>
      </c>
      <c r="Z18" s="7" t="str">
        <f t="shared" si="10"/>
        <v/>
      </c>
      <c r="AA18" s="8" t="str">
        <f t="shared" si="11"/>
        <v/>
      </c>
      <c r="AB18" s="7" t="str">
        <f t="shared" si="12"/>
        <v/>
      </c>
      <c r="AC18" s="8" t="str">
        <f t="shared" si="15"/>
        <v/>
      </c>
      <c r="AD18" s="9" t="str">
        <f t="shared" ref="AD18:AD19" si="16">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0"/>
      <c r="AF18" s="10"/>
      <c r="AG18" s="4"/>
      <c r="AH18" s="4"/>
      <c r="AI18" s="4"/>
      <c r="AJ18" s="4"/>
      <c r="AK18" s="15"/>
      <c r="AL18" s="15"/>
      <c r="AM18" s="253"/>
      <c r="AN18" s="256"/>
    </row>
    <row r="19" spans="1:40" x14ac:dyDescent="0.3">
      <c r="A19" s="344"/>
      <c r="B19" s="178"/>
      <c r="C19" s="178"/>
      <c r="D19" s="178"/>
      <c r="E19" s="178"/>
      <c r="F19" s="209"/>
      <c r="G19" s="178"/>
      <c r="H19" s="312"/>
      <c r="I19" s="197"/>
      <c r="J19" s="200"/>
      <c r="K19" s="203"/>
      <c r="L19" s="200">
        <f ca="1">IF(NOT(ISERROR(MATCH(K19,_xlfn.ANCHORARRAY(F30),0))),J32&amp;"Por favor no seleccionar los criterios de impacto",K19)</f>
        <v>0</v>
      </c>
      <c r="M19" s="197"/>
      <c r="N19" s="200"/>
      <c r="O19" s="311"/>
      <c r="P19" s="1">
        <v>6</v>
      </c>
      <c r="Q19" s="115"/>
      <c r="R19" s="3" t="str">
        <f t="shared" si="5"/>
        <v/>
      </c>
      <c r="S19" s="14"/>
      <c r="T19" s="14"/>
      <c r="U19" s="5" t="str">
        <f t="shared" si="9"/>
        <v/>
      </c>
      <c r="V19" s="14"/>
      <c r="W19" s="14"/>
      <c r="X19" s="14"/>
      <c r="Y19" s="6" t="str">
        <f t="shared" si="14"/>
        <v/>
      </c>
      <c r="Z19" s="7" t="str">
        <f t="shared" si="10"/>
        <v/>
      </c>
      <c r="AA19" s="8" t="str">
        <f t="shared" si="11"/>
        <v/>
      </c>
      <c r="AB19" s="7" t="str">
        <f t="shared" si="12"/>
        <v/>
      </c>
      <c r="AC19" s="8" t="str">
        <f t="shared" si="15"/>
        <v/>
      </c>
      <c r="AD19" s="9" t="str">
        <f t="shared" si="16"/>
        <v/>
      </c>
      <c r="AE19" s="10"/>
      <c r="AF19" s="10"/>
      <c r="AG19" s="4"/>
      <c r="AH19" s="4"/>
      <c r="AI19" s="4"/>
      <c r="AJ19" s="4"/>
      <c r="AK19" s="15"/>
      <c r="AL19" s="15"/>
      <c r="AM19" s="312"/>
      <c r="AN19" s="314"/>
    </row>
    <row r="20" spans="1:40" ht="135" x14ac:dyDescent="0.3">
      <c r="A20" s="340">
        <v>3</v>
      </c>
      <c r="B20" s="176" t="s">
        <v>42</v>
      </c>
      <c r="C20" s="176" t="s">
        <v>67</v>
      </c>
      <c r="D20" s="176" t="s">
        <v>68</v>
      </c>
      <c r="E20" s="176" t="s">
        <v>69</v>
      </c>
      <c r="F20" s="207" t="s">
        <v>70</v>
      </c>
      <c r="G20" s="176" t="s">
        <v>71</v>
      </c>
      <c r="H20" s="315">
        <v>2</v>
      </c>
      <c r="I20" s="195" t="str">
        <f t="shared" ref="I20" si="17">IF(H20&lt;=0,"",IF(H20&lt;=2,"Muy Baja",IF(H20&lt;=5,"Baja",IF(H20&lt;=19,"Media",IF(H20&lt;=50,"Alta","Muy Alta")))))</f>
        <v>Muy Baja</v>
      </c>
      <c r="J20" s="198">
        <f>IF(I20="","",IF(I20="Muy Baja",0.2,IF(I20="Baja",0.4,IF(I20="Media",0.6,IF(I20="Alta",0.8,IF(I20="Muy Alta",1,))))))</f>
        <v>0.2</v>
      </c>
      <c r="K20" s="201" t="s">
        <v>48</v>
      </c>
      <c r="L20" s="198" t="str">
        <f>IF(NOT(ISERROR(MATCH(K20,'[1]Tabla Impacto'!$B$221:$B$223,0))),'[1]Tabla Impacto'!$F$223&amp;"Por favor no seleccionar los criterios de impacto(Afectación Económica o presupuestal y Pérdida Reputacional)",K20)</f>
        <v xml:space="preserve">     El riesgo afecta la imagen de de la entidad con efecto publicitario sostenido a nivel de sector administrativo, nivel departamental o municipal</v>
      </c>
      <c r="M20" s="195" t="str">
        <f>IF(OR(L20='[1]Tabla Impacto'!$C$11,L20='[1]Tabla Impacto'!$D$11),"Leve",IF(OR(L20='[1]Tabla Impacto'!$C$12,L20='[1]Tabla Impacto'!$D$12),"Menor",IF(OR(L20='[1]Tabla Impacto'!$C$13,L20='[1]Tabla Impacto'!$D$13),"Moderado",IF(OR(L20='[1]Tabla Impacto'!$C$14,L20='[1]Tabla Impacto'!$D$14),"Mayor",IF(OR(L20='[1]Tabla Impacto'!$C$15,L20='[1]Tabla Impacto'!$D$15),"Catastrófico","")))))</f>
        <v>Mayor</v>
      </c>
      <c r="N20" s="198">
        <f>IF(M20="","",IF(M20="Leve",0.2,IF(M20="Menor",0.4,IF(M20="Moderado",0.6,IF(M20="Mayor",0.8,IF(M20="Catastrófico",1,))))))</f>
        <v>0.8</v>
      </c>
      <c r="O20" s="310" t="str">
        <f>IF(OR(AND(I20="Muy Baja",M20="Leve"),AND(I20="Muy Baja",M20="Menor"),AND(I20="Baja",M20="Leve")),"Bajo",IF(OR(AND(I20="Muy baja",M20="Moderado"),AND(I20="Baja",M20="Menor"),AND(I20="Baja",M20="Moderado"),AND(I20="Media",M20="Leve"),AND(I20="Media",M20="Menor"),AND(I20="Media",M20="Moderado"),AND(I20="Alta",M20="Leve"),AND(I20="Alta",M20="Menor")),"Moderado",IF(OR(AND(I20="Muy Baja",M20="Mayor"),AND(I20="Baja",M20="Mayor"),AND(I20="Media",M20="Mayor"),AND(I20="Alta",M20="Moderado"),AND(I20="Alta",M20="Mayor"),AND(I20="Muy Alta",M20="Leve"),AND(I20="Muy Alta",M20="Menor"),AND(I20="Muy Alta",M20="Moderado"),AND(I20="Muy Alta",M20="Mayor")),"Alto",IF(OR(AND(I20="Muy Baja",M20="Catastrófico"),AND(I20="Baja",M20="Catastrófico"),AND(I20="Media",M20="Catastrófico"),AND(I20="Alta",M20="Catastrófico"),AND(I20="Muy Alta",M20="Catastrófico")),"Extremo",""))))</f>
        <v>Alto</v>
      </c>
      <c r="P20" s="1">
        <v>1</v>
      </c>
      <c r="Q20" s="115" t="s">
        <v>72</v>
      </c>
      <c r="R20" s="27" t="str">
        <f t="shared" si="5"/>
        <v>Probabilidad</v>
      </c>
      <c r="S20" s="12" t="s">
        <v>64</v>
      </c>
      <c r="T20" s="12" t="s">
        <v>51</v>
      </c>
      <c r="U20" s="28" t="str">
        <f>IF(AND(S20="Preventivo",T20="Automático"),"50%",IF(AND(S20="Preventivo",T20="Manual"),"40%",IF(AND(S20="Detectivo",T20="Automático"),"40%",IF(AND(S20="Detectivo",T20="Manual"),"30%",IF(AND(S20="Correctivo",T20="Automático"),"35%",IF(AND(S20="Correctivo",T20="Manual"),"25%",""))))))</f>
        <v>40%</v>
      </c>
      <c r="V20" s="12" t="s">
        <v>52</v>
      </c>
      <c r="W20" s="12" t="s">
        <v>53</v>
      </c>
      <c r="X20" s="12" t="s">
        <v>54</v>
      </c>
      <c r="Y20" s="29">
        <f>IFERROR(IF(R20="Probabilidad",(J20-(+J20*U20)),IF(R20="Impacto",J20,"")),"")</f>
        <v>0.12</v>
      </c>
      <c r="Z20" s="25" t="str">
        <f>IFERROR(IF(Y20="","",IF(Y20&lt;=0.2,"Muy Baja",IF(Y20&lt;=0.4,"Baja",IF(Y20&lt;=0.6,"Media",IF(Y20&lt;=0.8,"Alta","Muy Alta"))))),"")</f>
        <v>Muy Baja</v>
      </c>
      <c r="AA20" s="18">
        <f>+Y20</f>
        <v>0.12</v>
      </c>
      <c r="AB20" s="25" t="str">
        <f>IFERROR(IF(AC20="","",IF(AC20&lt;=0.2,"Leve",IF(AC20&lt;=0.4,"Menor",IF(AC20&lt;=0.6,"Moderado",IF(AC20&lt;=0.8,"Mayor","Catastrófico"))))),"")</f>
        <v>Mayor</v>
      </c>
      <c r="AC20" s="18">
        <f>IFERROR(IF(R20="Impacto",(N20-(+N20*U20)),IF(R20="Probabilidad",N20,"")),"")</f>
        <v>0.8</v>
      </c>
      <c r="AD20" s="30" t="str">
        <f>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Alto</v>
      </c>
      <c r="AE20" s="11" t="s">
        <v>55</v>
      </c>
      <c r="AF20" s="11" t="s">
        <v>73</v>
      </c>
      <c r="AG20" s="12" t="s">
        <v>74</v>
      </c>
      <c r="AH20" s="12" t="s">
        <v>75</v>
      </c>
      <c r="AI20" s="12" t="s">
        <v>76</v>
      </c>
      <c r="AJ20" s="12" t="s">
        <v>74</v>
      </c>
      <c r="AK20" s="13">
        <v>44328</v>
      </c>
      <c r="AL20" s="13">
        <v>44561</v>
      </c>
      <c r="AM20" s="176">
        <v>3743</v>
      </c>
      <c r="AN20" s="313"/>
    </row>
    <row r="21" spans="1:40" x14ac:dyDescent="0.3">
      <c r="A21" s="341"/>
      <c r="B21" s="177"/>
      <c r="C21" s="177"/>
      <c r="D21" s="177"/>
      <c r="E21" s="177"/>
      <c r="F21" s="208"/>
      <c r="G21" s="177"/>
      <c r="H21" s="253"/>
      <c r="I21" s="196"/>
      <c r="J21" s="199"/>
      <c r="K21" s="202"/>
      <c r="L21" s="199">
        <f ca="1">IF(NOT(ISERROR(MATCH(K21,_xlfn.ANCHORARRAY(F32),0))),J34&amp;"Por favor no seleccionar los criterios de impacto",K21)</f>
        <v>0</v>
      </c>
      <c r="M21" s="196"/>
      <c r="N21" s="199"/>
      <c r="O21" s="302"/>
      <c r="P21" s="1">
        <v>2</v>
      </c>
      <c r="Q21" s="115"/>
      <c r="R21" s="27" t="str">
        <f t="shared" si="5"/>
        <v/>
      </c>
      <c r="S21" s="12"/>
      <c r="T21" s="12"/>
      <c r="U21" s="28" t="str">
        <f t="shared" ref="U21:U25" si="18">IF(AND(S21="Preventivo",T21="Automático"),"50%",IF(AND(S21="Preventivo",T21="Manual"),"40%",IF(AND(S21="Detectivo",T21="Automático"),"40%",IF(AND(S21="Detectivo",T21="Manual"),"30%",IF(AND(S21="Correctivo",T21="Automático"),"35%",IF(AND(S21="Correctivo",T21="Manual"),"25%",""))))))</f>
        <v/>
      </c>
      <c r="V21" s="12"/>
      <c r="W21" s="12"/>
      <c r="X21" s="12"/>
      <c r="Y21" s="29" t="str">
        <f>IFERROR(IF(AND(R20="Probabilidad",R21="Probabilidad"),(AA20-(+AA20*U21)),IF(R21="Probabilidad",(J20-(+J20*U21)),IF(R21="Impacto",AA20,""))),"")</f>
        <v/>
      </c>
      <c r="Z21" s="25" t="str">
        <f t="shared" ref="Z21:Z25" si="19">IFERROR(IF(Y21="","",IF(Y21&lt;=0.2,"Muy Baja",IF(Y21&lt;=0.4,"Baja",IF(Y21&lt;=0.6,"Media",IF(Y21&lt;=0.8,"Alta","Muy Alta"))))),"")</f>
        <v/>
      </c>
      <c r="AA21" s="18" t="str">
        <f t="shared" ref="AA21:AA25" si="20">+Y21</f>
        <v/>
      </c>
      <c r="AB21" s="25" t="str">
        <f t="shared" ref="AB21:AB25" si="21">IFERROR(IF(AC21="","",IF(AC21&lt;=0.2,"Leve",IF(AC21&lt;=0.4,"Menor",IF(AC21&lt;=0.6,"Moderado",IF(AC21&lt;=0.8,"Mayor","Catastrófico"))))),"")</f>
        <v/>
      </c>
      <c r="AC21" s="18" t="str">
        <f>IFERROR(IF(AND(R20="Impacto",R21="Impacto"),(AC20-(+AC20*U21)),IF(R21="Impacto",($N$16-(+$N$16*U21)),IF(R21="Probabilidad",AC20,""))),"")</f>
        <v/>
      </c>
      <c r="AD21" s="30" t="str">
        <f t="shared" ref="AD21:AD22" si="22">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1"/>
      <c r="AF21" s="11"/>
      <c r="AG21" s="12"/>
      <c r="AH21" s="12"/>
      <c r="AI21" s="12"/>
      <c r="AJ21" s="12"/>
      <c r="AK21" s="13"/>
      <c r="AL21" s="13"/>
      <c r="AM21" s="177"/>
      <c r="AN21" s="256"/>
    </row>
    <row r="22" spans="1:40" x14ac:dyDescent="0.3">
      <c r="A22" s="341"/>
      <c r="B22" s="177"/>
      <c r="C22" s="177"/>
      <c r="D22" s="177"/>
      <c r="E22" s="177"/>
      <c r="F22" s="208"/>
      <c r="G22" s="177"/>
      <c r="H22" s="253"/>
      <c r="I22" s="196"/>
      <c r="J22" s="199"/>
      <c r="K22" s="202"/>
      <c r="L22" s="199">
        <f ca="1">IF(NOT(ISERROR(MATCH(K22,_xlfn.ANCHORARRAY(F33),0))),J35&amp;"Por favor no seleccionar los criterios de impacto",K22)</f>
        <v>0</v>
      </c>
      <c r="M22" s="196"/>
      <c r="N22" s="199"/>
      <c r="O22" s="302"/>
      <c r="P22" s="1">
        <v>3</v>
      </c>
      <c r="Q22" s="116"/>
      <c r="R22" s="27" t="str">
        <f t="shared" si="5"/>
        <v/>
      </c>
      <c r="S22" s="12"/>
      <c r="T22" s="12"/>
      <c r="U22" s="28" t="str">
        <f t="shared" si="18"/>
        <v/>
      </c>
      <c r="V22" s="12"/>
      <c r="W22" s="12"/>
      <c r="X22" s="12"/>
      <c r="Y22" s="29" t="str">
        <f t="shared" ref="Y22:Y25" si="23">IFERROR(IF(AND(R21="Probabilidad",R22="Probabilidad"),(AA21-(+AA21*U22)),IF(AND(R21="Impacto",R22="Probabilidad"),(AA20-(+AA20*U22)),IF(R22="Impacto",AA21,""))),"")</f>
        <v/>
      </c>
      <c r="Z22" s="25" t="str">
        <f t="shared" si="19"/>
        <v/>
      </c>
      <c r="AA22" s="18" t="str">
        <f t="shared" si="20"/>
        <v/>
      </c>
      <c r="AB22" s="25" t="str">
        <f t="shared" si="21"/>
        <v/>
      </c>
      <c r="AC22" s="18" t="str">
        <f>IFERROR(IF(AND(R21="Impacto",R22="Impacto"),(AC21-(+AC21*U22)),IF(AND(R21="Probabilidad",R22="Impacto"),(AC20-(+AC20*U22)),IF(R22="Probabilidad",AC21,""))),"")</f>
        <v/>
      </c>
      <c r="AD22" s="30" t="str">
        <f t="shared" si="22"/>
        <v/>
      </c>
      <c r="AE22" s="11"/>
      <c r="AF22" s="11"/>
      <c r="AG22" s="12"/>
      <c r="AH22" s="12"/>
      <c r="AI22" s="12"/>
      <c r="AJ22" s="12"/>
      <c r="AK22" s="13"/>
      <c r="AL22" s="13"/>
      <c r="AM22" s="177"/>
      <c r="AN22" s="256"/>
    </row>
    <row r="23" spans="1:40" x14ac:dyDescent="0.3">
      <c r="A23" s="341"/>
      <c r="B23" s="177"/>
      <c r="C23" s="177"/>
      <c r="D23" s="177"/>
      <c r="E23" s="177"/>
      <c r="F23" s="208"/>
      <c r="G23" s="177"/>
      <c r="H23" s="253"/>
      <c r="I23" s="196"/>
      <c r="J23" s="199"/>
      <c r="K23" s="202"/>
      <c r="L23" s="199">
        <f ca="1">IF(NOT(ISERROR(MATCH(K23,_xlfn.ANCHORARRAY(F34),0))),J36&amp;"Por favor no seleccionar los criterios de impacto",K23)</f>
        <v>0</v>
      </c>
      <c r="M23" s="196"/>
      <c r="N23" s="199"/>
      <c r="O23" s="302"/>
      <c r="P23" s="1">
        <v>4</v>
      </c>
      <c r="Q23" s="115"/>
      <c r="R23" s="27" t="str">
        <f t="shared" si="5"/>
        <v/>
      </c>
      <c r="S23" s="12"/>
      <c r="T23" s="12"/>
      <c r="U23" s="28" t="str">
        <f t="shared" si="18"/>
        <v/>
      </c>
      <c r="V23" s="12"/>
      <c r="W23" s="12"/>
      <c r="X23" s="12"/>
      <c r="Y23" s="29" t="str">
        <f t="shared" si="23"/>
        <v/>
      </c>
      <c r="Z23" s="25" t="str">
        <f t="shared" si="19"/>
        <v/>
      </c>
      <c r="AA23" s="18" t="str">
        <f t="shared" si="20"/>
        <v/>
      </c>
      <c r="AB23" s="25" t="str">
        <f t="shared" si="21"/>
        <v/>
      </c>
      <c r="AC23" s="18" t="str">
        <f t="shared" ref="AC23:AC25" si="24">IFERROR(IF(AND(R22="Impacto",R23="Impacto"),(AC22-(+AC22*U23)),IF(AND(R22="Probabilidad",R23="Impacto"),(AC21-(+AC21*U23)),IF(R23="Probabilidad",AC22,""))),"")</f>
        <v/>
      </c>
      <c r="AD23" s="30"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1"/>
      <c r="AF23" s="11"/>
      <c r="AG23" s="12"/>
      <c r="AH23" s="12"/>
      <c r="AI23" s="12"/>
      <c r="AJ23" s="12"/>
      <c r="AK23" s="13"/>
      <c r="AL23" s="13"/>
      <c r="AM23" s="177"/>
      <c r="AN23" s="256"/>
    </row>
    <row r="24" spans="1:40" x14ac:dyDescent="0.3">
      <c r="A24" s="341"/>
      <c r="B24" s="177"/>
      <c r="C24" s="177"/>
      <c r="D24" s="177"/>
      <c r="E24" s="177"/>
      <c r="F24" s="208"/>
      <c r="G24" s="177"/>
      <c r="H24" s="253"/>
      <c r="I24" s="196"/>
      <c r="J24" s="199"/>
      <c r="K24" s="202"/>
      <c r="L24" s="199">
        <f ca="1">IF(NOT(ISERROR(MATCH(K24,_xlfn.ANCHORARRAY(F35),0))),J37&amp;"Por favor no seleccionar los criterios de impacto",K24)</f>
        <v>0</v>
      </c>
      <c r="M24" s="196"/>
      <c r="N24" s="199"/>
      <c r="O24" s="302"/>
      <c r="P24" s="1">
        <v>5</v>
      </c>
      <c r="Q24" s="115"/>
      <c r="R24" s="27" t="str">
        <f t="shared" si="5"/>
        <v/>
      </c>
      <c r="S24" s="12"/>
      <c r="T24" s="12"/>
      <c r="U24" s="28" t="str">
        <f t="shared" si="18"/>
        <v/>
      </c>
      <c r="V24" s="12"/>
      <c r="W24" s="12"/>
      <c r="X24" s="12"/>
      <c r="Y24" s="29" t="str">
        <f t="shared" si="23"/>
        <v/>
      </c>
      <c r="Z24" s="25" t="str">
        <f t="shared" si="19"/>
        <v/>
      </c>
      <c r="AA24" s="18" t="str">
        <f t="shared" si="20"/>
        <v/>
      </c>
      <c r="AB24" s="25" t="str">
        <f t="shared" si="21"/>
        <v/>
      </c>
      <c r="AC24" s="18" t="str">
        <f t="shared" si="24"/>
        <v/>
      </c>
      <c r="AD24" s="30" t="str">
        <f t="shared" ref="AD24:AD25" si="25">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1"/>
      <c r="AF24" s="11"/>
      <c r="AG24" s="12"/>
      <c r="AH24" s="12"/>
      <c r="AI24" s="12"/>
      <c r="AJ24" s="12"/>
      <c r="AK24" s="13"/>
      <c r="AL24" s="13"/>
      <c r="AM24" s="177"/>
      <c r="AN24" s="256"/>
    </row>
    <row r="25" spans="1:40" x14ac:dyDescent="0.3">
      <c r="A25" s="344"/>
      <c r="B25" s="178"/>
      <c r="C25" s="178"/>
      <c r="D25" s="178"/>
      <c r="E25" s="178"/>
      <c r="F25" s="209"/>
      <c r="G25" s="178"/>
      <c r="H25" s="312"/>
      <c r="I25" s="197"/>
      <c r="J25" s="200"/>
      <c r="K25" s="203"/>
      <c r="L25" s="200">
        <f ca="1">IF(NOT(ISERROR(MATCH(K25,_xlfn.ANCHORARRAY(F36),0))),J38&amp;"Por favor no seleccionar los criterios de impacto",K25)</f>
        <v>0</v>
      </c>
      <c r="M25" s="197"/>
      <c r="N25" s="200"/>
      <c r="O25" s="311"/>
      <c r="P25" s="1">
        <v>6</v>
      </c>
      <c r="Q25" s="115"/>
      <c r="R25" s="27" t="str">
        <f t="shared" si="5"/>
        <v/>
      </c>
      <c r="S25" s="12"/>
      <c r="T25" s="12"/>
      <c r="U25" s="28" t="str">
        <f t="shared" si="18"/>
        <v/>
      </c>
      <c r="V25" s="12"/>
      <c r="W25" s="12"/>
      <c r="X25" s="12"/>
      <c r="Y25" s="29" t="str">
        <f t="shared" si="23"/>
        <v/>
      </c>
      <c r="Z25" s="25" t="str">
        <f t="shared" si="19"/>
        <v/>
      </c>
      <c r="AA25" s="18" t="str">
        <f t="shared" si="20"/>
        <v/>
      </c>
      <c r="AB25" s="25" t="str">
        <f t="shared" si="21"/>
        <v/>
      </c>
      <c r="AC25" s="18" t="str">
        <f t="shared" si="24"/>
        <v/>
      </c>
      <c r="AD25" s="30" t="str">
        <f t="shared" si="25"/>
        <v/>
      </c>
      <c r="AE25" s="11"/>
      <c r="AF25" s="11"/>
      <c r="AG25" s="12"/>
      <c r="AH25" s="12"/>
      <c r="AI25" s="12"/>
      <c r="AJ25" s="12"/>
      <c r="AK25" s="13"/>
      <c r="AL25" s="13"/>
      <c r="AM25" s="178"/>
      <c r="AN25" s="314"/>
    </row>
    <row r="26" spans="1:40" s="104" customFormat="1" ht="121.5" x14ac:dyDescent="0.3">
      <c r="A26" s="340">
        <v>4</v>
      </c>
      <c r="B26" s="176" t="s">
        <v>42</v>
      </c>
      <c r="C26" s="176" t="s">
        <v>67</v>
      </c>
      <c r="D26" s="176" t="s">
        <v>77</v>
      </c>
      <c r="E26" s="176" t="s">
        <v>78</v>
      </c>
      <c r="F26" s="207" t="s">
        <v>79</v>
      </c>
      <c r="G26" s="176" t="s">
        <v>71</v>
      </c>
      <c r="H26" s="315">
        <v>4</v>
      </c>
      <c r="I26" s="195" t="str">
        <f t="shared" ref="I26" si="26">IF(H26&lt;=0,"",IF(H26&lt;=2,"Muy Baja",IF(H26&lt;=5,"Baja",IF(H26&lt;=19,"Media",IF(H26&lt;=50,"Alta","Muy Alta")))))</f>
        <v>Baja</v>
      </c>
      <c r="J26" s="198">
        <f>IF(I26="","",IF(I26="Muy Baja",0.2,IF(I26="Baja",0.4,IF(I26="Media",0.6,IF(I26="Alta",0.8,IF(I26="Muy Alta",1,))))))</f>
        <v>0.4</v>
      </c>
      <c r="K26" s="201" t="s">
        <v>48</v>
      </c>
      <c r="L26" s="198" t="str">
        <f>IF(NOT(ISERROR(MATCH(K26,'[1]Tabla Impacto'!$B$221:$B$223,0))),'[1]Tabla Impacto'!$F$223&amp;"Por favor no seleccionar los criterios de impacto(Afectación Económica o presupuestal y Pérdida Reputacional)",K26)</f>
        <v xml:space="preserve">     El riesgo afecta la imagen de de la entidad con efecto publicitario sostenido a nivel de sector administrativo, nivel departamental o municipal</v>
      </c>
      <c r="M26" s="195" t="str">
        <f>IF(OR(L26='[1]Tabla Impacto'!$C$11,L26='[1]Tabla Impacto'!$D$11),"Leve",IF(OR(L26='[1]Tabla Impacto'!$C$12,L26='[1]Tabla Impacto'!$D$12),"Menor",IF(OR(L26='[1]Tabla Impacto'!$C$13,L26='[1]Tabla Impacto'!$D$13),"Moderado",IF(OR(L26='[1]Tabla Impacto'!$C$14,L26='[1]Tabla Impacto'!$D$14),"Mayor",IF(OR(L26='[1]Tabla Impacto'!$C$15,L26='[1]Tabla Impacto'!$D$15),"Catastrófico","")))))</f>
        <v>Mayor</v>
      </c>
      <c r="N26" s="198">
        <f>IF(M26="","",IF(M26="Leve",0.2,IF(M26="Menor",0.4,IF(M26="Moderado",0.6,IF(M26="Mayor",0.8,IF(M26="Catastrófico",1,))))))</f>
        <v>0.8</v>
      </c>
      <c r="O26" s="310" t="str">
        <f>IF(OR(AND(I26="Muy Baja",M26="Leve"),AND(I26="Muy Baja",M26="Menor"),AND(I26="Baja",M26="Leve")),"Bajo",IF(OR(AND(I26="Muy baja",M26="Moderado"),AND(I26="Baja",M26="Menor"),AND(I26="Baja",M26="Moderado"),AND(I26="Media",M26="Leve"),AND(I26="Media",M26="Menor"),AND(I26="Media",M26="Moderado"),AND(I26="Alta",M26="Leve"),AND(I26="Alta",M26="Menor")),"Moderado",IF(OR(AND(I26="Muy Baja",M26="Mayor"),AND(I26="Baja",M26="Mayor"),AND(I26="Media",M26="Mayor"),AND(I26="Alta",M26="Moderado"),AND(I26="Alta",M26="Mayor"),AND(I26="Muy Alta",M26="Leve"),AND(I26="Muy Alta",M26="Menor"),AND(I26="Muy Alta",M26="Moderado"),AND(I26="Muy Alta",M26="Mayor")),"Alto",IF(OR(AND(I26="Muy Baja",M26="Catastrófico"),AND(I26="Baja",M26="Catastrófico"),AND(I26="Media",M26="Catastrófico"),AND(I26="Alta",M26="Catastrófico"),AND(I26="Muy Alta",M26="Catastrófico")),"Extremo",""))))</f>
        <v>Alto</v>
      </c>
      <c r="P26" s="31">
        <v>1</v>
      </c>
      <c r="Q26" s="115" t="s">
        <v>80</v>
      </c>
      <c r="R26" s="27" t="str">
        <f t="shared" si="5"/>
        <v>Impacto</v>
      </c>
      <c r="S26" s="12" t="s">
        <v>81</v>
      </c>
      <c r="T26" s="12" t="s">
        <v>51</v>
      </c>
      <c r="U26" s="28" t="str">
        <f>IF(AND(S26="Preventivo",T26="Automático"),"50%",IF(AND(S26="Preventivo",T26="Manual"),"40%",IF(AND(S26="Detectivo",T26="Automático"),"40%",IF(AND(S26="Detectivo",T26="Manual"),"30%",IF(AND(S26="Correctivo",T26="Automático"),"35%",IF(AND(S26="Correctivo",T26="Manual"),"25%",""))))))</f>
        <v>25%</v>
      </c>
      <c r="V26" s="12" t="s">
        <v>52</v>
      </c>
      <c r="W26" s="12" t="s">
        <v>53</v>
      </c>
      <c r="X26" s="12" t="s">
        <v>54</v>
      </c>
      <c r="Y26" s="29">
        <f>IFERROR(IF(R26="Probabilidad",(J26-(+J26*U26)),IF(R26="Impacto",J26,"")),"")</f>
        <v>0.4</v>
      </c>
      <c r="Z26" s="25" t="str">
        <f>IFERROR(IF(Y26="","",IF(Y26&lt;=0.2,"Muy Baja",IF(Y26&lt;=0.4,"Baja",IF(Y26&lt;=0.6,"Media",IF(Y26&lt;=0.8,"Alta","Muy Alta"))))),"")</f>
        <v>Baja</v>
      </c>
      <c r="AA26" s="18">
        <f>+Y26</f>
        <v>0.4</v>
      </c>
      <c r="AB26" s="25" t="str">
        <f>IFERROR(IF(AC26="","",IF(AC26&lt;=0.2,"Leve",IF(AC26&lt;=0.4,"Menor",IF(AC26&lt;=0.6,"Moderado",IF(AC26&lt;=0.8,"Mayor","Catastrófico"))))),"")</f>
        <v>Moderado</v>
      </c>
      <c r="AC26" s="18">
        <f>IFERROR(IF(R26="Impacto",(N26-(+N26*U26)),IF(R26="Probabilidad",N26,"")),"")</f>
        <v>0.60000000000000009</v>
      </c>
      <c r="AD26" s="30" t="str">
        <f>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Moderado</v>
      </c>
      <c r="AE26" s="11" t="s">
        <v>55</v>
      </c>
      <c r="AF26" s="11" t="s">
        <v>82</v>
      </c>
      <c r="AG26" s="12" t="s">
        <v>74</v>
      </c>
      <c r="AH26" s="12" t="s">
        <v>75</v>
      </c>
      <c r="AI26" s="12" t="s">
        <v>76</v>
      </c>
      <c r="AJ26" s="12" t="s">
        <v>74</v>
      </c>
      <c r="AK26" s="13">
        <v>44328</v>
      </c>
      <c r="AL26" s="13">
        <v>44561</v>
      </c>
      <c r="AM26" s="315">
        <v>3746</v>
      </c>
      <c r="AN26" s="313"/>
    </row>
    <row r="27" spans="1:40" x14ac:dyDescent="0.3">
      <c r="A27" s="341"/>
      <c r="B27" s="177"/>
      <c r="C27" s="177"/>
      <c r="D27" s="177"/>
      <c r="E27" s="177"/>
      <c r="F27" s="208"/>
      <c r="G27" s="177"/>
      <c r="H27" s="253"/>
      <c r="I27" s="196"/>
      <c r="J27" s="199"/>
      <c r="K27" s="202"/>
      <c r="L27" s="199">
        <f ca="1">IF(NOT(ISERROR(MATCH(K27,_xlfn.ANCHORARRAY(F38),0))),J40&amp;"Por favor no seleccionar los criterios de impacto",K27)</f>
        <v>0</v>
      </c>
      <c r="M27" s="196"/>
      <c r="N27" s="199"/>
      <c r="O27" s="302"/>
      <c r="P27" s="1">
        <v>2</v>
      </c>
      <c r="Q27" s="115"/>
      <c r="R27" s="3" t="str">
        <f t="shared" si="5"/>
        <v/>
      </c>
      <c r="S27" s="14"/>
      <c r="T27" s="14"/>
      <c r="U27" s="5" t="str">
        <f t="shared" ref="U27:U31" si="27">IF(AND(S27="Preventivo",T27="Automático"),"50%",IF(AND(S27="Preventivo",T27="Manual"),"40%",IF(AND(S27="Detectivo",T27="Automático"),"40%",IF(AND(S27="Detectivo",T27="Manual"),"30%",IF(AND(S27="Correctivo",T27="Automático"),"35%",IF(AND(S27="Correctivo",T27="Manual"),"25%",""))))))</f>
        <v/>
      </c>
      <c r="V27" s="14"/>
      <c r="W27" s="14"/>
      <c r="X27" s="14"/>
      <c r="Y27" s="6" t="str">
        <f>IFERROR(IF(AND(R26="Probabilidad",R27="Probabilidad"),(AA26-(+AA26*U27)),IF(R27="Probabilidad",(J26-(+J26*U27)),IF(R27="Impacto",AA26,""))),"")</f>
        <v/>
      </c>
      <c r="Z27" s="7" t="str">
        <f t="shared" ref="Z27:Z31" si="28">IFERROR(IF(Y27="","",IF(Y27&lt;=0.2,"Muy Baja",IF(Y27&lt;=0.4,"Baja",IF(Y27&lt;=0.6,"Media",IF(Y27&lt;=0.8,"Alta","Muy Alta"))))),"")</f>
        <v/>
      </c>
      <c r="AA27" s="8" t="str">
        <f t="shared" ref="AA27:AA31" si="29">+Y27</f>
        <v/>
      </c>
      <c r="AB27" s="7" t="str">
        <f t="shared" ref="AB27:AB31" si="30">IFERROR(IF(AC27="","",IF(AC27&lt;=0.2,"Leve",IF(AC27&lt;=0.4,"Menor",IF(AC27&lt;=0.6,"Moderado",IF(AC27&lt;=0.8,"Mayor","Catastrófico"))))),"")</f>
        <v/>
      </c>
      <c r="AC27" s="8" t="str">
        <f>IFERROR(IF(AND(R26="Impacto",R27="Impacto"),(AC26-(+AC26*U27)),IF(R27="Impacto",($N$16-(+$N$16*U27)),IF(R27="Probabilidad",AC26,""))),"")</f>
        <v/>
      </c>
      <c r="AD27" s="9" t="str">
        <f t="shared" ref="AD27:AD28" si="31">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0"/>
      <c r="AF27" s="10"/>
      <c r="AG27" s="4"/>
      <c r="AH27" s="4"/>
      <c r="AI27" s="4"/>
      <c r="AJ27" s="4"/>
      <c r="AK27" s="15"/>
      <c r="AL27" s="15"/>
      <c r="AM27" s="253"/>
      <c r="AN27" s="256"/>
    </row>
    <row r="28" spans="1:40" x14ac:dyDescent="0.3">
      <c r="A28" s="341"/>
      <c r="B28" s="177"/>
      <c r="C28" s="177"/>
      <c r="D28" s="177"/>
      <c r="E28" s="177"/>
      <c r="F28" s="208"/>
      <c r="G28" s="177"/>
      <c r="H28" s="253"/>
      <c r="I28" s="196"/>
      <c r="J28" s="199"/>
      <c r="K28" s="202"/>
      <c r="L28" s="199">
        <f ca="1">IF(NOT(ISERROR(MATCH(K28,_xlfn.ANCHORARRAY(F39),0))),J41&amp;"Por favor no seleccionar los criterios de impacto",K28)</f>
        <v>0</v>
      </c>
      <c r="M28" s="196"/>
      <c r="N28" s="199"/>
      <c r="O28" s="302"/>
      <c r="P28" s="1">
        <v>3</v>
      </c>
      <c r="Q28" s="116"/>
      <c r="R28" s="3" t="str">
        <f t="shared" si="5"/>
        <v/>
      </c>
      <c r="S28" s="14"/>
      <c r="T28" s="14"/>
      <c r="U28" s="5" t="str">
        <f t="shared" si="27"/>
        <v/>
      </c>
      <c r="V28" s="14"/>
      <c r="W28" s="14"/>
      <c r="X28" s="14"/>
      <c r="Y28" s="6" t="str">
        <f t="shared" ref="Y28:Y31" si="32">IFERROR(IF(AND(R27="Probabilidad",R28="Probabilidad"),(AA27-(+AA27*U28)),IF(AND(R27="Impacto",R28="Probabilidad"),(AA26-(+AA26*U28)),IF(R28="Impacto",AA27,""))),"")</f>
        <v/>
      </c>
      <c r="Z28" s="7" t="str">
        <f t="shared" si="28"/>
        <v/>
      </c>
      <c r="AA28" s="8" t="str">
        <f t="shared" si="29"/>
        <v/>
      </c>
      <c r="AB28" s="7" t="str">
        <f t="shared" si="30"/>
        <v/>
      </c>
      <c r="AC28" s="8" t="str">
        <f>IFERROR(IF(AND(R27="Impacto",R28="Impacto"),(AC27-(+AC27*U28)),IF(AND(R27="Probabilidad",R28="Impacto"),(AC26-(+AC26*U28)),IF(R28="Probabilidad",AC27,""))),"")</f>
        <v/>
      </c>
      <c r="AD28" s="9" t="str">
        <f t="shared" si="31"/>
        <v/>
      </c>
      <c r="AE28" s="10"/>
      <c r="AF28" s="10"/>
      <c r="AG28" s="4"/>
      <c r="AH28" s="4"/>
      <c r="AI28" s="4"/>
      <c r="AJ28" s="4"/>
      <c r="AK28" s="15"/>
      <c r="AL28" s="15"/>
      <c r="AM28" s="253"/>
      <c r="AN28" s="256"/>
    </row>
    <row r="29" spans="1:40" x14ac:dyDescent="0.3">
      <c r="A29" s="341"/>
      <c r="B29" s="177"/>
      <c r="C29" s="177"/>
      <c r="D29" s="177"/>
      <c r="E29" s="177"/>
      <c r="F29" s="208"/>
      <c r="G29" s="177"/>
      <c r="H29" s="253"/>
      <c r="I29" s="196"/>
      <c r="J29" s="199"/>
      <c r="K29" s="202"/>
      <c r="L29" s="199">
        <f ca="1">IF(NOT(ISERROR(MATCH(K29,_xlfn.ANCHORARRAY(F40),0))),J42&amp;"Por favor no seleccionar los criterios de impacto",K29)</f>
        <v>0</v>
      </c>
      <c r="M29" s="196"/>
      <c r="N29" s="199"/>
      <c r="O29" s="302"/>
      <c r="P29" s="1">
        <v>4</v>
      </c>
      <c r="Q29" s="115"/>
      <c r="R29" s="3" t="str">
        <f t="shared" si="5"/>
        <v/>
      </c>
      <c r="S29" s="14"/>
      <c r="T29" s="14"/>
      <c r="U29" s="5" t="str">
        <f t="shared" si="27"/>
        <v/>
      </c>
      <c r="V29" s="14"/>
      <c r="W29" s="14"/>
      <c r="X29" s="14"/>
      <c r="Y29" s="6" t="str">
        <f t="shared" si="32"/>
        <v/>
      </c>
      <c r="Z29" s="7" t="str">
        <f t="shared" si="28"/>
        <v/>
      </c>
      <c r="AA29" s="8" t="str">
        <f t="shared" si="29"/>
        <v/>
      </c>
      <c r="AB29" s="7" t="str">
        <f t="shared" si="30"/>
        <v/>
      </c>
      <c r="AC29" s="8" t="str">
        <f t="shared" ref="AC29:AC31" si="33">IFERROR(IF(AND(R28="Impacto",R29="Impacto"),(AC28-(+AC28*U29)),IF(AND(R28="Probabilidad",R29="Impacto"),(AC27-(+AC27*U29)),IF(R29="Probabilidad",AC28,""))),"")</f>
        <v/>
      </c>
      <c r="AD29" s="9" t="str">
        <f>IFERROR(IF(OR(AND(Z29="Muy Baja",AB29="Leve"),AND(Z29="Muy Baja",AB29="Menor"),AND(Z29="Baja",AB29="Leve")),"Bajo",IF(OR(AND(Z29="Muy baja",AB29="Moderado"),AND(Z29="Baja",AB29="Menor"),AND(Z29="Baja",AB29="Moderado"),AND(Z29="Media",AB29="Leve"),AND(Z29="Media",AB29="Menor"),AND(Z29="Media",AB29="Moderado"),AND(Z29="Alta",AB29="Leve"),AND(Z29="Alta",AB29="Menor")),"Moderado",IF(OR(AND(Z29="Muy Baja",AB29="Mayor"),AND(Z29="Baja",AB29="Mayor"),AND(Z29="Media",AB29="Mayor"),AND(Z29="Alta",AB29="Moderado"),AND(Z29="Alta",AB29="Mayor"),AND(Z29="Muy Alta",AB29="Leve"),AND(Z29="Muy Alta",AB29="Menor"),AND(Z29="Muy Alta",AB29="Moderado"),AND(Z29="Muy Alta",AB29="Mayor")),"Alto",IF(OR(AND(Z29="Muy Baja",AB29="Catastrófico"),AND(Z29="Baja",AB29="Catastrófico"),AND(Z29="Media",AB29="Catastrófico"),AND(Z29="Alta",AB29="Catastrófico"),AND(Z29="Muy Alta",AB29="Catastrófico")),"Extremo","")))),"")</f>
        <v/>
      </c>
      <c r="AE29" s="10"/>
      <c r="AF29" s="10"/>
      <c r="AG29" s="4"/>
      <c r="AH29" s="4"/>
      <c r="AI29" s="4"/>
      <c r="AJ29" s="4"/>
      <c r="AK29" s="15"/>
      <c r="AL29" s="15"/>
      <c r="AM29" s="253"/>
      <c r="AN29" s="256"/>
    </row>
    <row r="30" spans="1:40" x14ac:dyDescent="0.3">
      <c r="A30" s="341"/>
      <c r="B30" s="177"/>
      <c r="C30" s="177"/>
      <c r="D30" s="177"/>
      <c r="E30" s="177"/>
      <c r="F30" s="208"/>
      <c r="G30" s="177"/>
      <c r="H30" s="253"/>
      <c r="I30" s="196"/>
      <c r="J30" s="199"/>
      <c r="K30" s="202"/>
      <c r="L30" s="199">
        <f ca="1">IF(NOT(ISERROR(MATCH(K30,_xlfn.ANCHORARRAY(F41),0))),J43&amp;"Por favor no seleccionar los criterios de impacto",K30)</f>
        <v>0</v>
      </c>
      <c r="M30" s="196"/>
      <c r="N30" s="199"/>
      <c r="O30" s="302"/>
      <c r="P30" s="1">
        <v>5</v>
      </c>
      <c r="Q30" s="115"/>
      <c r="R30" s="3" t="str">
        <f t="shared" si="5"/>
        <v/>
      </c>
      <c r="S30" s="14"/>
      <c r="T30" s="14"/>
      <c r="U30" s="5" t="str">
        <f t="shared" si="27"/>
        <v/>
      </c>
      <c r="V30" s="14"/>
      <c r="W30" s="14"/>
      <c r="X30" s="14"/>
      <c r="Y30" s="6" t="str">
        <f t="shared" si="32"/>
        <v/>
      </c>
      <c r="Z30" s="7" t="str">
        <f t="shared" si="28"/>
        <v/>
      </c>
      <c r="AA30" s="8" t="str">
        <f t="shared" si="29"/>
        <v/>
      </c>
      <c r="AB30" s="7" t="str">
        <f t="shared" si="30"/>
        <v/>
      </c>
      <c r="AC30" s="8" t="str">
        <f t="shared" si="33"/>
        <v/>
      </c>
      <c r="AD30" s="9" t="str">
        <f t="shared" ref="AD30:AD31" si="34">IFERROR(IF(OR(AND(Z30="Muy Baja",AB30="Leve"),AND(Z30="Muy Baja",AB30="Menor"),AND(Z30="Baja",AB30="Leve")),"Bajo",IF(OR(AND(Z30="Muy baja",AB30="Moderado"),AND(Z30="Baja",AB30="Menor"),AND(Z30="Baja",AB30="Moderado"),AND(Z30="Media",AB30="Leve"),AND(Z30="Media",AB30="Menor"),AND(Z30="Media",AB30="Moderado"),AND(Z30="Alta",AB30="Leve"),AND(Z30="Alta",AB30="Menor")),"Moderado",IF(OR(AND(Z30="Muy Baja",AB30="Mayor"),AND(Z30="Baja",AB30="Mayor"),AND(Z30="Media",AB30="Mayor"),AND(Z30="Alta",AB30="Moderado"),AND(Z30="Alta",AB30="Mayor"),AND(Z30="Muy Alta",AB30="Leve"),AND(Z30="Muy Alta",AB30="Menor"),AND(Z30="Muy Alta",AB30="Moderado"),AND(Z30="Muy Alta",AB30="Mayor")),"Alto",IF(OR(AND(Z30="Muy Baja",AB30="Catastrófico"),AND(Z30="Baja",AB30="Catastrófico"),AND(Z30="Media",AB30="Catastrófico"),AND(Z30="Alta",AB30="Catastrófico"),AND(Z30="Muy Alta",AB30="Catastrófico")),"Extremo","")))),"")</f>
        <v/>
      </c>
      <c r="AE30" s="10"/>
      <c r="AF30" s="10"/>
      <c r="AG30" s="4"/>
      <c r="AH30" s="4"/>
      <c r="AI30" s="4"/>
      <c r="AJ30" s="4"/>
      <c r="AK30" s="15"/>
      <c r="AL30" s="15"/>
      <c r="AM30" s="253"/>
      <c r="AN30" s="256"/>
    </row>
    <row r="31" spans="1:40" x14ac:dyDescent="0.3">
      <c r="A31" s="344"/>
      <c r="B31" s="178"/>
      <c r="C31" s="178"/>
      <c r="D31" s="178"/>
      <c r="E31" s="178"/>
      <c r="F31" s="209"/>
      <c r="G31" s="178"/>
      <c r="H31" s="312"/>
      <c r="I31" s="197"/>
      <c r="J31" s="200"/>
      <c r="K31" s="203"/>
      <c r="L31" s="200">
        <f ca="1">IF(NOT(ISERROR(MATCH(K31,_xlfn.ANCHORARRAY(F42),0))),J44&amp;"Por favor no seleccionar los criterios de impacto",K31)</f>
        <v>0</v>
      </c>
      <c r="M31" s="197"/>
      <c r="N31" s="200"/>
      <c r="O31" s="311"/>
      <c r="P31" s="1">
        <v>6</v>
      </c>
      <c r="Q31" s="115"/>
      <c r="R31" s="3" t="str">
        <f t="shared" si="5"/>
        <v/>
      </c>
      <c r="S31" s="14"/>
      <c r="T31" s="14"/>
      <c r="U31" s="5" t="str">
        <f t="shared" si="27"/>
        <v/>
      </c>
      <c r="V31" s="14"/>
      <c r="W31" s="14"/>
      <c r="X31" s="14"/>
      <c r="Y31" s="6" t="str">
        <f t="shared" si="32"/>
        <v/>
      </c>
      <c r="Z31" s="7" t="str">
        <f t="shared" si="28"/>
        <v/>
      </c>
      <c r="AA31" s="8" t="str">
        <f t="shared" si="29"/>
        <v/>
      </c>
      <c r="AB31" s="7" t="str">
        <f t="shared" si="30"/>
        <v/>
      </c>
      <c r="AC31" s="8" t="str">
        <f t="shared" si="33"/>
        <v/>
      </c>
      <c r="AD31" s="9" t="str">
        <f t="shared" si="34"/>
        <v/>
      </c>
      <c r="AE31" s="10"/>
      <c r="AF31" s="10"/>
      <c r="AG31" s="4"/>
      <c r="AH31" s="4"/>
      <c r="AI31" s="4"/>
      <c r="AJ31" s="4"/>
      <c r="AK31" s="15"/>
      <c r="AL31" s="15"/>
      <c r="AM31" s="312"/>
      <c r="AN31" s="314"/>
    </row>
    <row r="32" spans="1:40" s="104" customFormat="1" ht="108" x14ac:dyDescent="0.3">
      <c r="A32" s="351">
        <v>5</v>
      </c>
      <c r="B32" s="176" t="s">
        <v>42</v>
      </c>
      <c r="C32" s="176" t="s">
        <v>67</v>
      </c>
      <c r="D32" s="176" t="s">
        <v>83</v>
      </c>
      <c r="E32" s="176" t="s">
        <v>84</v>
      </c>
      <c r="F32" s="207" t="s">
        <v>85</v>
      </c>
      <c r="G32" s="176" t="s">
        <v>47</v>
      </c>
      <c r="H32" s="176">
        <v>20</v>
      </c>
      <c r="I32" s="195" t="str">
        <f t="shared" ref="I32" si="35">IF(H32&lt;=0,"",IF(H32&lt;=2,"Muy Baja",IF(H32&lt;=5,"Baja",IF(H32&lt;=19,"Media",IF(H32&lt;=50,"Alta","Muy Alta")))))</f>
        <v>Alta</v>
      </c>
      <c r="J32" s="198">
        <f>IF(I32="","",IF(I32="Muy Baja",0.2,IF(I32="Baja",0.4,IF(I32="Media",0.6,IF(I32="Alta",0.8,IF(I32="Muy Alta",1,))))))</f>
        <v>0.8</v>
      </c>
      <c r="K32" s="201" t="s">
        <v>48</v>
      </c>
      <c r="L32" s="198" t="str">
        <f>IF(NOT(ISERROR(MATCH(K32,'[1]Tabla Impacto'!$B$221:$B$223,0))),'[1]Tabla Impacto'!$F$223&amp;"Por favor no seleccionar los criterios de impacto(Afectación Económica o presupuestal y Pérdida Reputacional)",K32)</f>
        <v xml:space="preserve">     El riesgo afecta la imagen de de la entidad con efecto publicitario sostenido a nivel de sector administrativo, nivel departamental o municipal</v>
      </c>
      <c r="M32" s="195" t="str">
        <f>IF(OR(L32='[1]Tabla Impacto'!$C$11,L32='[1]Tabla Impacto'!$D$11),"Leve",IF(OR(L32='[1]Tabla Impacto'!$C$12,L32='[1]Tabla Impacto'!$D$12),"Menor",IF(OR(L32='[1]Tabla Impacto'!$C$13,L32='[1]Tabla Impacto'!$D$13),"Moderado",IF(OR(L32='[1]Tabla Impacto'!$C$14,L32='[1]Tabla Impacto'!$D$14),"Mayor",IF(OR(L32='[1]Tabla Impacto'!$C$15,L32='[1]Tabla Impacto'!$D$15),"Catastrófico","")))))</f>
        <v>Mayor</v>
      </c>
      <c r="N32" s="198">
        <f>IF(M32="","",IF(M32="Leve",0.2,IF(M32="Menor",0.4,IF(M32="Moderado",0.6,IF(M32="Mayor",0.8,IF(M32="Catastrófico",1,))))))</f>
        <v>0.8</v>
      </c>
      <c r="O32" s="173" t="str">
        <f>IF(OR(AND(I32="Muy Baja",M32="Leve"),AND(I32="Muy Baja",M32="Menor"),AND(I32="Baja",M32="Leve")),"Bajo",IF(OR(AND(I32="Muy baja",M32="Moderado"),AND(I32="Baja",M32="Menor"),AND(I32="Baja",M32="Moderado"),AND(I32="Media",M32="Leve"),AND(I32="Media",M32="Menor"),AND(I32="Media",M32="Moderado"),AND(I32="Alta",M32="Leve"),AND(I32="Alta",M32="Menor")),"Moderado",IF(OR(AND(I32="Muy Baja",M32="Mayor"),AND(I32="Baja",M32="Mayor"),AND(I32="Media",M32="Mayor"),AND(I32="Alta",M32="Moderado"),AND(I32="Alta",M32="Mayor"),AND(I32="Muy Alta",M32="Leve"),AND(I32="Muy Alta",M32="Menor"),AND(I32="Muy Alta",M32="Moderado"),AND(I32="Muy Alta",M32="Mayor")),"Alto",IF(OR(AND(I32="Muy Baja",M32="Catastrófico"),AND(I32="Baja",M32="Catastrófico"),AND(I32="Media",M32="Catastrófico"),AND(I32="Alta",M32="Catastrófico"),AND(I32="Muy Alta",M32="Catastrófico")),"Extremo",""))))</f>
        <v>Alto</v>
      </c>
      <c r="P32" s="31">
        <v>1</v>
      </c>
      <c r="Q32" s="115" t="s">
        <v>86</v>
      </c>
      <c r="R32" s="27" t="str">
        <f t="shared" si="5"/>
        <v>Probabilidad</v>
      </c>
      <c r="S32" s="12" t="s">
        <v>64</v>
      </c>
      <c r="T32" s="12" t="s">
        <v>51</v>
      </c>
      <c r="U32" s="28" t="str">
        <f>IF(AND(S32="Preventivo",T32="Automático"),"50%",IF(AND(S32="Preventivo",T32="Manual"),"40%",IF(AND(S32="Detectivo",T32="Automático"),"40%",IF(AND(S32="Detectivo",T32="Manual"),"30%",IF(AND(S32="Correctivo",T32="Automático"),"35%",IF(AND(S32="Correctivo",T32="Manual"),"25%",""))))))</f>
        <v>40%</v>
      </c>
      <c r="V32" s="12" t="s">
        <v>52</v>
      </c>
      <c r="W32" s="12" t="s">
        <v>53</v>
      </c>
      <c r="X32" s="12" t="s">
        <v>54</v>
      </c>
      <c r="Y32" s="29">
        <f>IFERROR(IF(R32="Probabilidad",(J32-(+J32*U32)),IF(R32="Impacto",J32,"")),"")</f>
        <v>0.48</v>
      </c>
      <c r="Z32" s="25" t="str">
        <f>IFERROR(IF(Y32="","",IF(Y32&lt;=0.2,"Muy Baja",IF(Y32&lt;=0.4,"Baja",IF(Y32&lt;=0.6,"Media",IF(Y32&lt;=0.8,"Alta","Muy Alta"))))),"")</f>
        <v>Media</v>
      </c>
      <c r="AA32" s="18">
        <f>+Y32</f>
        <v>0.48</v>
      </c>
      <c r="AB32" s="25" t="str">
        <f>IFERROR(IF(AC32="","",IF(AC32&lt;=0.2,"Leve",IF(AC32&lt;=0.4,"Menor",IF(AC32&lt;=0.6,"Moderado",IF(AC32&lt;=0.8,"Mayor","Catastrófico"))))),"")</f>
        <v>Mayor</v>
      </c>
      <c r="AC32" s="18">
        <f>IFERROR(IF(R32="Impacto",(N32-(+N32*U32)),IF(R32="Probabilidad",N32,"")),"")</f>
        <v>0.8</v>
      </c>
      <c r="AD32" s="30" t="str">
        <f>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Alto</v>
      </c>
      <c r="AE32" s="11" t="s">
        <v>55</v>
      </c>
      <c r="AF32" s="11" t="s">
        <v>87</v>
      </c>
      <c r="AG32" s="12" t="s">
        <v>88</v>
      </c>
      <c r="AH32" s="12" t="s">
        <v>75</v>
      </c>
      <c r="AI32" s="12" t="s">
        <v>89</v>
      </c>
      <c r="AJ32" s="12" t="s">
        <v>88</v>
      </c>
      <c r="AK32" s="13">
        <v>44328</v>
      </c>
      <c r="AL32" s="13" t="s">
        <v>90</v>
      </c>
      <c r="AM32" s="176" t="s">
        <v>91</v>
      </c>
      <c r="AN32" s="216"/>
    </row>
    <row r="33" spans="1:40" s="104" customFormat="1" x14ac:dyDescent="0.3">
      <c r="A33" s="349"/>
      <c r="B33" s="177"/>
      <c r="C33" s="177"/>
      <c r="D33" s="177"/>
      <c r="E33" s="177"/>
      <c r="F33" s="208"/>
      <c r="G33" s="177"/>
      <c r="H33" s="177"/>
      <c r="I33" s="196"/>
      <c r="J33" s="199"/>
      <c r="K33" s="202"/>
      <c r="L33" s="199">
        <f ca="1">IF(NOT(ISERROR(MATCH(K33,_xlfn.ANCHORARRAY(F44),0))),J46&amp;"Por favor no seleccionar los criterios de impacto",K33)</f>
        <v>0</v>
      </c>
      <c r="M33" s="196"/>
      <c r="N33" s="199"/>
      <c r="O33" s="174"/>
      <c r="P33" s="31">
        <v>2</v>
      </c>
      <c r="Q33" s="115"/>
      <c r="R33" s="27" t="str">
        <f t="shared" si="5"/>
        <v/>
      </c>
      <c r="S33" s="12"/>
      <c r="T33" s="12"/>
      <c r="U33" s="28" t="str">
        <f t="shared" ref="U33:U37" si="36">IF(AND(S33="Preventivo",T33="Automático"),"50%",IF(AND(S33="Preventivo",T33="Manual"),"40%",IF(AND(S33="Detectivo",T33="Automático"),"40%",IF(AND(S33="Detectivo",T33="Manual"),"30%",IF(AND(S33="Correctivo",T33="Automático"),"35%",IF(AND(S33="Correctivo",T33="Manual"),"25%",""))))))</f>
        <v/>
      </c>
      <c r="V33" s="12"/>
      <c r="W33" s="12"/>
      <c r="X33" s="12"/>
      <c r="Y33" s="29" t="str">
        <f>IFERROR(IF(AND(R32="Probabilidad",R33="Probabilidad"),(AA32-(+AA32*U33)),IF(R33="Probabilidad",(J32-(+J32*U33)),IF(R33="Impacto",AA32,""))),"")</f>
        <v/>
      </c>
      <c r="Z33" s="25" t="str">
        <f t="shared" ref="Z33:Z37" si="37">IFERROR(IF(Y33="","",IF(Y33&lt;=0.2,"Muy Baja",IF(Y33&lt;=0.4,"Baja",IF(Y33&lt;=0.6,"Media",IF(Y33&lt;=0.8,"Alta","Muy Alta"))))),"")</f>
        <v/>
      </c>
      <c r="AA33" s="18" t="str">
        <f t="shared" ref="AA33:AA37" si="38">+Y33</f>
        <v/>
      </c>
      <c r="AB33" s="25" t="str">
        <f t="shared" ref="AB33:AB37" si="39">IFERROR(IF(AC33="","",IF(AC33&lt;=0.2,"Leve",IF(AC33&lt;=0.4,"Menor",IF(AC33&lt;=0.6,"Moderado",IF(AC33&lt;=0.8,"Mayor","Catastrófico"))))),"")</f>
        <v/>
      </c>
      <c r="AC33" s="18" t="str">
        <f>IFERROR(IF(AND(R32="Impacto",R33="Impacto"),(AC32-(+AC32*U33)),IF(R33="Impacto",($N$16-(+$N$16*U33)),IF(R33="Probabilidad",AC32,""))),"")</f>
        <v/>
      </c>
      <c r="AD33" s="30" t="str">
        <f t="shared" ref="AD33:AD34" si="40">IFERROR(IF(OR(AND(Z33="Muy Baja",AB33="Leve"),AND(Z33="Muy Baja",AB33="Menor"),AND(Z33="Baja",AB33="Leve")),"Bajo",IF(OR(AND(Z33="Muy baja",AB33="Moderado"),AND(Z33="Baja",AB33="Menor"),AND(Z33="Baja",AB33="Moderado"),AND(Z33="Media",AB33="Leve"),AND(Z33="Media",AB33="Menor"),AND(Z33="Media",AB33="Moderado"),AND(Z33="Alta",AB33="Leve"),AND(Z33="Alta",AB33="Menor")),"Moderado",IF(OR(AND(Z33="Muy Baja",AB33="Mayor"),AND(Z33="Baja",AB33="Mayor"),AND(Z33="Media",AB33="Mayor"),AND(Z33="Alta",AB33="Moderado"),AND(Z33="Alta",AB33="Mayor"),AND(Z33="Muy Alta",AB33="Leve"),AND(Z33="Muy Alta",AB33="Menor"),AND(Z33="Muy Alta",AB33="Moderado"),AND(Z33="Muy Alta",AB33="Mayor")),"Alto",IF(OR(AND(Z33="Muy Baja",AB33="Catastrófico"),AND(Z33="Baja",AB33="Catastrófico"),AND(Z33="Media",AB33="Catastrófico"),AND(Z33="Alta",AB33="Catastrófico"),AND(Z33="Muy Alta",AB33="Catastrófico")),"Extremo","")))),"")</f>
        <v/>
      </c>
      <c r="AE33" s="11"/>
      <c r="AF33" s="11"/>
      <c r="AG33" s="12"/>
      <c r="AH33" s="12"/>
      <c r="AI33" s="12"/>
      <c r="AJ33" s="12"/>
      <c r="AK33" s="13"/>
      <c r="AL33" s="13"/>
      <c r="AM33" s="177"/>
      <c r="AN33" s="217"/>
    </row>
    <row r="34" spans="1:40" s="104" customFormat="1" x14ac:dyDescent="0.3">
      <c r="A34" s="349"/>
      <c r="B34" s="177"/>
      <c r="C34" s="177"/>
      <c r="D34" s="177"/>
      <c r="E34" s="177"/>
      <c r="F34" s="208"/>
      <c r="G34" s="177"/>
      <c r="H34" s="177"/>
      <c r="I34" s="196"/>
      <c r="J34" s="199"/>
      <c r="K34" s="202"/>
      <c r="L34" s="199">
        <f ca="1">IF(NOT(ISERROR(MATCH(K34,_xlfn.ANCHORARRAY(F45),0))),J47&amp;"Por favor no seleccionar los criterios de impacto",K34)</f>
        <v>0</v>
      </c>
      <c r="M34" s="196"/>
      <c r="N34" s="199"/>
      <c r="O34" s="174"/>
      <c r="P34" s="31">
        <v>3</v>
      </c>
      <c r="Q34" s="115"/>
      <c r="R34" s="27" t="str">
        <f t="shared" si="5"/>
        <v/>
      </c>
      <c r="S34" s="12"/>
      <c r="T34" s="12"/>
      <c r="U34" s="28" t="str">
        <f t="shared" si="36"/>
        <v/>
      </c>
      <c r="V34" s="12"/>
      <c r="W34" s="12"/>
      <c r="X34" s="12"/>
      <c r="Y34" s="29" t="str">
        <f t="shared" ref="Y34:Y37" si="41">IFERROR(IF(AND(R33="Probabilidad",R34="Probabilidad"),(AA33-(+AA33*U34)),IF(AND(R33="Impacto",R34="Probabilidad"),(AA32-(+AA32*U34)),IF(R34="Impacto",AA33,""))),"")</f>
        <v/>
      </c>
      <c r="Z34" s="25" t="str">
        <f t="shared" si="37"/>
        <v/>
      </c>
      <c r="AA34" s="18" t="str">
        <f t="shared" si="38"/>
        <v/>
      </c>
      <c r="AB34" s="25" t="str">
        <f t="shared" si="39"/>
        <v/>
      </c>
      <c r="AC34" s="18" t="str">
        <f>IFERROR(IF(AND(R33="Impacto",R34="Impacto"),(AC33-(+AC33*U34)),IF(AND(R33="Probabilidad",R34="Impacto"),(AC32-(+AC32*U34)),IF(R34="Probabilidad",AC33,""))),"")</f>
        <v/>
      </c>
      <c r="AD34" s="30" t="str">
        <f t="shared" si="40"/>
        <v/>
      </c>
      <c r="AE34" s="11"/>
      <c r="AF34" s="11"/>
      <c r="AG34" s="12"/>
      <c r="AH34" s="12"/>
      <c r="AI34" s="12"/>
      <c r="AJ34" s="12"/>
      <c r="AK34" s="13"/>
      <c r="AL34" s="13"/>
      <c r="AM34" s="177"/>
      <c r="AN34" s="217"/>
    </row>
    <row r="35" spans="1:40" s="104" customFormat="1" x14ac:dyDescent="0.3">
      <c r="A35" s="349"/>
      <c r="B35" s="177"/>
      <c r="C35" s="177"/>
      <c r="D35" s="177"/>
      <c r="E35" s="177"/>
      <c r="F35" s="208"/>
      <c r="G35" s="177"/>
      <c r="H35" s="177"/>
      <c r="I35" s="196"/>
      <c r="J35" s="199"/>
      <c r="K35" s="202"/>
      <c r="L35" s="199">
        <f ca="1">IF(NOT(ISERROR(MATCH(K35,_xlfn.ANCHORARRAY(F46),0))),J48&amp;"Por favor no seleccionar los criterios de impacto",K35)</f>
        <v>0</v>
      </c>
      <c r="M35" s="196"/>
      <c r="N35" s="199"/>
      <c r="O35" s="174"/>
      <c r="P35" s="31">
        <v>4</v>
      </c>
      <c r="Q35" s="115"/>
      <c r="R35" s="27" t="str">
        <f t="shared" si="5"/>
        <v/>
      </c>
      <c r="S35" s="12"/>
      <c r="T35" s="12"/>
      <c r="U35" s="28" t="str">
        <f t="shared" si="36"/>
        <v/>
      </c>
      <c r="V35" s="12"/>
      <c r="W35" s="12"/>
      <c r="X35" s="12"/>
      <c r="Y35" s="29" t="str">
        <f t="shared" si="41"/>
        <v/>
      </c>
      <c r="Z35" s="25" t="str">
        <f t="shared" si="37"/>
        <v/>
      </c>
      <c r="AA35" s="18" t="str">
        <f t="shared" si="38"/>
        <v/>
      </c>
      <c r="AB35" s="25" t="str">
        <f t="shared" si="39"/>
        <v/>
      </c>
      <c r="AC35" s="18" t="str">
        <f t="shared" ref="AC35:AC37" si="42">IFERROR(IF(AND(R34="Impacto",R35="Impacto"),(AC34-(+AC34*U35)),IF(AND(R34="Probabilidad",R35="Impacto"),(AC33-(+AC33*U35)),IF(R35="Probabilidad",AC34,""))),"")</f>
        <v/>
      </c>
      <c r="AD35" s="30" t="str">
        <f>IFERROR(IF(OR(AND(Z35="Muy Baja",AB35="Leve"),AND(Z35="Muy Baja",AB35="Menor"),AND(Z35="Baja",AB35="Leve")),"Bajo",IF(OR(AND(Z35="Muy baja",AB35="Moderado"),AND(Z35="Baja",AB35="Menor"),AND(Z35="Baja",AB35="Moderado"),AND(Z35="Media",AB35="Leve"),AND(Z35="Media",AB35="Menor"),AND(Z35="Media",AB35="Moderado"),AND(Z35="Alta",AB35="Leve"),AND(Z35="Alta",AB35="Menor")),"Moderado",IF(OR(AND(Z35="Muy Baja",AB35="Mayor"),AND(Z35="Baja",AB35="Mayor"),AND(Z35="Media",AB35="Mayor"),AND(Z35="Alta",AB35="Moderado"),AND(Z35="Alta",AB35="Mayor"),AND(Z35="Muy Alta",AB35="Leve"),AND(Z35="Muy Alta",AB35="Menor"),AND(Z35="Muy Alta",AB35="Moderado"),AND(Z35="Muy Alta",AB35="Mayor")),"Alto",IF(OR(AND(Z35="Muy Baja",AB35="Catastrófico"),AND(Z35="Baja",AB35="Catastrófico"),AND(Z35="Media",AB35="Catastrófico"),AND(Z35="Alta",AB35="Catastrófico"),AND(Z35="Muy Alta",AB35="Catastrófico")),"Extremo","")))),"")</f>
        <v/>
      </c>
      <c r="AE35" s="11"/>
      <c r="AF35" s="11"/>
      <c r="AG35" s="12"/>
      <c r="AH35" s="12"/>
      <c r="AI35" s="12"/>
      <c r="AJ35" s="12"/>
      <c r="AK35" s="13"/>
      <c r="AL35" s="13"/>
      <c r="AM35" s="177"/>
      <c r="AN35" s="217"/>
    </row>
    <row r="36" spans="1:40" s="104" customFormat="1" x14ac:dyDescent="0.3">
      <c r="A36" s="349"/>
      <c r="B36" s="177"/>
      <c r="C36" s="177"/>
      <c r="D36" s="177"/>
      <c r="E36" s="177"/>
      <c r="F36" s="208"/>
      <c r="G36" s="177"/>
      <c r="H36" s="177"/>
      <c r="I36" s="196"/>
      <c r="J36" s="199"/>
      <c r="K36" s="202"/>
      <c r="L36" s="199">
        <f ca="1">IF(NOT(ISERROR(MATCH(K36,_xlfn.ANCHORARRAY(F47),0))),J49&amp;"Por favor no seleccionar los criterios de impacto",K36)</f>
        <v>0</v>
      </c>
      <c r="M36" s="196"/>
      <c r="N36" s="199"/>
      <c r="O36" s="174"/>
      <c r="P36" s="31">
        <v>5</v>
      </c>
      <c r="Q36" s="115"/>
      <c r="R36" s="27" t="str">
        <f t="shared" si="5"/>
        <v/>
      </c>
      <c r="S36" s="12"/>
      <c r="T36" s="12"/>
      <c r="U36" s="28" t="str">
        <f t="shared" si="36"/>
        <v/>
      </c>
      <c r="V36" s="12"/>
      <c r="W36" s="12"/>
      <c r="X36" s="12"/>
      <c r="Y36" s="29" t="str">
        <f t="shared" si="41"/>
        <v/>
      </c>
      <c r="Z36" s="25" t="str">
        <f t="shared" si="37"/>
        <v/>
      </c>
      <c r="AA36" s="18" t="str">
        <f t="shared" si="38"/>
        <v/>
      </c>
      <c r="AB36" s="25" t="str">
        <f t="shared" si="39"/>
        <v/>
      </c>
      <c r="AC36" s="18" t="str">
        <f t="shared" si="42"/>
        <v/>
      </c>
      <c r="AD36" s="30" t="str">
        <f t="shared" ref="AD36:AD37" si="43">IFERROR(IF(OR(AND(Z36="Muy Baja",AB36="Leve"),AND(Z36="Muy Baja",AB36="Menor"),AND(Z36="Baja",AB36="Leve")),"Bajo",IF(OR(AND(Z36="Muy baja",AB36="Moderado"),AND(Z36="Baja",AB36="Menor"),AND(Z36="Baja",AB36="Moderado"),AND(Z36="Media",AB36="Leve"),AND(Z36="Media",AB36="Menor"),AND(Z36="Media",AB36="Moderado"),AND(Z36="Alta",AB36="Leve"),AND(Z36="Alta",AB36="Menor")),"Moderado",IF(OR(AND(Z36="Muy Baja",AB36="Mayor"),AND(Z36="Baja",AB36="Mayor"),AND(Z36="Media",AB36="Mayor"),AND(Z36="Alta",AB36="Moderado"),AND(Z36="Alta",AB36="Mayor"),AND(Z36="Muy Alta",AB36="Leve"),AND(Z36="Muy Alta",AB36="Menor"),AND(Z36="Muy Alta",AB36="Moderado"),AND(Z36="Muy Alta",AB36="Mayor")),"Alto",IF(OR(AND(Z36="Muy Baja",AB36="Catastrófico"),AND(Z36="Baja",AB36="Catastrófico"),AND(Z36="Media",AB36="Catastrófico"),AND(Z36="Alta",AB36="Catastrófico"),AND(Z36="Muy Alta",AB36="Catastrófico")),"Extremo","")))),"")</f>
        <v/>
      </c>
      <c r="AE36" s="11"/>
      <c r="AF36" s="11"/>
      <c r="AG36" s="12"/>
      <c r="AH36" s="12"/>
      <c r="AI36" s="12"/>
      <c r="AJ36" s="12"/>
      <c r="AK36" s="13"/>
      <c r="AL36" s="13"/>
      <c r="AM36" s="177"/>
      <c r="AN36" s="217"/>
    </row>
    <row r="37" spans="1:40" s="104" customFormat="1" x14ac:dyDescent="0.3">
      <c r="A37" s="352"/>
      <c r="B37" s="178"/>
      <c r="C37" s="178"/>
      <c r="D37" s="178"/>
      <c r="E37" s="178"/>
      <c r="F37" s="209"/>
      <c r="G37" s="178"/>
      <c r="H37" s="178"/>
      <c r="I37" s="197"/>
      <c r="J37" s="200"/>
      <c r="K37" s="203"/>
      <c r="L37" s="200">
        <f ca="1">IF(NOT(ISERROR(MATCH(K37,_xlfn.ANCHORARRAY(F48),0))),J50&amp;"Por favor no seleccionar los criterios de impacto",K37)</f>
        <v>0</v>
      </c>
      <c r="M37" s="197"/>
      <c r="N37" s="200"/>
      <c r="O37" s="175"/>
      <c r="P37" s="31">
        <v>6</v>
      </c>
      <c r="Q37" s="115"/>
      <c r="R37" s="27" t="str">
        <f t="shared" si="5"/>
        <v/>
      </c>
      <c r="S37" s="12"/>
      <c r="T37" s="12"/>
      <c r="U37" s="28" t="str">
        <f t="shared" si="36"/>
        <v/>
      </c>
      <c r="V37" s="12"/>
      <c r="W37" s="12"/>
      <c r="X37" s="12"/>
      <c r="Y37" s="29" t="str">
        <f t="shared" si="41"/>
        <v/>
      </c>
      <c r="Z37" s="25" t="str">
        <f t="shared" si="37"/>
        <v/>
      </c>
      <c r="AA37" s="18" t="str">
        <f t="shared" si="38"/>
        <v/>
      </c>
      <c r="AB37" s="25" t="str">
        <f t="shared" si="39"/>
        <v/>
      </c>
      <c r="AC37" s="18" t="str">
        <f t="shared" si="42"/>
        <v/>
      </c>
      <c r="AD37" s="30" t="str">
        <f t="shared" si="43"/>
        <v/>
      </c>
      <c r="AE37" s="11"/>
      <c r="AF37" s="11"/>
      <c r="AG37" s="12"/>
      <c r="AH37" s="12"/>
      <c r="AI37" s="12"/>
      <c r="AJ37" s="12"/>
      <c r="AK37" s="13"/>
      <c r="AL37" s="13"/>
      <c r="AM37" s="178"/>
      <c r="AN37" s="224"/>
    </row>
    <row r="38" spans="1:40" s="103" customFormat="1" ht="94.5" x14ac:dyDescent="0.3">
      <c r="A38" s="351">
        <v>6</v>
      </c>
      <c r="B38" s="176" t="s">
        <v>42</v>
      </c>
      <c r="C38" s="176" t="s">
        <v>67</v>
      </c>
      <c r="D38" s="176" t="s">
        <v>92</v>
      </c>
      <c r="E38" s="176" t="s">
        <v>93</v>
      </c>
      <c r="F38" s="207" t="s">
        <v>94</v>
      </c>
      <c r="G38" s="176" t="s">
        <v>71</v>
      </c>
      <c r="H38" s="176">
        <v>4</v>
      </c>
      <c r="I38" s="195" t="str">
        <f t="shared" ref="I38" si="44">IF(H38&lt;=0,"",IF(H38&lt;=2,"Muy Baja",IF(H38&lt;=5,"Baja",IF(H38&lt;=19,"Media",IF(H38&lt;=50,"Alta","Muy Alta")))))</f>
        <v>Baja</v>
      </c>
      <c r="J38" s="198">
        <f>IF(I38="","",IF(I38="Muy Baja",0.2,IF(I38="Baja",0.4,IF(I38="Media",0.6,IF(I38="Alta",0.8,IF(I38="Muy Alta",1,))))))</f>
        <v>0.4</v>
      </c>
      <c r="K38" s="201" t="s">
        <v>95</v>
      </c>
      <c r="L38" s="198" t="str">
        <f>IF(NOT(ISERROR(MATCH(K38,'[1]Tabla Impacto'!$B$221:$B$223,0))),'[1]Tabla Impacto'!$F$223&amp;"Por favor no seleccionar los criterios de impacto(Afectación Económica o presupuestal y Pérdida Reputacional)",K38)</f>
        <v xml:space="preserve">     El riesgo afecta la imagen de la entidad con algunos usuarios de relevancia frente al logro de los objetivos</v>
      </c>
      <c r="M38" s="195" t="str">
        <f>IF(OR(L38='[1]Tabla Impacto'!$C$11,L38='[1]Tabla Impacto'!$D$11),"Leve",IF(OR(L38='[1]Tabla Impacto'!$C$12,L38='[1]Tabla Impacto'!$D$12),"Menor",IF(OR(L38='[1]Tabla Impacto'!$C$13,L38='[1]Tabla Impacto'!$D$13),"Moderado",IF(OR(L38='[1]Tabla Impacto'!$C$14,L38='[1]Tabla Impacto'!$D$14),"Mayor",IF(OR(L38='[1]Tabla Impacto'!$C$15,L38='[1]Tabla Impacto'!$D$15),"Catastrófico","")))))</f>
        <v>Moderado</v>
      </c>
      <c r="N38" s="198">
        <f>IF(M38="","",IF(M38="Leve",0.2,IF(M38="Menor",0.4,IF(M38="Moderado",0.6,IF(M38="Mayor",0.8,IF(M38="Catastrófico",1,))))))</f>
        <v>0.6</v>
      </c>
      <c r="O38" s="173" t="str">
        <f>IF(OR(AND(I38="Muy Baja",M38="Leve"),AND(I38="Muy Baja",M38="Menor"),AND(I38="Baja",M38="Leve")),"Bajo",IF(OR(AND(I38="Muy baja",M38="Moderado"),AND(I38="Baja",M38="Menor"),AND(I38="Baja",M38="Moderado"),AND(I38="Media",M38="Leve"),AND(I38="Media",M38="Menor"),AND(I38="Media",M38="Moderado"),AND(I38="Alta",M38="Leve"),AND(I38="Alta",M38="Menor")),"Moderado",IF(OR(AND(I38="Muy Baja",M38="Mayor"),AND(I38="Baja",M38="Mayor"),AND(I38="Media",M38="Mayor"),AND(I38="Alta",M38="Moderado"),AND(I38="Alta",M38="Mayor"),AND(I38="Muy Alta",M38="Leve"),AND(I38="Muy Alta",M38="Menor"),AND(I38="Muy Alta",M38="Moderado"),AND(I38="Muy Alta",M38="Mayor")),"Alto",IF(OR(AND(I38="Muy Baja",M38="Catastrófico"),AND(I38="Baja",M38="Catastrófico"),AND(I38="Media",M38="Catastrófico"),AND(I38="Alta",M38="Catastrófico"),AND(I38="Muy Alta",M38="Catastrófico")),"Extremo",""))))</f>
        <v>Moderado</v>
      </c>
      <c r="P38" s="31">
        <v>1</v>
      </c>
      <c r="Q38" s="101" t="s">
        <v>96</v>
      </c>
      <c r="R38" s="27" t="str">
        <f t="shared" si="5"/>
        <v>Probabilidad</v>
      </c>
      <c r="S38" s="12" t="s">
        <v>64</v>
      </c>
      <c r="T38" s="12" t="s">
        <v>51</v>
      </c>
      <c r="U38" s="28" t="str">
        <f>IF(AND(S38="Preventivo",T38="Automático"),"50%",IF(AND(S38="Preventivo",T38="Manual"),"40%",IF(AND(S38="Detectivo",T38="Automático"),"40%",IF(AND(S38="Detectivo",T38="Manual"),"30%",IF(AND(S38="Correctivo",T38="Automático"),"35%",IF(AND(S38="Correctivo",T38="Manual"),"25%",""))))))</f>
        <v>40%</v>
      </c>
      <c r="V38" s="12" t="s">
        <v>52</v>
      </c>
      <c r="W38" s="12" t="s">
        <v>53</v>
      </c>
      <c r="X38" s="12" t="s">
        <v>54</v>
      </c>
      <c r="Y38" s="29">
        <f>IFERROR(IF(R38="Probabilidad",(J38-(+J38*U38)),IF(R38="Impacto",J38,"")),"")</f>
        <v>0.24</v>
      </c>
      <c r="Z38" s="25" t="str">
        <f>IFERROR(IF(Y38="","",IF(Y38&lt;=0.2,"Muy Baja",IF(Y38&lt;=0.4,"Baja",IF(Y38&lt;=0.6,"Media",IF(Y38&lt;=0.8,"Alta","Muy Alta"))))),"")</f>
        <v>Baja</v>
      </c>
      <c r="AA38" s="18">
        <f>+Y38</f>
        <v>0.24</v>
      </c>
      <c r="AB38" s="25" t="str">
        <f>IFERROR(IF(AC38="","",IF(AC38&lt;=0.2,"Leve",IF(AC38&lt;=0.4,"Menor",IF(AC38&lt;=0.6,"Moderado",IF(AC38&lt;=0.8,"Mayor","Catastrófico"))))),"")</f>
        <v>Moderado</v>
      </c>
      <c r="AC38" s="18">
        <f>IFERROR(IF(R38="Impacto",(N38-(+N38*U38)),IF(R38="Probabilidad",N38,"")),"")</f>
        <v>0.6</v>
      </c>
      <c r="AD38" s="30" t="str">
        <f>IFERROR(IF(OR(AND(Z38="Muy Baja",AB38="Leve"),AND(Z38="Muy Baja",AB38="Menor"),AND(Z38="Baja",AB38="Leve")),"Bajo",IF(OR(AND(Z38="Muy baja",AB38="Moderado"),AND(Z38="Baja",AB38="Menor"),AND(Z38="Baja",AB38="Moderado"),AND(Z38="Media",AB38="Leve"),AND(Z38="Media",AB38="Menor"),AND(Z38="Media",AB38="Moderado"),AND(Z38="Alta",AB38="Leve"),AND(Z38="Alta",AB38="Menor")),"Moderado",IF(OR(AND(Z38="Muy Baja",AB38="Mayor"),AND(Z38="Baja",AB38="Mayor"),AND(Z38="Media",AB38="Mayor"),AND(Z38="Alta",AB38="Moderado"),AND(Z38="Alta",AB38="Mayor"),AND(Z38="Muy Alta",AB38="Leve"),AND(Z38="Muy Alta",AB38="Menor"),AND(Z38="Muy Alta",AB38="Moderado"),AND(Z38="Muy Alta",AB38="Mayor")),"Alto",IF(OR(AND(Z38="Muy Baja",AB38="Catastrófico"),AND(Z38="Baja",AB38="Catastrófico"),AND(Z38="Media",AB38="Catastrófico"),AND(Z38="Alta",AB38="Catastrófico"),AND(Z38="Muy Alta",AB38="Catastrófico")),"Extremo","")))),"")</f>
        <v>Moderado</v>
      </c>
      <c r="AE38" s="11" t="s">
        <v>55</v>
      </c>
      <c r="AF38" s="176" t="s">
        <v>97</v>
      </c>
      <c r="AG38" s="176" t="s">
        <v>98</v>
      </c>
      <c r="AH38" s="176" t="s">
        <v>75</v>
      </c>
      <c r="AI38" s="176" t="s">
        <v>99</v>
      </c>
      <c r="AJ38" s="176" t="s">
        <v>98</v>
      </c>
      <c r="AK38" s="307">
        <v>44328</v>
      </c>
      <c r="AL38" s="307">
        <v>44561</v>
      </c>
      <c r="AM38" s="176">
        <v>3748</v>
      </c>
      <c r="AN38" s="216"/>
    </row>
    <row r="39" spans="1:40" s="103" customFormat="1" ht="67.5" x14ac:dyDescent="0.3">
      <c r="A39" s="349"/>
      <c r="B39" s="177"/>
      <c r="C39" s="177"/>
      <c r="D39" s="177"/>
      <c r="E39" s="177"/>
      <c r="F39" s="208"/>
      <c r="G39" s="177"/>
      <c r="H39" s="177"/>
      <c r="I39" s="196"/>
      <c r="J39" s="199"/>
      <c r="K39" s="202"/>
      <c r="L39" s="199">
        <f ca="1">IF(NOT(ISERROR(MATCH(K39,_xlfn.ANCHORARRAY(F50),0))),J52&amp;"Por favor no seleccionar los criterios de impacto",K39)</f>
        <v>0</v>
      </c>
      <c r="M39" s="196"/>
      <c r="N39" s="199"/>
      <c r="O39" s="174"/>
      <c r="P39" s="31">
        <v>2</v>
      </c>
      <c r="Q39" s="101" t="s">
        <v>100</v>
      </c>
      <c r="R39" s="27" t="str">
        <f t="shared" si="5"/>
        <v>Impacto</v>
      </c>
      <c r="S39" s="12" t="s">
        <v>81</v>
      </c>
      <c r="T39" s="12" t="s">
        <v>51</v>
      </c>
      <c r="U39" s="28" t="str">
        <f t="shared" ref="U39:U43" si="45">IF(AND(S39="Preventivo",T39="Automático"),"50%",IF(AND(S39="Preventivo",T39="Manual"),"40%",IF(AND(S39="Detectivo",T39="Automático"),"40%",IF(AND(S39="Detectivo",T39="Manual"),"30%",IF(AND(S39="Correctivo",T39="Automático"),"35%",IF(AND(S39="Correctivo",T39="Manual"),"25%",""))))))</f>
        <v>25%</v>
      </c>
      <c r="V39" s="12" t="s">
        <v>52</v>
      </c>
      <c r="W39" s="12" t="s">
        <v>53</v>
      </c>
      <c r="X39" s="12" t="s">
        <v>54</v>
      </c>
      <c r="Y39" s="29">
        <f>IFERROR(IF(AND(R38="Probabilidad",R39="Probabilidad"),(AA38-(+AA38*U39)),IF(R39="Probabilidad",(J38-(+J38*U39)),IF(R39="Impacto",AA38,""))),"")</f>
        <v>0.24</v>
      </c>
      <c r="Z39" s="25" t="str">
        <f t="shared" ref="Z39:Z43" si="46">IFERROR(IF(Y39="","",IF(Y39&lt;=0.2,"Muy Baja",IF(Y39&lt;=0.4,"Baja",IF(Y39&lt;=0.6,"Media",IF(Y39&lt;=0.8,"Alta","Muy Alta"))))),"")</f>
        <v>Baja</v>
      </c>
      <c r="AA39" s="18">
        <f t="shared" ref="AA39:AA43" si="47">+Y39</f>
        <v>0.24</v>
      </c>
      <c r="AB39" s="25" t="str">
        <f t="shared" ref="AB39:AB43" si="48">IFERROR(IF(AC39="","",IF(AC39&lt;=0.2,"Leve",IF(AC39&lt;=0.4,"Menor",IF(AC39&lt;=0.6,"Moderado",IF(AC39&lt;=0.8,"Mayor","Catastrófico"))))),"")</f>
        <v>Leve</v>
      </c>
      <c r="AC39" s="18">
        <f>IFERROR(IF(AND(R38="Impacto",R39="Impacto"),(AC38-(+AC38*U39)),IF(R39="Impacto",($N$16-(+$N$16*U39)),IF(R39="Probabilidad",AC38,""))),"")</f>
        <v>0</v>
      </c>
      <c r="AD39" s="30" t="str">
        <f t="shared" ref="AD39:AD40" si="49">IFERROR(IF(OR(AND(Z39="Muy Baja",AB39="Leve"),AND(Z39="Muy Baja",AB39="Menor"),AND(Z39="Baja",AB39="Leve")),"Bajo",IF(OR(AND(Z39="Muy baja",AB39="Moderado"),AND(Z39="Baja",AB39="Menor"),AND(Z39="Baja",AB39="Moderado"),AND(Z39="Media",AB39="Leve"),AND(Z39="Media",AB39="Menor"),AND(Z39="Media",AB39="Moderado"),AND(Z39="Alta",AB39="Leve"),AND(Z39="Alta",AB39="Menor")),"Moderado",IF(OR(AND(Z39="Muy Baja",AB39="Mayor"),AND(Z39="Baja",AB39="Mayor"),AND(Z39="Media",AB39="Mayor"),AND(Z39="Alta",AB39="Moderado"),AND(Z39="Alta",AB39="Mayor"),AND(Z39="Muy Alta",AB39="Leve"),AND(Z39="Muy Alta",AB39="Menor"),AND(Z39="Muy Alta",AB39="Moderado"),AND(Z39="Muy Alta",AB39="Mayor")),"Alto",IF(OR(AND(Z39="Muy Baja",AB39="Catastrófico"),AND(Z39="Baja",AB39="Catastrófico"),AND(Z39="Media",AB39="Catastrófico"),AND(Z39="Alta",AB39="Catastrófico"),AND(Z39="Muy Alta",AB39="Catastrófico")),"Extremo","")))),"")</f>
        <v>Bajo</v>
      </c>
      <c r="AE39" s="11" t="s">
        <v>55</v>
      </c>
      <c r="AF39" s="178"/>
      <c r="AG39" s="178"/>
      <c r="AH39" s="178"/>
      <c r="AI39" s="178"/>
      <c r="AJ39" s="178"/>
      <c r="AK39" s="308"/>
      <c r="AL39" s="308"/>
      <c r="AM39" s="177"/>
      <c r="AN39" s="217"/>
    </row>
    <row r="40" spans="1:40" s="103" customFormat="1" ht="148.5" x14ac:dyDescent="0.3">
      <c r="A40" s="349"/>
      <c r="B40" s="177"/>
      <c r="C40" s="177"/>
      <c r="D40" s="177"/>
      <c r="E40" s="177"/>
      <c r="F40" s="208"/>
      <c r="G40" s="177"/>
      <c r="H40" s="177"/>
      <c r="I40" s="196"/>
      <c r="J40" s="199"/>
      <c r="K40" s="202"/>
      <c r="L40" s="199">
        <f ca="1">IF(NOT(ISERROR(MATCH(K40,_xlfn.ANCHORARRAY(F51),0))),J53&amp;"Por favor no seleccionar los criterios de impacto",K40)</f>
        <v>0</v>
      </c>
      <c r="M40" s="196"/>
      <c r="N40" s="199"/>
      <c r="O40" s="174"/>
      <c r="P40" s="31">
        <v>3</v>
      </c>
      <c r="Q40" s="101" t="s">
        <v>101</v>
      </c>
      <c r="R40" s="27" t="str">
        <f t="shared" si="5"/>
        <v>Probabilidad</v>
      </c>
      <c r="S40" s="12" t="s">
        <v>50</v>
      </c>
      <c r="T40" s="12" t="s">
        <v>51</v>
      </c>
      <c r="U40" s="28" t="str">
        <f t="shared" si="45"/>
        <v>30%</v>
      </c>
      <c r="V40" s="12" t="s">
        <v>52</v>
      </c>
      <c r="W40" s="12" t="s">
        <v>53</v>
      </c>
      <c r="X40" s="12" t="s">
        <v>54</v>
      </c>
      <c r="Y40" s="29">
        <f t="shared" ref="Y40:Y43" si="50">IFERROR(IF(AND(R39="Probabilidad",R40="Probabilidad"),(AA39-(+AA39*U40)),IF(AND(R39="Impacto",R40="Probabilidad"),(AA38-(+AA38*U40)),IF(R40="Impacto",AA39,""))),"")</f>
        <v>0.16799999999999998</v>
      </c>
      <c r="Z40" s="25" t="str">
        <f t="shared" si="46"/>
        <v>Muy Baja</v>
      </c>
      <c r="AA40" s="18">
        <f t="shared" si="47"/>
        <v>0.16799999999999998</v>
      </c>
      <c r="AB40" s="25" t="str">
        <f t="shared" si="48"/>
        <v>Leve</v>
      </c>
      <c r="AC40" s="18">
        <f>IFERROR(IF(AND(R39="Impacto",R40="Impacto"),(AC39-(+AC39*U40)),IF(AND(R39="Probabilidad",R40="Impacto"),(AC38-(+AC38*U40)),IF(R40="Probabilidad",AC39,""))),"")</f>
        <v>0</v>
      </c>
      <c r="AD40" s="30" t="str">
        <f t="shared" si="49"/>
        <v>Bajo</v>
      </c>
      <c r="AE40" s="11" t="s">
        <v>55</v>
      </c>
      <c r="AF40" s="11" t="s">
        <v>102</v>
      </c>
      <c r="AG40" s="12" t="s">
        <v>98</v>
      </c>
      <c r="AH40" s="12" t="s">
        <v>75</v>
      </c>
      <c r="AI40" s="12" t="s">
        <v>99</v>
      </c>
      <c r="AJ40" s="12" t="s">
        <v>98</v>
      </c>
      <c r="AK40" s="13">
        <v>44328</v>
      </c>
      <c r="AL40" s="13" t="s">
        <v>103</v>
      </c>
      <c r="AM40" s="177"/>
      <c r="AN40" s="217"/>
    </row>
    <row r="41" spans="1:40" s="103" customFormat="1" x14ac:dyDescent="0.3">
      <c r="A41" s="349"/>
      <c r="B41" s="177"/>
      <c r="C41" s="177"/>
      <c r="D41" s="177"/>
      <c r="E41" s="177"/>
      <c r="F41" s="208"/>
      <c r="G41" s="177"/>
      <c r="H41" s="177"/>
      <c r="I41" s="196"/>
      <c r="J41" s="199"/>
      <c r="K41" s="202"/>
      <c r="L41" s="199">
        <f ca="1">IF(NOT(ISERROR(MATCH(K41,_xlfn.ANCHORARRAY(F52),0))),J54&amp;"Por favor no seleccionar los criterios de impacto",K41)</f>
        <v>0</v>
      </c>
      <c r="M41" s="196"/>
      <c r="N41" s="199"/>
      <c r="O41" s="174"/>
      <c r="P41" s="31">
        <v>4</v>
      </c>
      <c r="Q41" s="101"/>
      <c r="R41" s="27" t="str">
        <f t="shared" si="5"/>
        <v/>
      </c>
      <c r="S41" s="12"/>
      <c r="T41" s="12"/>
      <c r="U41" s="28" t="str">
        <f t="shared" si="45"/>
        <v/>
      </c>
      <c r="V41" s="12"/>
      <c r="W41" s="12"/>
      <c r="X41" s="12"/>
      <c r="Y41" s="29" t="str">
        <f t="shared" si="50"/>
        <v/>
      </c>
      <c r="Z41" s="25" t="str">
        <f t="shared" si="46"/>
        <v/>
      </c>
      <c r="AA41" s="18" t="str">
        <f t="shared" si="47"/>
        <v/>
      </c>
      <c r="AB41" s="25" t="str">
        <f t="shared" si="48"/>
        <v/>
      </c>
      <c r="AC41" s="18" t="str">
        <f t="shared" ref="AC41:AC43" si="51">IFERROR(IF(AND(R40="Impacto",R41="Impacto"),(AC40-(+AC40*U41)),IF(AND(R40="Probabilidad",R41="Impacto"),(AC39-(+AC39*U41)),IF(R41="Probabilidad",AC40,""))),"")</f>
        <v/>
      </c>
      <c r="AD41" s="30" t="str">
        <f>IFERROR(IF(OR(AND(Z41="Muy Baja",AB41="Leve"),AND(Z41="Muy Baja",AB41="Menor"),AND(Z41="Baja",AB41="Leve")),"Bajo",IF(OR(AND(Z41="Muy baja",AB41="Moderado"),AND(Z41="Baja",AB41="Menor"),AND(Z41="Baja",AB41="Moderado"),AND(Z41="Media",AB41="Leve"),AND(Z41="Media",AB41="Menor"),AND(Z41="Media",AB41="Moderado"),AND(Z41="Alta",AB41="Leve"),AND(Z41="Alta",AB41="Menor")),"Moderado",IF(OR(AND(Z41="Muy Baja",AB41="Mayor"),AND(Z41="Baja",AB41="Mayor"),AND(Z41="Media",AB41="Mayor"),AND(Z41="Alta",AB41="Moderado"),AND(Z41="Alta",AB41="Mayor"),AND(Z41="Muy Alta",AB41="Leve"),AND(Z41="Muy Alta",AB41="Menor"),AND(Z41="Muy Alta",AB41="Moderado"),AND(Z41="Muy Alta",AB41="Mayor")),"Alto",IF(OR(AND(Z41="Muy Baja",AB41="Catastrófico"),AND(Z41="Baja",AB41="Catastrófico"),AND(Z41="Media",AB41="Catastrófico"),AND(Z41="Alta",AB41="Catastrófico"),AND(Z41="Muy Alta",AB41="Catastrófico")),"Extremo","")))),"")</f>
        <v/>
      </c>
      <c r="AE41" s="11"/>
      <c r="AF41" s="11"/>
      <c r="AG41" s="12"/>
      <c r="AH41" s="12"/>
      <c r="AI41" s="12"/>
      <c r="AJ41" s="12"/>
      <c r="AK41" s="13"/>
      <c r="AL41" s="13"/>
      <c r="AM41" s="177"/>
      <c r="AN41" s="217"/>
    </row>
    <row r="42" spans="1:40" s="103" customFormat="1" x14ac:dyDescent="0.3">
      <c r="A42" s="349"/>
      <c r="B42" s="177"/>
      <c r="C42" s="177"/>
      <c r="D42" s="177"/>
      <c r="E42" s="177"/>
      <c r="F42" s="208"/>
      <c r="G42" s="177"/>
      <c r="H42" s="177"/>
      <c r="I42" s="196"/>
      <c r="J42" s="199"/>
      <c r="K42" s="202"/>
      <c r="L42" s="199">
        <f ca="1">IF(NOT(ISERROR(MATCH(K42,_xlfn.ANCHORARRAY(F53),0))),J55&amp;"Por favor no seleccionar los criterios de impacto",K42)</f>
        <v>0</v>
      </c>
      <c r="M42" s="196"/>
      <c r="N42" s="199"/>
      <c r="O42" s="174"/>
      <c r="P42" s="31">
        <v>5</v>
      </c>
      <c r="Q42" s="101"/>
      <c r="R42" s="27" t="str">
        <f t="shared" si="5"/>
        <v/>
      </c>
      <c r="S42" s="12"/>
      <c r="T42" s="12"/>
      <c r="U42" s="28" t="str">
        <f t="shared" si="45"/>
        <v/>
      </c>
      <c r="V42" s="12"/>
      <c r="W42" s="12"/>
      <c r="X42" s="12"/>
      <c r="Y42" s="29" t="str">
        <f t="shared" si="50"/>
        <v/>
      </c>
      <c r="Z42" s="25" t="str">
        <f t="shared" si="46"/>
        <v/>
      </c>
      <c r="AA42" s="18" t="str">
        <f t="shared" si="47"/>
        <v/>
      </c>
      <c r="AB42" s="25" t="str">
        <f t="shared" si="48"/>
        <v/>
      </c>
      <c r="AC42" s="18" t="str">
        <f t="shared" si="51"/>
        <v/>
      </c>
      <c r="AD42" s="30" t="str">
        <f t="shared" ref="AD42:AD43" si="52">IFERROR(IF(OR(AND(Z42="Muy Baja",AB42="Leve"),AND(Z42="Muy Baja",AB42="Menor"),AND(Z42="Baja",AB42="Leve")),"Bajo",IF(OR(AND(Z42="Muy baja",AB42="Moderado"),AND(Z42="Baja",AB42="Menor"),AND(Z42="Baja",AB42="Moderado"),AND(Z42="Media",AB42="Leve"),AND(Z42="Media",AB42="Menor"),AND(Z42="Media",AB42="Moderado"),AND(Z42="Alta",AB42="Leve"),AND(Z42="Alta",AB42="Menor")),"Moderado",IF(OR(AND(Z42="Muy Baja",AB42="Mayor"),AND(Z42="Baja",AB42="Mayor"),AND(Z42="Media",AB42="Mayor"),AND(Z42="Alta",AB42="Moderado"),AND(Z42="Alta",AB42="Mayor"),AND(Z42="Muy Alta",AB42="Leve"),AND(Z42="Muy Alta",AB42="Menor"),AND(Z42="Muy Alta",AB42="Moderado"),AND(Z42="Muy Alta",AB42="Mayor")),"Alto",IF(OR(AND(Z42="Muy Baja",AB42="Catastrófico"),AND(Z42="Baja",AB42="Catastrófico"),AND(Z42="Media",AB42="Catastrófico"),AND(Z42="Alta",AB42="Catastrófico"),AND(Z42="Muy Alta",AB42="Catastrófico")),"Extremo","")))),"")</f>
        <v/>
      </c>
      <c r="AE42" s="11"/>
      <c r="AF42" s="11"/>
      <c r="AG42" s="12"/>
      <c r="AH42" s="12"/>
      <c r="AI42" s="12"/>
      <c r="AJ42" s="12"/>
      <c r="AK42" s="13"/>
      <c r="AL42" s="13"/>
      <c r="AM42" s="177"/>
      <c r="AN42" s="217"/>
    </row>
    <row r="43" spans="1:40" s="103" customFormat="1" x14ac:dyDescent="0.3">
      <c r="A43" s="352"/>
      <c r="B43" s="178"/>
      <c r="C43" s="178"/>
      <c r="D43" s="178"/>
      <c r="E43" s="178"/>
      <c r="F43" s="209"/>
      <c r="G43" s="178"/>
      <c r="H43" s="178"/>
      <c r="I43" s="197"/>
      <c r="J43" s="200"/>
      <c r="K43" s="203"/>
      <c r="L43" s="200">
        <f ca="1">IF(NOT(ISERROR(MATCH(K43,_xlfn.ANCHORARRAY(F54),0))),J56&amp;"Por favor no seleccionar los criterios de impacto",K43)</f>
        <v>0</v>
      </c>
      <c r="M43" s="197"/>
      <c r="N43" s="200"/>
      <c r="O43" s="175"/>
      <c r="P43" s="31">
        <v>6</v>
      </c>
      <c r="Q43" s="101"/>
      <c r="R43" s="27" t="str">
        <f t="shared" si="5"/>
        <v/>
      </c>
      <c r="S43" s="12"/>
      <c r="T43" s="12"/>
      <c r="U43" s="28" t="str">
        <f t="shared" si="45"/>
        <v/>
      </c>
      <c r="V43" s="12"/>
      <c r="W43" s="12"/>
      <c r="X43" s="12"/>
      <c r="Y43" s="29" t="str">
        <f t="shared" si="50"/>
        <v/>
      </c>
      <c r="Z43" s="25" t="str">
        <f t="shared" si="46"/>
        <v/>
      </c>
      <c r="AA43" s="18" t="str">
        <f t="shared" si="47"/>
        <v/>
      </c>
      <c r="AB43" s="25" t="str">
        <f t="shared" si="48"/>
        <v/>
      </c>
      <c r="AC43" s="18" t="str">
        <f t="shared" si="51"/>
        <v/>
      </c>
      <c r="AD43" s="30" t="str">
        <f t="shared" si="52"/>
        <v/>
      </c>
      <c r="AE43" s="11"/>
      <c r="AF43" s="11"/>
      <c r="AG43" s="12"/>
      <c r="AH43" s="12"/>
      <c r="AI43" s="12"/>
      <c r="AJ43" s="12"/>
      <c r="AK43" s="13"/>
      <c r="AL43" s="13"/>
      <c r="AM43" s="178"/>
      <c r="AN43" s="224"/>
    </row>
    <row r="44" spans="1:40" s="103" customFormat="1" ht="108" x14ac:dyDescent="0.3">
      <c r="A44" s="340">
        <v>7</v>
      </c>
      <c r="B44" s="176" t="s">
        <v>42</v>
      </c>
      <c r="C44" s="176" t="s">
        <v>67</v>
      </c>
      <c r="D44" s="176" t="s">
        <v>104</v>
      </c>
      <c r="E44" s="176" t="s">
        <v>105</v>
      </c>
      <c r="F44" s="207" t="s">
        <v>106</v>
      </c>
      <c r="G44" s="176" t="s">
        <v>47</v>
      </c>
      <c r="H44" s="315">
        <v>4</v>
      </c>
      <c r="I44" s="195" t="str">
        <f t="shared" ref="I44" si="53">IF(H44&lt;=0,"",IF(H44&lt;=2,"Muy Baja",IF(H44&lt;=5,"Baja",IF(H44&lt;=19,"Media",IF(H44&lt;=50,"Alta","Muy Alta")))))</f>
        <v>Baja</v>
      </c>
      <c r="J44" s="198">
        <f>IF(I44="","",IF(I44="Muy Baja",0.2,IF(I44="Baja",0.4,IF(I44="Media",0.6,IF(I44="Alta",0.8,IF(I44="Muy Alta",1,))))))</f>
        <v>0.4</v>
      </c>
      <c r="K44" s="201" t="s">
        <v>95</v>
      </c>
      <c r="L44" s="198" t="str">
        <f>IF(NOT(ISERROR(MATCH(K44,'[1]Tabla Impacto'!$B$221:$B$223,0))),'[1]Tabla Impacto'!$F$223&amp;"Por favor no seleccionar los criterios de impacto(Afectación Económica o presupuestal y Pérdida Reputacional)",K44)</f>
        <v xml:space="preserve">     El riesgo afecta la imagen de la entidad con algunos usuarios de relevancia frente al logro de los objetivos</v>
      </c>
      <c r="M44" s="195" t="str">
        <f>IF(OR(L44='[1]Tabla Impacto'!$C$11,L44='[1]Tabla Impacto'!$D$11),"Leve",IF(OR(L44='[1]Tabla Impacto'!$C$12,L44='[1]Tabla Impacto'!$D$12),"Menor",IF(OR(L44='[1]Tabla Impacto'!$C$13,L44='[1]Tabla Impacto'!$D$13),"Moderado",IF(OR(L44='[1]Tabla Impacto'!$C$14,L44='[1]Tabla Impacto'!$D$14),"Mayor",IF(OR(L44='[1]Tabla Impacto'!$C$15,L44='[1]Tabla Impacto'!$D$15),"Catastrófico","")))))</f>
        <v>Moderado</v>
      </c>
      <c r="N44" s="198">
        <f>IF(M44="","",IF(M44="Leve",0.2,IF(M44="Menor",0.4,IF(M44="Moderado",0.6,IF(M44="Mayor",0.8,IF(M44="Catastrófico",1,))))))</f>
        <v>0.6</v>
      </c>
      <c r="O44" s="310" t="str">
        <f>IF(OR(AND(I44="Muy Baja",M44="Leve"),AND(I44="Muy Baja",M44="Menor"),AND(I44="Baja",M44="Leve")),"Bajo",IF(OR(AND(I44="Muy baja",M44="Moderado"),AND(I44="Baja",M44="Menor"),AND(I44="Baja",M44="Moderado"),AND(I44="Media",M44="Leve"),AND(I44="Media",M44="Menor"),AND(I44="Media",M44="Moderado"),AND(I44="Alta",M44="Leve"),AND(I44="Alta",M44="Menor")),"Moderado",IF(OR(AND(I44="Muy Baja",M44="Mayor"),AND(I44="Baja",M44="Mayor"),AND(I44="Media",M44="Mayor"),AND(I44="Alta",M44="Moderado"),AND(I44="Alta",M44="Mayor"),AND(I44="Muy Alta",M44="Leve"),AND(I44="Muy Alta",M44="Menor"),AND(I44="Muy Alta",M44="Moderado"),AND(I44="Muy Alta",M44="Mayor")),"Alto",IF(OR(AND(I44="Muy Baja",M44="Catastrófico"),AND(I44="Baja",M44="Catastrófico"),AND(I44="Media",M44="Catastrófico"),AND(I44="Alta",M44="Catastrófico"),AND(I44="Muy Alta",M44="Catastrófico")),"Extremo",""))))</f>
        <v>Moderado</v>
      </c>
      <c r="P44" s="1">
        <v>1</v>
      </c>
      <c r="Q44" s="101" t="s">
        <v>107</v>
      </c>
      <c r="R44" s="3" t="str">
        <f t="shared" si="5"/>
        <v>Probabilidad</v>
      </c>
      <c r="S44" s="4" t="s">
        <v>64</v>
      </c>
      <c r="T44" s="4" t="s">
        <v>51</v>
      </c>
      <c r="U44" s="5" t="str">
        <f>IF(AND(S44="Preventivo",T44="Automático"),"50%",IF(AND(S44="Preventivo",T44="Manual"),"40%",IF(AND(S44="Detectivo",T44="Automático"),"40%",IF(AND(S44="Detectivo",T44="Manual"),"30%",IF(AND(S44="Correctivo",T44="Automático"),"35%",IF(AND(S44="Correctivo",T44="Manual"),"25%",""))))))</f>
        <v>40%</v>
      </c>
      <c r="V44" s="4" t="s">
        <v>52</v>
      </c>
      <c r="W44" s="4" t="s">
        <v>53</v>
      </c>
      <c r="X44" s="4" t="s">
        <v>54</v>
      </c>
      <c r="Y44" s="6">
        <f>IFERROR(IF(R44="Probabilidad",(J44-(+J44*U44)),IF(R44="Impacto",J44,"")),"")</f>
        <v>0.24</v>
      </c>
      <c r="Z44" s="25" t="str">
        <f>IFERROR(IF(Y44="","",IF(Y44&lt;=0.2,"Muy Baja",IF(Y44&lt;=0.4,"Baja",IF(Y44&lt;=0.6,"Media",IF(Y44&lt;=0.8,"Alta","Muy Alta"))))),"")</f>
        <v>Baja</v>
      </c>
      <c r="AA44" s="8">
        <f>+Y44</f>
        <v>0.24</v>
      </c>
      <c r="AB44" s="25" t="str">
        <f>IFERROR(IF(AC44="","",IF(AC44&lt;=0.2,"Leve",IF(AC44&lt;=0.4,"Menor",IF(AC44&lt;=0.6,"Moderado",IF(AC44&lt;=0.8,"Mayor","Catastrófico"))))),"")</f>
        <v>Moderado</v>
      </c>
      <c r="AC44" s="8">
        <f>IFERROR(IF(R44="Impacto",(N44-(+N44*U44)),IF(R44="Probabilidad",N44,"")),"")</f>
        <v>0.6</v>
      </c>
      <c r="AD44" s="26" t="str">
        <f>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Moderado</v>
      </c>
      <c r="AE44" s="10" t="s">
        <v>55</v>
      </c>
      <c r="AF44" s="11" t="s">
        <v>108</v>
      </c>
      <c r="AG44" s="4" t="s">
        <v>109</v>
      </c>
      <c r="AH44" s="4" t="s">
        <v>110</v>
      </c>
      <c r="AI44" s="12" t="s">
        <v>111</v>
      </c>
      <c r="AJ44" s="4" t="s">
        <v>109</v>
      </c>
      <c r="AK44" s="15">
        <v>44328</v>
      </c>
      <c r="AL44" s="15" t="s">
        <v>103</v>
      </c>
      <c r="AM44" s="315">
        <v>3749</v>
      </c>
      <c r="AN44" s="216"/>
    </row>
    <row r="45" spans="1:40" s="103" customFormat="1" x14ac:dyDescent="0.3">
      <c r="A45" s="341"/>
      <c r="B45" s="177"/>
      <c r="C45" s="177"/>
      <c r="D45" s="177"/>
      <c r="E45" s="177"/>
      <c r="F45" s="208"/>
      <c r="G45" s="177"/>
      <c r="H45" s="253"/>
      <c r="I45" s="196"/>
      <c r="J45" s="199"/>
      <c r="K45" s="202"/>
      <c r="L45" s="199">
        <f ca="1">IF(NOT(ISERROR(MATCH(K45,_xlfn.ANCHORARRAY(F56),0))),J58&amp;"Por favor no seleccionar los criterios de impacto",K45)</f>
        <v>0</v>
      </c>
      <c r="M45" s="196"/>
      <c r="N45" s="199"/>
      <c r="O45" s="302"/>
      <c r="P45" s="1">
        <v>2</v>
      </c>
      <c r="Q45" s="101"/>
      <c r="R45" s="3" t="str">
        <f t="shared" si="5"/>
        <v/>
      </c>
      <c r="S45" s="4"/>
      <c r="T45" s="4"/>
      <c r="U45" s="5" t="str">
        <f t="shared" ref="U45:U49" si="54">IF(AND(S45="Preventivo",T45="Automático"),"50%",IF(AND(S45="Preventivo",T45="Manual"),"40%",IF(AND(S45="Detectivo",T45="Automático"),"40%",IF(AND(S45="Detectivo",T45="Manual"),"30%",IF(AND(S45="Correctivo",T45="Automático"),"35%",IF(AND(S45="Correctivo",T45="Manual"),"25%",""))))))</f>
        <v/>
      </c>
      <c r="V45" s="4"/>
      <c r="W45" s="4"/>
      <c r="X45" s="4"/>
      <c r="Y45" s="6" t="str">
        <f>IFERROR(IF(AND(R44="Probabilidad",R45="Probabilidad"),(AA44-(+AA44*U45)),IF(R45="Probabilidad",(J44-(+J44*U45)),IF(R45="Impacto",AA44,""))),"")</f>
        <v/>
      </c>
      <c r="Z45" s="25" t="str">
        <f t="shared" ref="Z45:Z49" si="55">IFERROR(IF(Y45="","",IF(Y45&lt;=0.2,"Muy Baja",IF(Y45&lt;=0.4,"Baja",IF(Y45&lt;=0.6,"Media",IF(Y45&lt;=0.8,"Alta","Muy Alta"))))),"")</f>
        <v/>
      </c>
      <c r="AA45" s="8" t="str">
        <f t="shared" ref="AA45:AA49" si="56">+Y45</f>
        <v/>
      </c>
      <c r="AB45" s="25" t="str">
        <f t="shared" ref="AB45:AB49" si="57">IFERROR(IF(AC45="","",IF(AC45&lt;=0.2,"Leve",IF(AC45&lt;=0.4,"Menor",IF(AC45&lt;=0.6,"Moderado",IF(AC45&lt;=0.8,"Mayor","Catastrófico"))))),"")</f>
        <v/>
      </c>
      <c r="AC45" s="8" t="str">
        <f>IFERROR(IF(AND(R44="Impacto",R45="Impacto"),(AC44-(+AC44*U45)),IF(R45="Impacto",($N$16-(+$N$16*U45)),IF(R45="Probabilidad",AC44,""))),"")</f>
        <v/>
      </c>
      <c r="AD45" s="26" t="str">
        <f t="shared" ref="AD45:AD46" si="58">IFERROR(IF(OR(AND(Z45="Muy Baja",AB45="Leve"),AND(Z45="Muy Baja",AB45="Menor"),AND(Z45="Baja",AB45="Leve")),"Bajo",IF(OR(AND(Z45="Muy baja",AB45="Moderado"),AND(Z45="Baja",AB45="Menor"),AND(Z45="Baja",AB45="Moderado"),AND(Z45="Media",AB45="Leve"),AND(Z45="Media",AB45="Menor"),AND(Z45="Media",AB45="Moderado"),AND(Z45="Alta",AB45="Leve"),AND(Z45="Alta",AB45="Menor")),"Moderado",IF(OR(AND(Z45="Muy Baja",AB45="Mayor"),AND(Z45="Baja",AB45="Mayor"),AND(Z45="Media",AB45="Mayor"),AND(Z45="Alta",AB45="Moderado"),AND(Z45="Alta",AB45="Mayor"),AND(Z45="Muy Alta",AB45="Leve"),AND(Z45="Muy Alta",AB45="Menor"),AND(Z45="Muy Alta",AB45="Moderado"),AND(Z45="Muy Alta",AB45="Mayor")),"Alto",IF(OR(AND(Z45="Muy Baja",AB45="Catastrófico"),AND(Z45="Baja",AB45="Catastrófico"),AND(Z45="Media",AB45="Catastrófico"),AND(Z45="Alta",AB45="Catastrófico"),AND(Z45="Muy Alta",AB45="Catastrófico")),"Extremo","")))),"")</f>
        <v/>
      </c>
      <c r="AE45" s="10"/>
      <c r="AF45" s="10"/>
      <c r="AG45" s="4"/>
      <c r="AH45" s="4"/>
      <c r="AI45" s="4"/>
      <c r="AJ45" s="4"/>
      <c r="AK45" s="15"/>
      <c r="AL45" s="15"/>
      <c r="AM45" s="253"/>
      <c r="AN45" s="217"/>
    </row>
    <row r="46" spans="1:40" s="103" customFormat="1" x14ac:dyDescent="0.3">
      <c r="A46" s="341"/>
      <c r="B46" s="177"/>
      <c r="C46" s="177"/>
      <c r="D46" s="177"/>
      <c r="E46" s="177"/>
      <c r="F46" s="208"/>
      <c r="G46" s="177"/>
      <c r="H46" s="253"/>
      <c r="I46" s="196"/>
      <c r="J46" s="199"/>
      <c r="K46" s="202"/>
      <c r="L46" s="199">
        <f ca="1">IF(NOT(ISERROR(MATCH(K46,_xlfn.ANCHORARRAY(F57),0))),J59&amp;"Por favor no seleccionar los criterios de impacto",K46)</f>
        <v>0</v>
      </c>
      <c r="M46" s="196"/>
      <c r="N46" s="199"/>
      <c r="O46" s="302"/>
      <c r="P46" s="1">
        <v>3</v>
      </c>
      <c r="Q46" s="117"/>
      <c r="R46" s="3" t="str">
        <f t="shared" si="5"/>
        <v/>
      </c>
      <c r="S46" s="4"/>
      <c r="T46" s="4"/>
      <c r="U46" s="5" t="str">
        <f t="shared" si="54"/>
        <v/>
      </c>
      <c r="V46" s="4"/>
      <c r="W46" s="4"/>
      <c r="X46" s="4"/>
      <c r="Y46" s="6" t="str">
        <f t="shared" ref="Y46:Y61" si="59">IFERROR(IF(AND(R45="Probabilidad",R46="Probabilidad"),(AA45-(+AA45*U46)),IF(AND(R45="Impacto",R46="Probabilidad"),(AA44-(+AA44*U46)),IF(R46="Impacto",AA45,""))),"")</f>
        <v/>
      </c>
      <c r="Z46" s="25" t="str">
        <f t="shared" si="55"/>
        <v/>
      </c>
      <c r="AA46" s="8" t="str">
        <f t="shared" si="56"/>
        <v/>
      </c>
      <c r="AB46" s="25" t="str">
        <f t="shared" si="57"/>
        <v/>
      </c>
      <c r="AC46" s="8" t="str">
        <f>IFERROR(IF(AND(R45="Impacto",R46="Impacto"),(AC45-(+AC45*U46)),IF(AND(R45="Probabilidad",R46="Impacto"),(AC44-(+AC44*U46)),IF(R46="Probabilidad",AC45,""))),"")</f>
        <v/>
      </c>
      <c r="AD46" s="26" t="str">
        <f t="shared" si="58"/>
        <v/>
      </c>
      <c r="AE46" s="10"/>
      <c r="AF46" s="10"/>
      <c r="AG46" s="4"/>
      <c r="AH46" s="4"/>
      <c r="AI46" s="4"/>
      <c r="AJ46" s="4"/>
      <c r="AK46" s="15"/>
      <c r="AL46" s="15"/>
      <c r="AM46" s="253"/>
      <c r="AN46" s="217"/>
    </row>
    <row r="47" spans="1:40" s="103" customFormat="1" x14ac:dyDescent="0.3">
      <c r="A47" s="341"/>
      <c r="B47" s="177"/>
      <c r="C47" s="177"/>
      <c r="D47" s="177"/>
      <c r="E47" s="177"/>
      <c r="F47" s="208"/>
      <c r="G47" s="177"/>
      <c r="H47" s="253"/>
      <c r="I47" s="196"/>
      <c r="J47" s="199"/>
      <c r="K47" s="202"/>
      <c r="L47" s="199">
        <f ca="1">IF(NOT(ISERROR(MATCH(K47,_xlfn.ANCHORARRAY(F58),0))),J60&amp;"Por favor no seleccionar los criterios de impacto",K47)</f>
        <v>0</v>
      </c>
      <c r="M47" s="196"/>
      <c r="N47" s="199"/>
      <c r="O47" s="302"/>
      <c r="P47" s="1">
        <v>4</v>
      </c>
      <c r="Q47" s="101"/>
      <c r="R47" s="3" t="str">
        <f t="shared" si="5"/>
        <v/>
      </c>
      <c r="S47" s="4"/>
      <c r="T47" s="4"/>
      <c r="U47" s="5" t="str">
        <f t="shared" si="54"/>
        <v/>
      </c>
      <c r="V47" s="4"/>
      <c r="W47" s="4"/>
      <c r="X47" s="4"/>
      <c r="Y47" s="6" t="str">
        <f t="shared" si="59"/>
        <v/>
      </c>
      <c r="Z47" s="25" t="str">
        <f t="shared" si="55"/>
        <v/>
      </c>
      <c r="AA47" s="8" t="str">
        <f t="shared" si="56"/>
        <v/>
      </c>
      <c r="AB47" s="25" t="str">
        <f t="shared" si="57"/>
        <v/>
      </c>
      <c r="AC47" s="8" t="str">
        <f t="shared" ref="AC47:AC49" si="60">IFERROR(IF(AND(R46="Impacto",R47="Impacto"),(AC46-(+AC46*U47)),IF(AND(R46="Probabilidad",R47="Impacto"),(AC45-(+AC45*U47)),IF(R47="Probabilidad",AC46,""))),"")</f>
        <v/>
      </c>
      <c r="AD47" s="26" t="str">
        <f>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10"/>
      <c r="AF47" s="10"/>
      <c r="AG47" s="4"/>
      <c r="AH47" s="4"/>
      <c r="AI47" s="4"/>
      <c r="AJ47" s="4"/>
      <c r="AK47" s="15"/>
      <c r="AL47" s="15"/>
      <c r="AM47" s="253"/>
      <c r="AN47" s="217"/>
    </row>
    <row r="48" spans="1:40" s="103" customFormat="1" x14ac:dyDescent="0.3">
      <c r="A48" s="341"/>
      <c r="B48" s="177"/>
      <c r="C48" s="177"/>
      <c r="D48" s="177"/>
      <c r="E48" s="177"/>
      <c r="F48" s="208"/>
      <c r="G48" s="177"/>
      <c r="H48" s="253"/>
      <c r="I48" s="196"/>
      <c r="J48" s="199"/>
      <c r="K48" s="202"/>
      <c r="L48" s="199">
        <f ca="1">IF(NOT(ISERROR(MATCH(K48,_xlfn.ANCHORARRAY(F59),0))),J61&amp;"Por favor no seleccionar los criterios de impacto",K48)</f>
        <v>0</v>
      </c>
      <c r="M48" s="196"/>
      <c r="N48" s="199"/>
      <c r="O48" s="302"/>
      <c r="P48" s="1">
        <v>5</v>
      </c>
      <c r="Q48" s="101"/>
      <c r="R48" s="3" t="str">
        <f t="shared" si="5"/>
        <v/>
      </c>
      <c r="S48" s="4"/>
      <c r="T48" s="4"/>
      <c r="U48" s="5" t="str">
        <f t="shared" si="54"/>
        <v/>
      </c>
      <c r="V48" s="4"/>
      <c r="W48" s="4"/>
      <c r="X48" s="4"/>
      <c r="Y48" s="6" t="str">
        <f t="shared" si="59"/>
        <v/>
      </c>
      <c r="Z48" s="25" t="str">
        <f t="shared" si="55"/>
        <v/>
      </c>
      <c r="AA48" s="8" t="str">
        <f t="shared" si="56"/>
        <v/>
      </c>
      <c r="AB48" s="25" t="str">
        <f t="shared" si="57"/>
        <v/>
      </c>
      <c r="AC48" s="8" t="str">
        <f t="shared" si="60"/>
        <v/>
      </c>
      <c r="AD48" s="26" t="str">
        <f t="shared" ref="AD48:AD49" si="61">IFERROR(IF(OR(AND(Z48="Muy Baja",AB48="Leve"),AND(Z48="Muy Baja",AB48="Menor"),AND(Z48="Baja",AB48="Leve")),"Bajo",IF(OR(AND(Z48="Muy baja",AB48="Moderado"),AND(Z48="Baja",AB48="Menor"),AND(Z48="Baja",AB48="Moderado"),AND(Z48="Media",AB48="Leve"),AND(Z48="Media",AB48="Menor"),AND(Z48="Media",AB48="Moderado"),AND(Z48="Alta",AB48="Leve"),AND(Z48="Alta",AB48="Menor")),"Moderado",IF(OR(AND(Z48="Muy Baja",AB48="Mayor"),AND(Z48="Baja",AB48="Mayor"),AND(Z48="Media",AB48="Mayor"),AND(Z48="Alta",AB48="Moderado"),AND(Z48="Alta",AB48="Mayor"),AND(Z48="Muy Alta",AB48="Leve"),AND(Z48="Muy Alta",AB48="Menor"),AND(Z48="Muy Alta",AB48="Moderado"),AND(Z48="Muy Alta",AB48="Mayor")),"Alto",IF(OR(AND(Z48="Muy Baja",AB48="Catastrófico"),AND(Z48="Baja",AB48="Catastrófico"),AND(Z48="Media",AB48="Catastrófico"),AND(Z48="Alta",AB48="Catastrófico"),AND(Z48="Muy Alta",AB48="Catastrófico")),"Extremo","")))),"")</f>
        <v/>
      </c>
      <c r="AE48" s="10"/>
      <c r="AF48" s="10"/>
      <c r="AG48" s="4"/>
      <c r="AH48" s="4"/>
      <c r="AI48" s="4"/>
      <c r="AJ48" s="4"/>
      <c r="AK48" s="15"/>
      <c r="AL48" s="15"/>
      <c r="AM48" s="253"/>
      <c r="AN48" s="217"/>
    </row>
    <row r="49" spans="1:40" s="103" customFormat="1" x14ac:dyDescent="0.3">
      <c r="A49" s="344"/>
      <c r="B49" s="178"/>
      <c r="C49" s="178"/>
      <c r="D49" s="178"/>
      <c r="E49" s="178"/>
      <c r="F49" s="209"/>
      <c r="G49" s="178"/>
      <c r="H49" s="312"/>
      <c r="I49" s="197"/>
      <c r="J49" s="200"/>
      <c r="K49" s="203"/>
      <c r="L49" s="200">
        <f ca="1">IF(NOT(ISERROR(MATCH(K49,_xlfn.ANCHORARRAY(F60),0))),J62&amp;"Por favor no seleccionar los criterios de impacto",K49)</f>
        <v>0</v>
      </c>
      <c r="M49" s="197"/>
      <c r="N49" s="200"/>
      <c r="O49" s="311"/>
      <c r="P49" s="1">
        <v>6</v>
      </c>
      <c r="Q49" s="101"/>
      <c r="R49" s="3" t="str">
        <f t="shared" si="5"/>
        <v/>
      </c>
      <c r="S49" s="4"/>
      <c r="T49" s="4"/>
      <c r="U49" s="5" t="str">
        <f t="shared" si="54"/>
        <v/>
      </c>
      <c r="V49" s="4"/>
      <c r="W49" s="4"/>
      <c r="X49" s="4"/>
      <c r="Y49" s="6" t="str">
        <f t="shared" si="59"/>
        <v/>
      </c>
      <c r="Z49" s="25" t="str">
        <f t="shared" si="55"/>
        <v/>
      </c>
      <c r="AA49" s="8" t="str">
        <f t="shared" si="56"/>
        <v/>
      </c>
      <c r="AB49" s="25" t="str">
        <f t="shared" si="57"/>
        <v/>
      </c>
      <c r="AC49" s="8" t="str">
        <f t="shared" si="60"/>
        <v/>
      </c>
      <c r="AD49" s="26" t="str">
        <f t="shared" si="61"/>
        <v/>
      </c>
      <c r="AE49" s="10"/>
      <c r="AF49" s="10"/>
      <c r="AG49" s="4"/>
      <c r="AH49" s="4"/>
      <c r="AI49" s="4"/>
      <c r="AJ49" s="4"/>
      <c r="AK49" s="15"/>
      <c r="AL49" s="15"/>
      <c r="AM49" s="312"/>
      <c r="AN49" s="224"/>
    </row>
    <row r="50" spans="1:40" s="103" customFormat="1" ht="81" x14ac:dyDescent="0.3">
      <c r="A50" s="340">
        <v>8</v>
      </c>
      <c r="B50" s="176" t="s">
        <v>42</v>
      </c>
      <c r="C50" s="176" t="s">
        <v>67</v>
      </c>
      <c r="D50" s="176" t="s">
        <v>112</v>
      </c>
      <c r="E50" s="176" t="s">
        <v>113</v>
      </c>
      <c r="F50" s="207" t="s">
        <v>114</v>
      </c>
      <c r="G50" s="176" t="s">
        <v>71</v>
      </c>
      <c r="H50" s="315">
        <v>20</v>
      </c>
      <c r="I50" s="195" t="str">
        <f t="shared" ref="I50" si="62">IF(H50&lt;=0,"",IF(H50&lt;=2,"Muy Baja",IF(H50&lt;=5,"Baja",IF(H50&lt;=19,"Media",IF(H50&lt;=50,"Alta","Muy Alta")))))</f>
        <v>Alta</v>
      </c>
      <c r="J50" s="198">
        <f>IF(I50="","",IF(I50="Muy Baja",0.2,IF(I50="Baja",0.4,IF(I50="Media",0.6,IF(I50="Alta",0.8,IF(I50="Muy Alta",1,))))))</f>
        <v>0.8</v>
      </c>
      <c r="K50" s="201" t="s">
        <v>95</v>
      </c>
      <c r="L50" s="198" t="str">
        <f>IF(NOT(ISERROR(MATCH(K50,'[1]Tabla Impacto'!$B$221:$B$223,0))),'[1]Tabla Impacto'!$F$223&amp;"Por favor no seleccionar los criterios de impacto(Afectación Económica o presupuestal y Pérdida Reputacional)",K50)</f>
        <v xml:space="preserve">     El riesgo afecta la imagen de la entidad con algunos usuarios de relevancia frente al logro de los objetivos</v>
      </c>
      <c r="M50" s="195" t="str">
        <f>IF(OR(L50='[1]Tabla Impacto'!$C$11,L50='[1]Tabla Impacto'!$D$11),"Leve",IF(OR(L50='[1]Tabla Impacto'!$C$12,L50='[1]Tabla Impacto'!$D$12),"Menor",IF(OR(L50='[1]Tabla Impacto'!$C$13,L50='[1]Tabla Impacto'!$D$13),"Moderado",IF(OR(L50='[1]Tabla Impacto'!$C$14,L50='[1]Tabla Impacto'!$D$14),"Mayor",IF(OR(L50='[1]Tabla Impacto'!$C$15,L50='[1]Tabla Impacto'!$D$15),"Catastrófico","")))))</f>
        <v>Moderado</v>
      </c>
      <c r="N50" s="198">
        <f>IF(M50="","",IF(M50="Leve",0.2,IF(M50="Menor",0.4,IF(M50="Moderado",0.6,IF(M50="Mayor",0.8,IF(M50="Catastrófico",1,))))))</f>
        <v>0.6</v>
      </c>
      <c r="O50" s="310" t="str">
        <f>IF(OR(AND(I50="Muy Baja",M50="Leve"),AND(I50="Muy Baja",M50="Menor"),AND(I50="Baja",M50="Leve")),"Bajo",IF(OR(AND(I50="Muy baja",M50="Moderado"),AND(I50="Baja",M50="Menor"),AND(I50="Baja",M50="Moderado"),AND(I50="Media",M50="Leve"),AND(I50="Media",M50="Menor"),AND(I50="Media",M50="Moderado"),AND(I50="Alta",M50="Leve"),AND(I50="Alta",M50="Menor")),"Moderado",IF(OR(AND(I50="Muy Baja",M50="Mayor"),AND(I50="Baja",M50="Mayor"),AND(I50="Media",M50="Mayor"),AND(I50="Alta",M50="Moderado"),AND(I50="Alta",M50="Mayor"),AND(I50="Muy Alta",M50="Leve"),AND(I50="Muy Alta",M50="Menor"),AND(I50="Muy Alta",M50="Moderado"),AND(I50="Muy Alta",M50="Mayor")),"Alto",IF(OR(AND(I50="Muy Baja",M50="Catastrófico"),AND(I50="Baja",M50="Catastrófico"),AND(I50="Media",M50="Catastrófico"),AND(I50="Alta",M50="Catastrófico"),AND(I50="Muy Alta",M50="Catastrófico")),"Extremo",""))))</f>
        <v>Alto</v>
      </c>
      <c r="P50" s="1">
        <v>1</v>
      </c>
      <c r="Q50" s="101" t="s">
        <v>115</v>
      </c>
      <c r="R50" s="3" t="str">
        <f t="shared" si="5"/>
        <v>Probabilidad</v>
      </c>
      <c r="S50" s="4" t="s">
        <v>64</v>
      </c>
      <c r="T50" s="4" t="s">
        <v>51</v>
      </c>
      <c r="U50" s="5" t="str">
        <f>IF(AND(S50="Preventivo",T50="Automático"),"50%",IF(AND(S50="Preventivo",T50="Manual"),"40%",IF(AND(S50="Detectivo",T50="Automático"),"40%",IF(AND(S50="Detectivo",T50="Manual"),"30%",IF(AND(S50="Correctivo",T50="Automático"),"35%",IF(AND(S50="Correctivo",T50="Manual"),"25%",""))))))</f>
        <v>40%</v>
      </c>
      <c r="V50" s="4" t="s">
        <v>52</v>
      </c>
      <c r="W50" s="4" t="s">
        <v>53</v>
      </c>
      <c r="X50" s="4" t="s">
        <v>54</v>
      </c>
      <c r="Y50" s="6">
        <f>IFERROR(IF(R50="Probabilidad",(J50-(+J50*U50)),IF(R50="Impacto",J50,"")),"")</f>
        <v>0.48</v>
      </c>
      <c r="Z50" s="25" t="str">
        <f>IFERROR(IF(Y50="","",IF(Y50&lt;=0.2,"Muy Baja",IF(Y50&lt;=0.4,"Baja",IF(Y50&lt;=0.6,"Media",IF(Y50&lt;=0.8,"Alta","Muy Alta"))))),"")</f>
        <v>Media</v>
      </c>
      <c r="AA50" s="8">
        <f>+Y50</f>
        <v>0.48</v>
      </c>
      <c r="AB50" s="25" t="str">
        <f>IFERROR(IF(AC50="","",IF(AC50&lt;=0.2,"Leve",IF(AC50&lt;=0.4,"Menor",IF(AC50&lt;=0.6,"Moderado",IF(AC50&lt;=0.8,"Mayor","Catastrófico"))))),"")</f>
        <v>Moderado</v>
      </c>
      <c r="AC50" s="8">
        <f>IFERROR(IF(R50="Impacto",(N50-(+N50*U50)),IF(R50="Probabilidad",N50,"")),"")</f>
        <v>0.6</v>
      </c>
      <c r="AD50" s="26" t="str">
        <f>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Moderado</v>
      </c>
      <c r="AE50" s="10" t="s">
        <v>55</v>
      </c>
      <c r="AF50" s="11" t="s">
        <v>116</v>
      </c>
      <c r="AG50" s="12" t="s">
        <v>117</v>
      </c>
      <c r="AH50" s="12" t="s">
        <v>118</v>
      </c>
      <c r="AI50" s="12" t="s">
        <v>119</v>
      </c>
      <c r="AJ50" s="12" t="s">
        <v>120</v>
      </c>
      <c r="AK50" s="15">
        <v>44328</v>
      </c>
      <c r="AL50" s="15" t="s">
        <v>103</v>
      </c>
      <c r="AM50" s="315">
        <v>3750</v>
      </c>
      <c r="AN50" s="216"/>
    </row>
    <row r="51" spans="1:40" s="103" customFormat="1" ht="108" x14ac:dyDescent="0.3">
      <c r="A51" s="341"/>
      <c r="B51" s="177"/>
      <c r="C51" s="177"/>
      <c r="D51" s="177"/>
      <c r="E51" s="177"/>
      <c r="F51" s="208"/>
      <c r="G51" s="177"/>
      <c r="H51" s="253"/>
      <c r="I51" s="196"/>
      <c r="J51" s="199"/>
      <c r="K51" s="202"/>
      <c r="L51" s="199">
        <f ca="1">IF(NOT(ISERROR(MATCH(K51,_xlfn.ANCHORARRAY(F62),0))),J64&amp;"Por favor no seleccionar los criterios de impacto",K51)</f>
        <v>0</v>
      </c>
      <c r="M51" s="196"/>
      <c r="N51" s="199"/>
      <c r="O51" s="302"/>
      <c r="P51" s="1">
        <v>2</v>
      </c>
      <c r="Q51" s="101" t="s">
        <v>121</v>
      </c>
      <c r="R51" s="3" t="str">
        <f t="shared" si="5"/>
        <v>Probabilidad</v>
      </c>
      <c r="S51" s="4" t="s">
        <v>64</v>
      </c>
      <c r="T51" s="4" t="s">
        <v>51</v>
      </c>
      <c r="U51" s="5" t="str">
        <f t="shared" ref="U51:U55" si="63">IF(AND(S51="Preventivo",T51="Automático"),"50%",IF(AND(S51="Preventivo",T51="Manual"),"40%",IF(AND(S51="Detectivo",T51="Automático"),"40%",IF(AND(S51="Detectivo",T51="Manual"),"30%",IF(AND(S51="Correctivo",T51="Automático"),"35%",IF(AND(S51="Correctivo",T51="Manual"),"25%",""))))))</f>
        <v>40%</v>
      </c>
      <c r="V51" s="4" t="s">
        <v>52</v>
      </c>
      <c r="W51" s="4" t="s">
        <v>53</v>
      </c>
      <c r="X51" s="4" t="s">
        <v>54</v>
      </c>
      <c r="Y51" s="6">
        <f>IFERROR(IF(AND(R50="Probabilidad",R51="Probabilidad"),(AA50-(+AA50*U51)),IF(R51="Probabilidad",(J50-(+J50*U51)),IF(R51="Impacto",AA50,""))),"")</f>
        <v>0.28799999999999998</v>
      </c>
      <c r="Z51" s="25" t="str">
        <f t="shared" ref="Z51:Z55" si="64">IFERROR(IF(Y51="","",IF(Y51&lt;=0.2,"Muy Baja",IF(Y51&lt;=0.4,"Baja",IF(Y51&lt;=0.6,"Media",IF(Y51&lt;=0.8,"Alta","Muy Alta"))))),"")</f>
        <v>Baja</v>
      </c>
      <c r="AA51" s="8">
        <f t="shared" ref="AA51:AA55" si="65">+Y51</f>
        <v>0.28799999999999998</v>
      </c>
      <c r="AB51" s="25" t="str">
        <f t="shared" ref="AB51:AB55" si="66">IFERROR(IF(AC51="","",IF(AC51&lt;=0.2,"Leve",IF(AC51&lt;=0.4,"Menor",IF(AC51&lt;=0.6,"Moderado",IF(AC51&lt;=0.8,"Mayor","Catastrófico"))))),"")</f>
        <v>Moderado</v>
      </c>
      <c r="AC51" s="8">
        <f>IFERROR(IF(AND(R50="Impacto",R51="Impacto"),(AC50-(+AC50*U51)),IF(R51="Impacto",($N$16-(+$N$16*U51)),IF(R51="Probabilidad",AC50,""))),"")</f>
        <v>0.6</v>
      </c>
      <c r="AD51" s="26" t="str">
        <f t="shared" ref="AD51:AD52" si="67">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Moderado</v>
      </c>
      <c r="AE51" s="10" t="s">
        <v>55</v>
      </c>
      <c r="AF51" s="11" t="s">
        <v>122</v>
      </c>
      <c r="AG51" s="12" t="s">
        <v>117</v>
      </c>
      <c r="AH51" s="12" t="s">
        <v>118</v>
      </c>
      <c r="AI51" s="12" t="s">
        <v>119</v>
      </c>
      <c r="AJ51" s="12" t="s">
        <v>120</v>
      </c>
      <c r="AK51" s="15">
        <v>44328</v>
      </c>
      <c r="AL51" s="15" t="s">
        <v>103</v>
      </c>
      <c r="AM51" s="253"/>
      <c r="AN51" s="217"/>
    </row>
    <row r="52" spans="1:40" s="103" customFormat="1" x14ac:dyDescent="0.3">
      <c r="A52" s="341"/>
      <c r="B52" s="177"/>
      <c r="C52" s="177"/>
      <c r="D52" s="177"/>
      <c r="E52" s="177"/>
      <c r="F52" s="208"/>
      <c r="G52" s="177"/>
      <c r="H52" s="253"/>
      <c r="I52" s="196"/>
      <c r="J52" s="199"/>
      <c r="K52" s="202"/>
      <c r="L52" s="199">
        <f ca="1">IF(NOT(ISERROR(MATCH(K52,_xlfn.ANCHORARRAY(F63),0))),J65&amp;"Por favor no seleccionar los criterios de impacto",K52)</f>
        <v>0</v>
      </c>
      <c r="M52" s="196"/>
      <c r="N52" s="199"/>
      <c r="O52" s="302"/>
      <c r="P52" s="1">
        <v>3</v>
      </c>
      <c r="Q52" s="117"/>
      <c r="R52" s="3" t="str">
        <f t="shared" si="5"/>
        <v/>
      </c>
      <c r="S52" s="4"/>
      <c r="T52" s="4"/>
      <c r="U52" s="5" t="str">
        <f t="shared" si="63"/>
        <v/>
      </c>
      <c r="V52" s="4"/>
      <c r="W52" s="4"/>
      <c r="X52" s="4"/>
      <c r="Y52" s="6" t="str">
        <f t="shared" si="59"/>
        <v/>
      </c>
      <c r="Z52" s="25" t="str">
        <f t="shared" si="64"/>
        <v/>
      </c>
      <c r="AA52" s="8" t="str">
        <f t="shared" si="65"/>
        <v/>
      </c>
      <c r="AB52" s="25" t="str">
        <f t="shared" si="66"/>
        <v/>
      </c>
      <c r="AC52" s="8" t="str">
        <f>IFERROR(IF(AND(R51="Impacto",R52="Impacto"),(AC51-(+AC51*U52)),IF(AND(R51="Probabilidad",R52="Impacto"),(AC50-(+AC50*U52)),IF(R52="Probabilidad",AC51,""))),"")</f>
        <v/>
      </c>
      <c r="AD52" s="26" t="str">
        <f t="shared" si="67"/>
        <v/>
      </c>
      <c r="AE52" s="10"/>
      <c r="AF52" s="10"/>
      <c r="AG52" s="4"/>
      <c r="AH52" s="4"/>
      <c r="AI52" s="4"/>
      <c r="AJ52" s="4"/>
      <c r="AK52" s="15"/>
      <c r="AL52" s="15"/>
      <c r="AM52" s="253"/>
      <c r="AN52" s="217"/>
    </row>
    <row r="53" spans="1:40" s="103" customFormat="1" x14ac:dyDescent="0.3">
      <c r="A53" s="341"/>
      <c r="B53" s="177"/>
      <c r="C53" s="177"/>
      <c r="D53" s="177"/>
      <c r="E53" s="177"/>
      <c r="F53" s="208"/>
      <c r="G53" s="177"/>
      <c r="H53" s="253"/>
      <c r="I53" s="196"/>
      <c r="J53" s="199"/>
      <c r="K53" s="202"/>
      <c r="L53" s="199">
        <f ca="1">IF(NOT(ISERROR(MATCH(K53,_xlfn.ANCHORARRAY(F64),0))),J66&amp;"Por favor no seleccionar los criterios de impacto",K53)</f>
        <v>0</v>
      </c>
      <c r="M53" s="196"/>
      <c r="N53" s="199"/>
      <c r="O53" s="302"/>
      <c r="P53" s="1">
        <v>4</v>
      </c>
      <c r="Q53" s="101"/>
      <c r="R53" s="3" t="str">
        <f t="shared" si="5"/>
        <v/>
      </c>
      <c r="S53" s="4"/>
      <c r="T53" s="4"/>
      <c r="U53" s="5" t="str">
        <f t="shared" si="63"/>
        <v/>
      </c>
      <c r="V53" s="4"/>
      <c r="W53" s="4"/>
      <c r="X53" s="4"/>
      <c r="Y53" s="6" t="str">
        <f t="shared" si="59"/>
        <v/>
      </c>
      <c r="Z53" s="25" t="str">
        <f t="shared" si="64"/>
        <v/>
      </c>
      <c r="AA53" s="8" t="str">
        <f t="shared" si="65"/>
        <v/>
      </c>
      <c r="AB53" s="25" t="str">
        <f t="shared" si="66"/>
        <v/>
      </c>
      <c r="AC53" s="8" t="str">
        <f t="shared" ref="AC53:AC55" si="68">IFERROR(IF(AND(R52="Impacto",R53="Impacto"),(AC52-(+AC52*U53)),IF(AND(R52="Probabilidad",R53="Impacto"),(AC51-(+AC51*U53)),IF(R53="Probabilidad",AC52,""))),"")</f>
        <v/>
      </c>
      <c r="AD53" s="26" t="str">
        <f>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10"/>
      <c r="AF53" s="10"/>
      <c r="AG53" s="4"/>
      <c r="AH53" s="4"/>
      <c r="AI53" s="4"/>
      <c r="AJ53" s="4"/>
      <c r="AK53" s="15"/>
      <c r="AL53" s="15"/>
      <c r="AM53" s="253"/>
      <c r="AN53" s="217"/>
    </row>
    <row r="54" spans="1:40" s="103" customFormat="1" x14ac:dyDescent="0.3">
      <c r="A54" s="341"/>
      <c r="B54" s="177"/>
      <c r="C54" s="177"/>
      <c r="D54" s="177"/>
      <c r="E54" s="177"/>
      <c r="F54" s="208"/>
      <c r="G54" s="177"/>
      <c r="H54" s="253"/>
      <c r="I54" s="196"/>
      <c r="J54" s="199"/>
      <c r="K54" s="202"/>
      <c r="L54" s="199">
        <f ca="1">IF(NOT(ISERROR(MATCH(K54,_xlfn.ANCHORARRAY(F65),0))),J67&amp;"Por favor no seleccionar los criterios de impacto",K54)</f>
        <v>0</v>
      </c>
      <c r="M54" s="196"/>
      <c r="N54" s="199"/>
      <c r="O54" s="302"/>
      <c r="P54" s="1">
        <v>5</v>
      </c>
      <c r="Q54" s="101"/>
      <c r="R54" s="3" t="str">
        <f t="shared" si="5"/>
        <v/>
      </c>
      <c r="S54" s="4"/>
      <c r="T54" s="4"/>
      <c r="U54" s="5" t="str">
        <f t="shared" si="63"/>
        <v/>
      </c>
      <c r="V54" s="4"/>
      <c r="W54" s="4"/>
      <c r="X54" s="4"/>
      <c r="Y54" s="6" t="str">
        <f t="shared" si="59"/>
        <v/>
      </c>
      <c r="Z54" s="25" t="str">
        <f t="shared" si="64"/>
        <v/>
      </c>
      <c r="AA54" s="8" t="str">
        <f t="shared" si="65"/>
        <v/>
      </c>
      <c r="AB54" s="25" t="str">
        <f t="shared" si="66"/>
        <v/>
      </c>
      <c r="AC54" s="8" t="str">
        <f t="shared" si="68"/>
        <v/>
      </c>
      <c r="AD54" s="26" t="str">
        <f t="shared" ref="AD54:AD55" si="69">IFERROR(IF(OR(AND(Z54="Muy Baja",AB54="Leve"),AND(Z54="Muy Baja",AB54="Menor"),AND(Z54="Baja",AB54="Leve")),"Bajo",IF(OR(AND(Z54="Muy baja",AB54="Moderado"),AND(Z54="Baja",AB54="Menor"),AND(Z54="Baja",AB54="Moderado"),AND(Z54="Media",AB54="Leve"),AND(Z54="Media",AB54="Menor"),AND(Z54="Media",AB54="Moderado"),AND(Z54="Alta",AB54="Leve"),AND(Z54="Alta",AB54="Menor")),"Moderado",IF(OR(AND(Z54="Muy Baja",AB54="Mayor"),AND(Z54="Baja",AB54="Mayor"),AND(Z54="Media",AB54="Mayor"),AND(Z54="Alta",AB54="Moderado"),AND(Z54="Alta",AB54="Mayor"),AND(Z54="Muy Alta",AB54="Leve"),AND(Z54="Muy Alta",AB54="Menor"),AND(Z54="Muy Alta",AB54="Moderado"),AND(Z54="Muy Alta",AB54="Mayor")),"Alto",IF(OR(AND(Z54="Muy Baja",AB54="Catastrófico"),AND(Z54="Baja",AB54="Catastrófico"),AND(Z54="Media",AB54="Catastrófico"),AND(Z54="Alta",AB54="Catastrófico"),AND(Z54="Muy Alta",AB54="Catastrófico")),"Extremo","")))),"")</f>
        <v/>
      </c>
      <c r="AE54" s="10"/>
      <c r="AF54" s="10"/>
      <c r="AG54" s="4"/>
      <c r="AH54" s="4"/>
      <c r="AI54" s="4"/>
      <c r="AJ54" s="4"/>
      <c r="AK54" s="15"/>
      <c r="AL54" s="15"/>
      <c r="AM54" s="253"/>
      <c r="AN54" s="217"/>
    </row>
    <row r="55" spans="1:40" s="103" customFormat="1" x14ac:dyDescent="0.3">
      <c r="A55" s="344"/>
      <c r="B55" s="178"/>
      <c r="C55" s="178"/>
      <c r="D55" s="178"/>
      <c r="E55" s="178"/>
      <c r="F55" s="209"/>
      <c r="G55" s="178"/>
      <c r="H55" s="312"/>
      <c r="I55" s="197"/>
      <c r="J55" s="200"/>
      <c r="K55" s="203"/>
      <c r="L55" s="200">
        <f ca="1">IF(NOT(ISERROR(MATCH(K55,_xlfn.ANCHORARRAY(F66),0))),J68&amp;"Por favor no seleccionar los criterios de impacto",K55)</f>
        <v>0</v>
      </c>
      <c r="M55" s="197"/>
      <c r="N55" s="200"/>
      <c r="O55" s="311"/>
      <c r="P55" s="1">
        <v>6</v>
      </c>
      <c r="Q55" s="101"/>
      <c r="R55" s="3" t="str">
        <f t="shared" si="5"/>
        <v/>
      </c>
      <c r="S55" s="4"/>
      <c r="T55" s="4"/>
      <c r="U55" s="5" t="str">
        <f t="shared" si="63"/>
        <v/>
      </c>
      <c r="V55" s="4"/>
      <c r="W55" s="4"/>
      <c r="X55" s="4"/>
      <c r="Y55" s="6" t="str">
        <f t="shared" si="59"/>
        <v/>
      </c>
      <c r="Z55" s="25" t="str">
        <f t="shared" si="64"/>
        <v/>
      </c>
      <c r="AA55" s="8" t="str">
        <f t="shared" si="65"/>
        <v/>
      </c>
      <c r="AB55" s="25" t="str">
        <f t="shared" si="66"/>
        <v/>
      </c>
      <c r="AC55" s="8" t="str">
        <f t="shared" si="68"/>
        <v/>
      </c>
      <c r="AD55" s="26" t="str">
        <f t="shared" si="69"/>
        <v/>
      </c>
      <c r="AE55" s="10"/>
      <c r="AF55" s="10"/>
      <c r="AG55" s="4"/>
      <c r="AH55" s="4"/>
      <c r="AI55" s="4"/>
      <c r="AJ55" s="4"/>
      <c r="AK55" s="15"/>
      <c r="AL55" s="15"/>
      <c r="AM55" s="312"/>
      <c r="AN55" s="224"/>
    </row>
    <row r="56" spans="1:40" s="103" customFormat="1" ht="67.5" x14ac:dyDescent="0.3">
      <c r="A56" s="340">
        <v>9</v>
      </c>
      <c r="B56" s="176" t="s">
        <v>42</v>
      </c>
      <c r="C56" s="176" t="s">
        <v>67</v>
      </c>
      <c r="D56" s="176" t="s">
        <v>123</v>
      </c>
      <c r="E56" s="176" t="s">
        <v>124</v>
      </c>
      <c r="F56" s="207" t="s">
        <v>125</v>
      </c>
      <c r="G56" s="176" t="s">
        <v>71</v>
      </c>
      <c r="H56" s="315">
        <v>40</v>
      </c>
      <c r="I56" s="195" t="str">
        <f t="shared" ref="I56" si="70">IF(H56&lt;=0,"",IF(H56&lt;=2,"Muy Baja",IF(H56&lt;=5,"Baja",IF(H56&lt;=19,"Media",IF(H56&lt;=50,"Alta","Muy Alta")))))</f>
        <v>Alta</v>
      </c>
      <c r="J56" s="198">
        <f>IF(I56="","",IF(I56="Muy Baja",0.2,IF(I56="Baja",0.4,IF(I56="Media",0.6,IF(I56="Alta",0.8,IF(I56="Muy Alta",1,))))))</f>
        <v>0.8</v>
      </c>
      <c r="K56" s="201" t="s">
        <v>95</v>
      </c>
      <c r="L56" s="198" t="str">
        <f>IF(NOT(ISERROR(MATCH(K56,'[1]Tabla Impacto'!$B$221:$B$223,0))),'[1]Tabla Impacto'!$F$223&amp;"Por favor no seleccionar los criterios de impacto(Afectación Económica o presupuestal y Pérdida Reputacional)",K56)</f>
        <v xml:space="preserve">     El riesgo afecta la imagen de la entidad con algunos usuarios de relevancia frente al logro de los objetivos</v>
      </c>
      <c r="M56" s="195" t="str">
        <f>IF(OR(L56='[1]Tabla Impacto'!$C$11,L56='[1]Tabla Impacto'!$D$11),"Leve",IF(OR(L56='[1]Tabla Impacto'!$C$12,L56='[1]Tabla Impacto'!$D$12),"Menor",IF(OR(L56='[1]Tabla Impacto'!$C$13,L56='[1]Tabla Impacto'!$D$13),"Moderado",IF(OR(L56='[1]Tabla Impacto'!$C$14,L56='[1]Tabla Impacto'!$D$14),"Mayor",IF(OR(L56='[1]Tabla Impacto'!$C$15,L56='[1]Tabla Impacto'!$D$15),"Catastrófico","")))))</f>
        <v>Moderado</v>
      </c>
      <c r="N56" s="198">
        <f>IF(M56="","",IF(M56="Leve",0.2,IF(M56="Menor",0.4,IF(M56="Moderado",0.6,IF(M56="Mayor",0.8,IF(M56="Catastrófico",1,))))))</f>
        <v>0.6</v>
      </c>
      <c r="O56" s="310" t="str">
        <f>IF(OR(AND(I56="Muy Baja",M56="Leve"),AND(I56="Muy Baja",M56="Menor"),AND(I56="Baja",M56="Leve")),"Bajo",IF(OR(AND(I56="Muy baja",M56="Moderado"),AND(I56="Baja",M56="Menor"),AND(I56="Baja",M56="Moderado"),AND(I56="Media",M56="Leve"),AND(I56="Media",M56="Menor"),AND(I56="Media",M56="Moderado"),AND(I56="Alta",M56="Leve"),AND(I56="Alta",M56="Menor")),"Moderado",IF(OR(AND(I56="Muy Baja",M56="Mayor"),AND(I56="Baja",M56="Mayor"),AND(I56="Media",M56="Mayor"),AND(I56="Alta",M56="Moderado"),AND(I56="Alta",M56="Mayor"),AND(I56="Muy Alta",M56="Leve"),AND(I56="Muy Alta",M56="Menor"),AND(I56="Muy Alta",M56="Moderado"),AND(I56="Muy Alta",M56="Mayor")),"Alto",IF(OR(AND(I56="Muy Baja",M56="Catastrófico"),AND(I56="Baja",M56="Catastrófico"),AND(I56="Media",M56="Catastrófico"),AND(I56="Alta",M56="Catastrófico"),AND(I56="Muy Alta",M56="Catastrófico")),"Extremo",""))))</f>
        <v>Alto</v>
      </c>
      <c r="P56" s="1">
        <v>1</v>
      </c>
      <c r="Q56" s="101" t="s">
        <v>126</v>
      </c>
      <c r="R56" s="3" t="str">
        <f t="shared" si="5"/>
        <v>Probabilidad</v>
      </c>
      <c r="S56" s="4" t="s">
        <v>64</v>
      </c>
      <c r="T56" s="4" t="s">
        <v>51</v>
      </c>
      <c r="U56" s="5" t="str">
        <f>IF(AND(S56="Preventivo",T56="Automático"),"50%",IF(AND(S56="Preventivo",T56="Manual"),"40%",IF(AND(S56="Detectivo",T56="Automático"),"40%",IF(AND(S56="Detectivo",T56="Manual"),"30%",IF(AND(S56="Correctivo",T56="Automático"),"35%",IF(AND(S56="Correctivo",T56="Manual"),"25%",""))))))</f>
        <v>40%</v>
      </c>
      <c r="V56" s="4" t="s">
        <v>52</v>
      </c>
      <c r="W56" s="4" t="s">
        <v>53</v>
      </c>
      <c r="X56" s="4" t="s">
        <v>54</v>
      </c>
      <c r="Y56" s="6">
        <f>IFERROR(IF(R56="Probabilidad",(J56-(+J56*U56)),IF(R56="Impacto",J56,"")),"")</f>
        <v>0.48</v>
      </c>
      <c r="Z56" s="25" t="str">
        <f>IFERROR(IF(Y56="","",IF(Y56&lt;=0.2,"Muy Baja",IF(Y56&lt;=0.4,"Baja",IF(Y56&lt;=0.6,"Media",IF(Y56&lt;=0.8,"Alta","Muy Alta"))))),"")</f>
        <v>Media</v>
      </c>
      <c r="AA56" s="8">
        <f>+Y56</f>
        <v>0.48</v>
      </c>
      <c r="AB56" s="25" t="str">
        <f>IFERROR(IF(AC56="","",IF(AC56&lt;=0.2,"Leve",IF(AC56&lt;=0.4,"Menor",IF(AC56&lt;=0.6,"Moderado",IF(AC56&lt;=0.8,"Mayor","Catastrófico"))))),"")</f>
        <v>Moderado</v>
      </c>
      <c r="AC56" s="8">
        <f>IFERROR(IF(R56="Impacto",(N56-(+N56*U56)),IF(R56="Probabilidad",N56,"")),"")</f>
        <v>0.6</v>
      </c>
      <c r="AD56" s="26" t="str">
        <f>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Moderado</v>
      </c>
      <c r="AE56" s="10" t="s">
        <v>55</v>
      </c>
      <c r="AF56" s="11" t="s">
        <v>127</v>
      </c>
      <c r="AG56" s="12" t="s">
        <v>128</v>
      </c>
      <c r="AH56" s="12" t="s">
        <v>129</v>
      </c>
      <c r="AI56" s="12" t="s">
        <v>119</v>
      </c>
      <c r="AJ56" s="12" t="s">
        <v>130</v>
      </c>
      <c r="AK56" s="15">
        <v>44328</v>
      </c>
      <c r="AL56" s="15" t="s">
        <v>103</v>
      </c>
      <c r="AM56" s="315">
        <v>3751</v>
      </c>
      <c r="AN56" s="216"/>
    </row>
    <row r="57" spans="1:40" s="103" customFormat="1" ht="121.5" x14ac:dyDescent="0.3">
      <c r="A57" s="341"/>
      <c r="B57" s="177"/>
      <c r="C57" s="177"/>
      <c r="D57" s="177"/>
      <c r="E57" s="177"/>
      <c r="F57" s="208"/>
      <c r="G57" s="177"/>
      <c r="H57" s="253"/>
      <c r="I57" s="196"/>
      <c r="J57" s="199"/>
      <c r="K57" s="202"/>
      <c r="L57" s="199">
        <f ca="1">IF(NOT(ISERROR(MATCH(K57,_xlfn.ANCHORARRAY(F68),0))),J70&amp;"Por favor no seleccionar los criterios de impacto",K57)</f>
        <v>0</v>
      </c>
      <c r="M57" s="196"/>
      <c r="N57" s="199"/>
      <c r="O57" s="302"/>
      <c r="P57" s="1">
        <v>2</v>
      </c>
      <c r="Q57" s="101" t="s">
        <v>131</v>
      </c>
      <c r="R57" s="3" t="str">
        <f t="shared" si="5"/>
        <v>Probabilidad</v>
      </c>
      <c r="S57" s="4" t="s">
        <v>64</v>
      </c>
      <c r="T57" s="4" t="s">
        <v>51</v>
      </c>
      <c r="U57" s="5" t="str">
        <f t="shared" ref="U57:U61" si="71">IF(AND(S57="Preventivo",T57="Automático"),"50%",IF(AND(S57="Preventivo",T57="Manual"),"40%",IF(AND(S57="Detectivo",T57="Automático"),"40%",IF(AND(S57="Detectivo",T57="Manual"),"30%",IF(AND(S57="Correctivo",T57="Automático"),"35%",IF(AND(S57="Correctivo",T57="Manual"),"25%",""))))))</f>
        <v>40%</v>
      </c>
      <c r="V57" s="4" t="s">
        <v>52</v>
      </c>
      <c r="W57" s="4" t="s">
        <v>53</v>
      </c>
      <c r="X57" s="4" t="s">
        <v>54</v>
      </c>
      <c r="Y57" s="6">
        <f>IFERROR(IF(AND(R56="Probabilidad",R57="Probabilidad"),(AA56-(+AA56*U57)),IF(R57="Probabilidad",(J56-(+J56*U57)),IF(R57="Impacto",AA56,""))),"")</f>
        <v>0.28799999999999998</v>
      </c>
      <c r="Z57" s="25" t="str">
        <f t="shared" ref="Z57:Z61" si="72">IFERROR(IF(Y57="","",IF(Y57&lt;=0.2,"Muy Baja",IF(Y57&lt;=0.4,"Baja",IF(Y57&lt;=0.6,"Media",IF(Y57&lt;=0.8,"Alta","Muy Alta"))))),"")</f>
        <v>Baja</v>
      </c>
      <c r="AA57" s="8">
        <f t="shared" ref="AA57:AA61" si="73">+Y57</f>
        <v>0.28799999999999998</v>
      </c>
      <c r="AB57" s="25" t="str">
        <f t="shared" ref="AB57:AB61" si="74">IFERROR(IF(AC57="","",IF(AC57&lt;=0.2,"Leve",IF(AC57&lt;=0.4,"Menor",IF(AC57&lt;=0.6,"Moderado",IF(AC57&lt;=0.8,"Mayor","Catastrófico"))))),"")</f>
        <v>Moderado</v>
      </c>
      <c r="AC57" s="8">
        <f>IFERROR(IF(AND(R56="Impacto",R57="Impacto"),(AC56-(+AC56*U57)),IF(R57="Impacto",($N$16-(+$N$16*U57)),IF(R57="Probabilidad",AC56,""))),"")</f>
        <v>0.6</v>
      </c>
      <c r="AD57" s="26" t="str">
        <f t="shared" ref="AD57:AD58" si="75">IFERROR(IF(OR(AND(Z57="Muy Baja",AB57="Leve"),AND(Z57="Muy Baja",AB57="Menor"),AND(Z57="Baja",AB57="Leve")),"Bajo",IF(OR(AND(Z57="Muy baja",AB57="Moderado"),AND(Z57="Baja",AB57="Menor"),AND(Z57="Baja",AB57="Moderado"),AND(Z57="Media",AB57="Leve"),AND(Z57="Media",AB57="Menor"),AND(Z57="Media",AB57="Moderado"),AND(Z57="Alta",AB57="Leve"),AND(Z57="Alta",AB57="Menor")),"Moderado",IF(OR(AND(Z57="Muy Baja",AB57="Mayor"),AND(Z57="Baja",AB57="Mayor"),AND(Z57="Media",AB57="Mayor"),AND(Z57="Alta",AB57="Moderado"),AND(Z57="Alta",AB57="Mayor"),AND(Z57="Muy Alta",AB57="Leve"),AND(Z57="Muy Alta",AB57="Menor"),AND(Z57="Muy Alta",AB57="Moderado"),AND(Z57="Muy Alta",AB57="Mayor")),"Alto",IF(OR(AND(Z57="Muy Baja",AB57="Catastrófico"),AND(Z57="Baja",AB57="Catastrófico"),AND(Z57="Media",AB57="Catastrófico"),AND(Z57="Alta",AB57="Catastrófico"),AND(Z57="Muy Alta",AB57="Catastrófico")),"Extremo","")))),"")</f>
        <v>Moderado</v>
      </c>
      <c r="AE57" s="10" t="s">
        <v>55</v>
      </c>
      <c r="AF57" s="11" t="s">
        <v>132</v>
      </c>
      <c r="AG57" s="12" t="s">
        <v>130</v>
      </c>
      <c r="AH57" s="12" t="s">
        <v>58</v>
      </c>
      <c r="AI57" s="12" t="s">
        <v>119</v>
      </c>
      <c r="AJ57" s="12" t="s">
        <v>130</v>
      </c>
      <c r="AK57" s="15">
        <v>44328</v>
      </c>
      <c r="AL57" s="15" t="s">
        <v>103</v>
      </c>
      <c r="AM57" s="253"/>
      <c r="AN57" s="217"/>
    </row>
    <row r="58" spans="1:40" s="103" customFormat="1" x14ac:dyDescent="0.3">
      <c r="A58" s="341"/>
      <c r="B58" s="177"/>
      <c r="C58" s="177"/>
      <c r="D58" s="177"/>
      <c r="E58" s="177"/>
      <c r="F58" s="208"/>
      <c r="G58" s="177"/>
      <c r="H58" s="253"/>
      <c r="I58" s="196"/>
      <c r="J58" s="199"/>
      <c r="K58" s="202"/>
      <c r="L58" s="199">
        <f ca="1">IF(NOT(ISERROR(MATCH(K58,_xlfn.ANCHORARRAY(F69),0))),J71&amp;"Por favor no seleccionar los criterios de impacto",K58)</f>
        <v>0</v>
      </c>
      <c r="M58" s="196"/>
      <c r="N58" s="199"/>
      <c r="O58" s="302"/>
      <c r="P58" s="1">
        <v>3</v>
      </c>
      <c r="Q58" s="117"/>
      <c r="R58" s="3" t="str">
        <f t="shared" si="5"/>
        <v/>
      </c>
      <c r="S58" s="4"/>
      <c r="T58" s="4"/>
      <c r="U58" s="5" t="str">
        <f t="shared" si="71"/>
        <v/>
      </c>
      <c r="V58" s="4"/>
      <c r="W58" s="4"/>
      <c r="X58" s="4"/>
      <c r="Y58" s="6" t="str">
        <f t="shared" si="59"/>
        <v/>
      </c>
      <c r="Z58" s="25" t="str">
        <f t="shared" si="72"/>
        <v/>
      </c>
      <c r="AA58" s="8" t="str">
        <f t="shared" si="73"/>
        <v/>
      </c>
      <c r="AB58" s="25" t="str">
        <f t="shared" si="74"/>
        <v/>
      </c>
      <c r="AC58" s="8" t="str">
        <f>IFERROR(IF(AND(R57="Impacto",R58="Impacto"),(AC57-(+AC57*U58)),IF(AND(R57="Probabilidad",R58="Impacto"),(AC56-(+AC56*U58)),IF(R58="Probabilidad",AC57,""))),"")</f>
        <v/>
      </c>
      <c r="AD58" s="26" t="str">
        <f t="shared" si="75"/>
        <v/>
      </c>
      <c r="AE58" s="10"/>
      <c r="AF58" s="10"/>
      <c r="AG58" s="4"/>
      <c r="AH58" s="4"/>
      <c r="AI58" s="4"/>
      <c r="AJ58" s="4"/>
      <c r="AK58" s="15"/>
      <c r="AL58" s="15"/>
      <c r="AM58" s="253"/>
      <c r="AN58" s="217"/>
    </row>
    <row r="59" spans="1:40" s="103" customFormat="1" x14ac:dyDescent="0.3">
      <c r="A59" s="341"/>
      <c r="B59" s="177"/>
      <c r="C59" s="177"/>
      <c r="D59" s="177"/>
      <c r="E59" s="177"/>
      <c r="F59" s="208"/>
      <c r="G59" s="177"/>
      <c r="H59" s="253"/>
      <c r="I59" s="196"/>
      <c r="J59" s="199"/>
      <c r="K59" s="202"/>
      <c r="L59" s="199">
        <f ca="1">IF(NOT(ISERROR(MATCH(K59,_xlfn.ANCHORARRAY(F70),0))),J72&amp;"Por favor no seleccionar los criterios de impacto",K59)</f>
        <v>0</v>
      </c>
      <c r="M59" s="196"/>
      <c r="N59" s="199"/>
      <c r="O59" s="302"/>
      <c r="P59" s="1">
        <v>4</v>
      </c>
      <c r="Q59" s="101"/>
      <c r="R59" s="3" t="str">
        <f t="shared" si="5"/>
        <v/>
      </c>
      <c r="S59" s="4"/>
      <c r="T59" s="4"/>
      <c r="U59" s="5" t="str">
        <f t="shared" si="71"/>
        <v/>
      </c>
      <c r="V59" s="4"/>
      <c r="W59" s="4"/>
      <c r="X59" s="4"/>
      <c r="Y59" s="6" t="str">
        <f t="shared" si="59"/>
        <v/>
      </c>
      <c r="Z59" s="25" t="str">
        <f t="shared" si="72"/>
        <v/>
      </c>
      <c r="AA59" s="8" t="str">
        <f t="shared" si="73"/>
        <v/>
      </c>
      <c r="AB59" s="25" t="str">
        <f t="shared" si="74"/>
        <v/>
      </c>
      <c r="AC59" s="8" t="str">
        <f t="shared" ref="AC59:AC61" si="76">IFERROR(IF(AND(R58="Impacto",R59="Impacto"),(AC58-(+AC58*U59)),IF(AND(R58="Probabilidad",R59="Impacto"),(AC57-(+AC57*U59)),IF(R59="Probabilidad",AC58,""))),"")</f>
        <v/>
      </c>
      <c r="AD59" s="26" t="str">
        <f>IFERROR(IF(OR(AND(Z59="Muy Baja",AB59="Leve"),AND(Z59="Muy Baja",AB59="Menor"),AND(Z59="Baja",AB59="Leve")),"Bajo",IF(OR(AND(Z59="Muy baja",AB59="Moderado"),AND(Z59="Baja",AB59="Menor"),AND(Z59="Baja",AB59="Moderado"),AND(Z59="Media",AB59="Leve"),AND(Z59="Media",AB59="Menor"),AND(Z59="Media",AB59="Moderado"),AND(Z59="Alta",AB59="Leve"),AND(Z59="Alta",AB59="Menor")),"Moderado",IF(OR(AND(Z59="Muy Baja",AB59="Mayor"),AND(Z59="Baja",AB59="Mayor"),AND(Z59="Media",AB59="Mayor"),AND(Z59="Alta",AB59="Moderado"),AND(Z59="Alta",AB59="Mayor"),AND(Z59="Muy Alta",AB59="Leve"),AND(Z59="Muy Alta",AB59="Menor"),AND(Z59="Muy Alta",AB59="Moderado"),AND(Z59="Muy Alta",AB59="Mayor")),"Alto",IF(OR(AND(Z59="Muy Baja",AB59="Catastrófico"),AND(Z59="Baja",AB59="Catastrófico"),AND(Z59="Media",AB59="Catastrófico"),AND(Z59="Alta",AB59="Catastrófico"),AND(Z59="Muy Alta",AB59="Catastrófico")),"Extremo","")))),"")</f>
        <v/>
      </c>
      <c r="AE59" s="10"/>
      <c r="AF59" s="10"/>
      <c r="AG59" s="4"/>
      <c r="AH59" s="4"/>
      <c r="AI59" s="4"/>
      <c r="AJ59" s="4"/>
      <c r="AK59" s="15"/>
      <c r="AL59" s="15"/>
      <c r="AM59" s="253"/>
      <c r="AN59" s="217"/>
    </row>
    <row r="60" spans="1:40" s="103" customFormat="1" x14ac:dyDescent="0.3">
      <c r="A60" s="341"/>
      <c r="B60" s="177"/>
      <c r="C60" s="177"/>
      <c r="D60" s="177"/>
      <c r="E60" s="177"/>
      <c r="F60" s="208"/>
      <c r="G60" s="177"/>
      <c r="H60" s="253"/>
      <c r="I60" s="196"/>
      <c r="J60" s="199"/>
      <c r="K60" s="202"/>
      <c r="L60" s="199">
        <f ca="1">IF(NOT(ISERROR(MATCH(K60,_xlfn.ANCHORARRAY(F71),0))),J73&amp;"Por favor no seleccionar los criterios de impacto",K60)</f>
        <v>0</v>
      </c>
      <c r="M60" s="196"/>
      <c r="N60" s="199"/>
      <c r="O60" s="302"/>
      <c r="P60" s="1">
        <v>5</v>
      </c>
      <c r="Q60" s="101"/>
      <c r="R60" s="3" t="str">
        <f t="shared" si="5"/>
        <v/>
      </c>
      <c r="S60" s="4"/>
      <c r="T60" s="4"/>
      <c r="U60" s="5" t="str">
        <f t="shared" si="71"/>
        <v/>
      </c>
      <c r="V60" s="4"/>
      <c r="W60" s="4"/>
      <c r="X60" s="4"/>
      <c r="Y60" s="6" t="str">
        <f t="shared" si="59"/>
        <v/>
      </c>
      <c r="Z60" s="25" t="str">
        <f t="shared" si="72"/>
        <v/>
      </c>
      <c r="AA60" s="8" t="str">
        <f t="shared" si="73"/>
        <v/>
      </c>
      <c r="AB60" s="25" t="str">
        <f t="shared" si="74"/>
        <v/>
      </c>
      <c r="AC60" s="8" t="str">
        <f t="shared" si="76"/>
        <v/>
      </c>
      <c r="AD60" s="26" t="str">
        <f t="shared" ref="AD60:AD61" si="77">IFERROR(IF(OR(AND(Z60="Muy Baja",AB60="Leve"),AND(Z60="Muy Baja",AB60="Menor"),AND(Z60="Baja",AB60="Leve")),"Bajo",IF(OR(AND(Z60="Muy baja",AB60="Moderado"),AND(Z60="Baja",AB60="Menor"),AND(Z60="Baja",AB60="Moderado"),AND(Z60="Media",AB60="Leve"),AND(Z60="Media",AB60="Menor"),AND(Z60="Media",AB60="Moderado"),AND(Z60="Alta",AB60="Leve"),AND(Z60="Alta",AB60="Menor")),"Moderado",IF(OR(AND(Z60="Muy Baja",AB60="Mayor"),AND(Z60="Baja",AB60="Mayor"),AND(Z60="Media",AB60="Mayor"),AND(Z60="Alta",AB60="Moderado"),AND(Z60="Alta",AB60="Mayor"),AND(Z60="Muy Alta",AB60="Leve"),AND(Z60="Muy Alta",AB60="Menor"),AND(Z60="Muy Alta",AB60="Moderado"),AND(Z60="Muy Alta",AB60="Mayor")),"Alto",IF(OR(AND(Z60="Muy Baja",AB60="Catastrófico"),AND(Z60="Baja",AB60="Catastrófico"),AND(Z60="Media",AB60="Catastrófico"),AND(Z60="Alta",AB60="Catastrófico"),AND(Z60="Muy Alta",AB60="Catastrófico")),"Extremo","")))),"")</f>
        <v/>
      </c>
      <c r="AE60" s="10"/>
      <c r="AF60" s="10"/>
      <c r="AG60" s="4"/>
      <c r="AH60" s="4"/>
      <c r="AI60" s="4"/>
      <c r="AJ60" s="4"/>
      <c r="AK60" s="15"/>
      <c r="AL60" s="15"/>
      <c r="AM60" s="253"/>
      <c r="AN60" s="217"/>
    </row>
    <row r="61" spans="1:40" s="103" customFormat="1" ht="17.25" thickBot="1" x14ac:dyDescent="0.35">
      <c r="A61" s="342"/>
      <c r="B61" s="215"/>
      <c r="C61" s="215"/>
      <c r="D61" s="215"/>
      <c r="E61" s="215"/>
      <c r="F61" s="228"/>
      <c r="G61" s="215"/>
      <c r="H61" s="254"/>
      <c r="I61" s="219"/>
      <c r="J61" s="213"/>
      <c r="K61" s="220"/>
      <c r="L61" s="213">
        <f ca="1">IF(NOT(ISERROR(MATCH(K61,_xlfn.ANCHORARRAY(F72),0))),J74&amp;"Por favor no seleccionar los criterios de impacto",K61)</f>
        <v>0</v>
      </c>
      <c r="M61" s="219"/>
      <c r="N61" s="213"/>
      <c r="O61" s="319"/>
      <c r="P61" s="46">
        <v>6</v>
      </c>
      <c r="Q61" s="118"/>
      <c r="R61" s="48" t="str">
        <f t="shared" si="5"/>
        <v/>
      </c>
      <c r="S61" s="49"/>
      <c r="T61" s="49"/>
      <c r="U61" s="50" t="str">
        <f t="shared" si="71"/>
        <v/>
      </c>
      <c r="V61" s="49"/>
      <c r="W61" s="49"/>
      <c r="X61" s="49"/>
      <c r="Y61" s="51" t="str">
        <f t="shared" si="59"/>
        <v/>
      </c>
      <c r="Z61" s="52" t="str">
        <f t="shared" si="72"/>
        <v/>
      </c>
      <c r="AA61" s="50" t="str">
        <f t="shared" si="73"/>
        <v/>
      </c>
      <c r="AB61" s="52" t="str">
        <f t="shared" si="74"/>
        <v/>
      </c>
      <c r="AC61" s="50" t="str">
        <f t="shared" si="76"/>
        <v/>
      </c>
      <c r="AD61" s="53" t="str">
        <f t="shared" si="77"/>
        <v/>
      </c>
      <c r="AE61" s="49"/>
      <c r="AF61" s="49"/>
      <c r="AG61" s="49"/>
      <c r="AH61" s="49"/>
      <c r="AI61" s="49"/>
      <c r="AJ61" s="49"/>
      <c r="AK61" s="54"/>
      <c r="AL61" s="54"/>
      <c r="AM61" s="254"/>
      <c r="AN61" s="218"/>
    </row>
    <row r="62" spans="1:40" s="104" customFormat="1" ht="90.6" customHeight="1" x14ac:dyDescent="0.3">
      <c r="A62" s="348">
        <v>10</v>
      </c>
      <c r="B62" s="222" t="s">
        <v>133</v>
      </c>
      <c r="C62" s="222" t="s">
        <v>43</v>
      </c>
      <c r="D62" s="222" t="s">
        <v>134</v>
      </c>
      <c r="E62" s="235" t="s">
        <v>135</v>
      </c>
      <c r="F62" s="235" t="s">
        <v>136</v>
      </c>
      <c r="G62" s="222" t="s">
        <v>137</v>
      </c>
      <c r="H62" s="222">
        <v>672</v>
      </c>
      <c r="I62" s="229" t="s">
        <v>138</v>
      </c>
      <c r="J62" s="230">
        <v>1</v>
      </c>
      <c r="K62" s="231" t="s">
        <v>95</v>
      </c>
      <c r="L62" s="230" t="s">
        <v>95</v>
      </c>
      <c r="M62" s="229" t="s">
        <v>139</v>
      </c>
      <c r="N62" s="230">
        <v>0.6</v>
      </c>
      <c r="O62" s="221" t="s">
        <v>140</v>
      </c>
      <c r="P62" s="57">
        <v>1</v>
      </c>
      <c r="Q62" s="119" t="s">
        <v>141</v>
      </c>
      <c r="R62" s="59" t="s">
        <v>142</v>
      </c>
      <c r="S62" s="44" t="s">
        <v>64</v>
      </c>
      <c r="T62" s="44" t="s">
        <v>51</v>
      </c>
      <c r="U62" s="60" t="s">
        <v>143</v>
      </c>
      <c r="V62" s="44" t="s">
        <v>52</v>
      </c>
      <c r="W62" s="44" t="s">
        <v>53</v>
      </c>
      <c r="X62" s="44" t="s">
        <v>54</v>
      </c>
      <c r="Y62" s="61">
        <f>IFERROR(IF(R62="Probabilidad",(J62-(+J62*U62)),IF(R62="Impacto",J62,"")),"")</f>
        <v>0.6</v>
      </c>
      <c r="Z62" s="39" t="s">
        <v>144</v>
      </c>
      <c r="AA62" s="62">
        <v>0.6</v>
      </c>
      <c r="AB62" s="39" t="s">
        <v>139</v>
      </c>
      <c r="AC62" s="62">
        <v>0.6</v>
      </c>
      <c r="AD62" s="63" t="s">
        <v>139</v>
      </c>
      <c r="AE62" s="43" t="s">
        <v>55</v>
      </c>
      <c r="AF62" s="43" t="s">
        <v>145</v>
      </c>
      <c r="AG62" s="44" t="s">
        <v>146</v>
      </c>
      <c r="AH62" s="44" t="s">
        <v>147</v>
      </c>
      <c r="AI62" s="44" t="s">
        <v>148</v>
      </c>
      <c r="AJ62" s="44" t="s">
        <v>146</v>
      </c>
      <c r="AK62" s="45">
        <v>44328</v>
      </c>
      <c r="AL62" s="45">
        <v>44560</v>
      </c>
      <c r="AM62" s="222">
        <v>3745</v>
      </c>
      <c r="AN62" s="223"/>
    </row>
    <row r="63" spans="1:40" s="104" customFormat="1" ht="69.95" customHeight="1" x14ac:dyDescent="0.3">
      <c r="A63" s="349"/>
      <c r="B63" s="177"/>
      <c r="C63" s="177"/>
      <c r="D63" s="177"/>
      <c r="E63" s="208"/>
      <c r="F63" s="208"/>
      <c r="G63" s="177"/>
      <c r="H63" s="177"/>
      <c r="I63" s="196"/>
      <c r="J63" s="199"/>
      <c r="K63" s="202"/>
      <c r="L63" s="199">
        <v>0</v>
      </c>
      <c r="M63" s="196"/>
      <c r="N63" s="199"/>
      <c r="O63" s="174"/>
      <c r="P63" s="31">
        <v>2</v>
      </c>
      <c r="Q63" s="101" t="s">
        <v>149</v>
      </c>
      <c r="R63" s="27" t="s">
        <v>142</v>
      </c>
      <c r="S63" s="12" t="s">
        <v>64</v>
      </c>
      <c r="T63" s="12" t="s">
        <v>51</v>
      </c>
      <c r="U63" s="28" t="s">
        <v>143</v>
      </c>
      <c r="V63" s="12" t="s">
        <v>52</v>
      </c>
      <c r="W63" s="12" t="s">
        <v>150</v>
      </c>
      <c r="X63" s="12" t="s">
        <v>54</v>
      </c>
      <c r="Y63" s="29">
        <f>IFERROR(IF(AND(R62="Probabilidad",R63="Probabilidad"),(AA62-(+AA62*U63)),IF(R63="Probabilidad",(J62-(+J62*U63)),IF(R63="Impacto",AA62,""))),"")</f>
        <v>0.36</v>
      </c>
      <c r="Z63" s="25" t="s">
        <v>151</v>
      </c>
      <c r="AA63" s="18">
        <v>0.36</v>
      </c>
      <c r="AB63" s="25" t="s">
        <v>139</v>
      </c>
      <c r="AC63" s="18">
        <v>0.6</v>
      </c>
      <c r="AD63" s="30" t="s">
        <v>139</v>
      </c>
      <c r="AE63" s="11" t="s">
        <v>55</v>
      </c>
      <c r="AF63" s="11" t="s">
        <v>152</v>
      </c>
      <c r="AG63" s="12" t="s">
        <v>146</v>
      </c>
      <c r="AH63" s="12" t="s">
        <v>147</v>
      </c>
      <c r="AI63" s="12" t="s">
        <v>148</v>
      </c>
      <c r="AJ63" s="12" t="s">
        <v>146</v>
      </c>
      <c r="AK63" s="13">
        <v>44328</v>
      </c>
      <c r="AL63" s="13">
        <v>44560</v>
      </c>
      <c r="AM63" s="177"/>
      <c r="AN63" s="217"/>
    </row>
    <row r="64" spans="1:40" s="104" customFormat="1" ht="141" customHeight="1" x14ac:dyDescent="0.3">
      <c r="A64" s="349"/>
      <c r="B64" s="177"/>
      <c r="C64" s="177"/>
      <c r="D64" s="177"/>
      <c r="E64" s="208"/>
      <c r="F64" s="208"/>
      <c r="G64" s="177"/>
      <c r="H64" s="177"/>
      <c r="I64" s="196"/>
      <c r="J64" s="199"/>
      <c r="K64" s="202"/>
      <c r="L64" s="199">
        <v>0</v>
      </c>
      <c r="M64" s="196"/>
      <c r="N64" s="199"/>
      <c r="O64" s="174"/>
      <c r="P64" s="31">
        <v>3</v>
      </c>
      <c r="Q64" s="101" t="s">
        <v>153</v>
      </c>
      <c r="R64" s="27" t="s">
        <v>142</v>
      </c>
      <c r="S64" s="12" t="s">
        <v>64</v>
      </c>
      <c r="T64" s="12" t="s">
        <v>51</v>
      </c>
      <c r="U64" s="28" t="s">
        <v>143</v>
      </c>
      <c r="V64" s="12" t="s">
        <v>52</v>
      </c>
      <c r="W64" s="12" t="s">
        <v>150</v>
      </c>
      <c r="X64" s="12" t="s">
        <v>54</v>
      </c>
      <c r="Y64" s="29">
        <f>IFERROR(IF(AND(R63="Probabilidad",R64="Probabilidad"),(AA63-(+AA63*U64)),IF(AND(R63="Impacto",R64="Probabilidad"),(AA62-(+AA62*U64)),IF(R64="Impacto",AA63,""))),"")</f>
        <v>0.216</v>
      </c>
      <c r="Z64" s="25" t="s">
        <v>151</v>
      </c>
      <c r="AA64" s="18">
        <v>0.216</v>
      </c>
      <c r="AB64" s="25" t="s">
        <v>139</v>
      </c>
      <c r="AC64" s="18">
        <v>0.6</v>
      </c>
      <c r="AD64" s="30" t="s">
        <v>139</v>
      </c>
      <c r="AE64" s="11" t="s">
        <v>55</v>
      </c>
      <c r="AF64" s="16" t="s">
        <v>154</v>
      </c>
      <c r="AG64" s="55" t="s">
        <v>155</v>
      </c>
      <c r="AH64" s="55" t="s">
        <v>156</v>
      </c>
      <c r="AI64" s="55" t="s">
        <v>157</v>
      </c>
      <c r="AJ64" s="55" t="s">
        <v>155</v>
      </c>
      <c r="AK64" s="56" t="s">
        <v>158</v>
      </c>
      <c r="AL64" s="56" t="s">
        <v>159</v>
      </c>
      <c r="AM64" s="177"/>
      <c r="AN64" s="217"/>
    </row>
    <row r="65" spans="1:40" s="104" customFormat="1" ht="108" x14ac:dyDescent="0.3">
      <c r="A65" s="349"/>
      <c r="B65" s="177"/>
      <c r="C65" s="177"/>
      <c r="D65" s="177"/>
      <c r="E65" s="208"/>
      <c r="F65" s="208"/>
      <c r="G65" s="177"/>
      <c r="H65" s="177"/>
      <c r="I65" s="196"/>
      <c r="J65" s="199"/>
      <c r="K65" s="202"/>
      <c r="L65" s="199">
        <v>0</v>
      </c>
      <c r="M65" s="196"/>
      <c r="N65" s="199"/>
      <c r="O65" s="174"/>
      <c r="P65" s="31">
        <v>4</v>
      </c>
      <c r="Q65" s="115" t="s">
        <v>612</v>
      </c>
      <c r="R65" s="27" t="s">
        <v>142</v>
      </c>
      <c r="S65" s="12" t="s">
        <v>64</v>
      </c>
      <c r="T65" s="12" t="s">
        <v>51</v>
      </c>
      <c r="U65" s="28" t="s">
        <v>143</v>
      </c>
      <c r="V65" s="12" t="s">
        <v>52</v>
      </c>
      <c r="W65" s="12" t="s">
        <v>150</v>
      </c>
      <c r="X65" s="12" t="s">
        <v>54</v>
      </c>
      <c r="Y65" s="29">
        <f t="shared" ref="Y65:Y67" si="78">IFERROR(IF(AND(R64="Probabilidad",R65="Probabilidad"),(AA64-(+AA64*U65)),IF(AND(R64="Impacto",R65="Probabilidad"),(AA63-(+AA63*U65)),IF(R65="Impacto",AA64,""))),"")</f>
        <v>0.12959999999999999</v>
      </c>
      <c r="Z65" s="25" t="s">
        <v>160</v>
      </c>
      <c r="AA65" s="18">
        <v>0.12959999999999999</v>
      </c>
      <c r="AB65" s="25" t="s">
        <v>139</v>
      </c>
      <c r="AC65" s="18">
        <v>0.6</v>
      </c>
      <c r="AD65" s="30" t="s">
        <v>139</v>
      </c>
      <c r="AE65" s="11" t="s">
        <v>55</v>
      </c>
      <c r="AF65" s="11" t="s">
        <v>168</v>
      </c>
      <c r="AG65" s="12" t="s">
        <v>161</v>
      </c>
      <c r="AH65" s="12" t="s">
        <v>162</v>
      </c>
      <c r="AI65" s="12" t="s">
        <v>163</v>
      </c>
      <c r="AJ65" s="12" t="s">
        <v>164</v>
      </c>
      <c r="AK65" s="13" t="s">
        <v>165</v>
      </c>
      <c r="AL65" s="13" t="s">
        <v>166</v>
      </c>
      <c r="AM65" s="177"/>
      <c r="AN65" s="217"/>
    </row>
    <row r="66" spans="1:40" s="104" customFormat="1" x14ac:dyDescent="0.3">
      <c r="A66" s="349"/>
      <c r="B66" s="177"/>
      <c r="C66" s="177"/>
      <c r="D66" s="177"/>
      <c r="E66" s="208"/>
      <c r="F66" s="208"/>
      <c r="G66" s="177"/>
      <c r="H66" s="177"/>
      <c r="I66" s="196"/>
      <c r="J66" s="199"/>
      <c r="K66" s="202"/>
      <c r="L66" s="199">
        <v>0</v>
      </c>
      <c r="M66" s="196"/>
      <c r="N66" s="199"/>
      <c r="O66" s="174"/>
      <c r="P66" s="31">
        <v>5</v>
      </c>
      <c r="Q66" s="101"/>
      <c r="R66" s="27" t="s">
        <v>167</v>
      </c>
      <c r="S66" s="12"/>
      <c r="T66" s="12"/>
      <c r="U66" s="28" t="s">
        <v>167</v>
      </c>
      <c r="V66" s="12"/>
      <c r="W66" s="12"/>
      <c r="X66" s="12"/>
      <c r="Y66" s="29" t="str">
        <f t="shared" si="78"/>
        <v/>
      </c>
      <c r="Z66" s="25" t="s">
        <v>167</v>
      </c>
      <c r="AA66" s="18" t="s">
        <v>167</v>
      </c>
      <c r="AB66" s="25" t="s">
        <v>167</v>
      </c>
      <c r="AC66" s="18" t="s">
        <v>167</v>
      </c>
      <c r="AD66" s="30" t="s">
        <v>167</v>
      </c>
      <c r="AE66" s="11"/>
      <c r="AF66" s="11"/>
      <c r="AG66" s="12"/>
      <c r="AH66" s="12"/>
      <c r="AI66" s="12"/>
      <c r="AJ66" s="12"/>
      <c r="AK66" s="13"/>
      <c r="AL66" s="13"/>
      <c r="AM66" s="177"/>
      <c r="AN66" s="217"/>
    </row>
    <row r="67" spans="1:40" s="104" customFormat="1" ht="17.25" thickBot="1" x14ac:dyDescent="0.35">
      <c r="A67" s="350"/>
      <c r="B67" s="215"/>
      <c r="C67" s="215"/>
      <c r="D67" s="215"/>
      <c r="E67" s="228"/>
      <c r="F67" s="228"/>
      <c r="G67" s="215"/>
      <c r="H67" s="215"/>
      <c r="I67" s="219"/>
      <c r="J67" s="213"/>
      <c r="K67" s="220"/>
      <c r="L67" s="213">
        <v>0</v>
      </c>
      <c r="M67" s="219"/>
      <c r="N67" s="213"/>
      <c r="O67" s="214"/>
      <c r="P67" s="64">
        <v>6</v>
      </c>
      <c r="Q67" s="118"/>
      <c r="R67" s="65" t="s">
        <v>167</v>
      </c>
      <c r="S67" s="66"/>
      <c r="T67" s="66"/>
      <c r="U67" s="67" t="s">
        <v>167</v>
      </c>
      <c r="V67" s="66"/>
      <c r="W67" s="66"/>
      <c r="X67" s="66"/>
      <c r="Y67" s="68" t="str">
        <f t="shared" si="78"/>
        <v/>
      </c>
      <c r="Z67" s="52" t="s">
        <v>167</v>
      </c>
      <c r="AA67" s="67" t="s">
        <v>167</v>
      </c>
      <c r="AB67" s="52" t="s">
        <v>167</v>
      </c>
      <c r="AC67" s="67" t="s">
        <v>167</v>
      </c>
      <c r="AD67" s="69" t="s">
        <v>167</v>
      </c>
      <c r="AE67" s="66"/>
      <c r="AF67" s="66"/>
      <c r="AG67" s="66"/>
      <c r="AH67" s="66"/>
      <c r="AI67" s="66"/>
      <c r="AJ67" s="66"/>
      <c r="AK67" s="70"/>
      <c r="AL67" s="70"/>
      <c r="AM67" s="215"/>
      <c r="AN67" s="218"/>
    </row>
    <row r="68" spans="1:40" s="104" customFormat="1" ht="200.1" customHeight="1" x14ac:dyDescent="0.3">
      <c r="A68" s="348">
        <v>11</v>
      </c>
      <c r="B68" s="222" t="s">
        <v>169</v>
      </c>
      <c r="C68" s="222" t="s">
        <v>43</v>
      </c>
      <c r="D68" s="222" t="s">
        <v>170</v>
      </c>
      <c r="E68" s="222" t="s">
        <v>171</v>
      </c>
      <c r="F68" s="235" t="s">
        <v>172</v>
      </c>
      <c r="G68" s="222" t="s">
        <v>47</v>
      </c>
      <c r="H68" s="222">
        <v>300</v>
      </c>
      <c r="I68" s="229" t="s">
        <v>138</v>
      </c>
      <c r="J68" s="230">
        <v>1</v>
      </c>
      <c r="K68" s="231" t="s">
        <v>173</v>
      </c>
      <c r="L68" s="230" t="s">
        <v>173</v>
      </c>
      <c r="M68" s="229" t="s">
        <v>174</v>
      </c>
      <c r="N68" s="230">
        <v>0.8</v>
      </c>
      <c r="O68" s="221" t="s">
        <v>140</v>
      </c>
      <c r="P68" s="57">
        <v>1</v>
      </c>
      <c r="Q68" s="119" t="s">
        <v>175</v>
      </c>
      <c r="R68" s="59" t="s">
        <v>142</v>
      </c>
      <c r="S68" s="44" t="s">
        <v>64</v>
      </c>
      <c r="T68" s="44" t="s">
        <v>51</v>
      </c>
      <c r="U68" s="60" t="s">
        <v>143</v>
      </c>
      <c r="V68" s="44" t="s">
        <v>52</v>
      </c>
      <c r="W68" s="44" t="s">
        <v>150</v>
      </c>
      <c r="X68" s="44" t="s">
        <v>54</v>
      </c>
      <c r="Y68" s="61">
        <f>IFERROR(IF(R68="Probabilidad",(J68-(+J68*U68)),IF(R68="Impacto",J68,"")),"")</f>
        <v>0.6</v>
      </c>
      <c r="Z68" s="39" t="s">
        <v>144</v>
      </c>
      <c r="AA68" s="62">
        <v>0.6</v>
      </c>
      <c r="AB68" s="39" t="s">
        <v>174</v>
      </c>
      <c r="AC68" s="62">
        <v>0.8</v>
      </c>
      <c r="AD68" s="63" t="s">
        <v>140</v>
      </c>
      <c r="AE68" s="43" t="s">
        <v>55</v>
      </c>
      <c r="AF68" s="75" t="s">
        <v>176</v>
      </c>
      <c r="AG68" s="44" t="s">
        <v>177</v>
      </c>
      <c r="AH68" s="44" t="s">
        <v>178</v>
      </c>
      <c r="AI68" s="44" t="s">
        <v>179</v>
      </c>
      <c r="AJ68" s="44" t="s">
        <v>180</v>
      </c>
      <c r="AK68" s="45">
        <v>44337</v>
      </c>
      <c r="AL68" s="45">
        <v>44561</v>
      </c>
      <c r="AM68" s="222">
        <v>3827</v>
      </c>
      <c r="AN68" s="223"/>
    </row>
    <row r="69" spans="1:40" s="104" customFormat="1" ht="228.6" customHeight="1" x14ac:dyDescent="0.3">
      <c r="A69" s="349"/>
      <c r="B69" s="177"/>
      <c r="C69" s="177"/>
      <c r="D69" s="177"/>
      <c r="E69" s="177"/>
      <c r="F69" s="208"/>
      <c r="G69" s="177"/>
      <c r="H69" s="177"/>
      <c r="I69" s="196"/>
      <c r="J69" s="199"/>
      <c r="K69" s="202"/>
      <c r="L69" s="199">
        <v>0</v>
      </c>
      <c r="M69" s="196"/>
      <c r="N69" s="199"/>
      <c r="O69" s="174"/>
      <c r="P69" s="31">
        <v>2</v>
      </c>
      <c r="Q69" s="101" t="s">
        <v>181</v>
      </c>
      <c r="R69" s="27" t="s">
        <v>142</v>
      </c>
      <c r="S69" s="12" t="s">
        <v>64</v>
      </c>
      <c r="T69" s="12" t="s">
        <v>51</v>
      </c>
      <c r="U69" s="28" t="s">
        <v>143</v>
      </c>
      <c r="V69" s="12" t="s">
        <v>52</v>
      </c>
      <c r="W69" s="12" t="s">
        <v>150</v>
      </c>
      <c r="X69" s="12" t="s">
        <v>54</v>
      </c>
      <c r="Y69" s="29">
        <f>IFERROR(IF(AND(R68="Probabilidad",R69="Probabilidad"),(AA68-(+AA68*U69)),IF(R69="Probabilidad",(J68-(+J68*U69)),IF(R69="Impacto",AA68,""))),"")</f>
        <v>0.36</v>
      </c>
      <c r="Z69" s="25" t="s">
        <v>151</v>
      </c>
      <c r="AA69" s="18">
        <v>0.36</v>
      </c>
      <c r="AB69" s="25" t="s">
        <v>174</v>
      </c>
      <c r="AC69" s="18">
        <v>0.8</v>
      </c>
      <c r="AD69" s="30" t="s">
        <v>140</v>
      </c>
      <c r="AE69" s="11" t="s">
        <v>55</v>
      </c>
      <c r="AF69" s="11" t="s">
        <v>182</v>
      </c>
      <c r="AG69" s="12" t="s">
        <v>177</v>
      </c>
      <c r="AH69" s="12" t="s">
        <v>178</v>
      </c>
      <c r="AI69" s="12" t="s">
        <v>179</v>
      </c>
      <c r="AJ69" s="12" t="s">
        <v>183</v>
      </c>
      <c r="AK69" s="13">
        <v>44337</v>
      </c>
      <c r="AL69" s="13">
        <v>44561</v>
      </c>
      <c r="AM69" s="177"/>
      <c r="AN69" s="217"/>
    </row>
    <row r="70" spans="1:40" s="104" customFormat="1" x14ac:dyDescent="0.3">
      <c r="A70" s="349"/>
      <c r="B70" s="177"/>
      <c r="C70" s="177"/>
      <c r="D70" s="177"/>
      <c r="E70" s="177"/>
      <c r="F70" s="208"/>
      <c r="G70" s="177"/>
      <c r="H70" s="177"/>
      <c r="I70" s="196"/>
      <c r="J70" s="199"/>
      <c r="K70" s="202"/>
      <c r="L70" s="199">
        <v>0</v>
      </c>
      <c r="M70" s="196"/>
      <c r="N70" s="199"/>
      <c r="O70" s="174"/>
      <c r="P70" s="31">
        <v>3</v>
      </c>
      <c r="Q70" s="101"/>
      <c r="R70" s="27" t="s">
        <v>167</v>
      </c>
      <c r="S70" s="12"/>
      <c r="T70" s="12"/>
      <c r="U70" s="28" t="s">
        <v>167</v>
      </c>
      <c r="V70" s="12"/>
      <c r="W70" s="12"/>
      <c r="X70" s="12"/>
      <c r="Y70" s="29" t="str">
        <f>IFERROR(IF(AND(R69="Probabilidad",R70="Probabilidad"),(AA69-(+AA69*U70)),IF(AND(R69="Impacto",R70="Probabilidad"),(AA68-(+AA68*U70)),IF(R70="Impacto",AA69,""))),"")</f>
        <v/>
      </c>
      <c r="Z70" s="25" t="s">
        <v>167</v>
      </c>
      <c r="AA70" s="18" t="s">
        <v>167</v>
      </c>
      <c r="AB70" s="25" t="s">
        <v>167</v>
      </c>
      <c r="AC70" s="18" t="s">
        <v>167</v>
      </c>
      <c r="AD70" s="30" t="s">
        <v>167</v>
      </c>
      <c r="AE70" s="11"/>
      <c r="AF70" s="11"/>
      <c r="AG70" s="12"/>
      <c r="AH70" s="12"/>
      <c r="AI70" s="12"/>
      <c r="AJ70" s="12"/>
      <c r="AK70" s="13"/>
      <c r="AL70" s="13"/>
      <c r="AM70" s="177"/>
      <c r="AN70" s="217"/>
    </row>
    <row r="71" spans="1:40" s="104" customFormat="1" x14ac:dyDescent="0.3">
      <c r="A71" s="349"/>
      <c r="B71" s="177"/>
      <c r="C71" s="177"/>
      <c r="D71" s="177"/>
      <c r="E71" s="177"/>
      <c r="F71" s="208"/>
      <c r="G71" s="177"/>
      <c r="H71" s="177"/>
      <c r="I71" s="196"/>
      <c r="J71" s="199"/>
      <c r="K71" s="202"/>
      <c r="L71" s="199">
        <v>0</v>
      </c>
      <c r="M71" s="196"/>
      <c r="N71" s="199"/>
      <c r="O71" s="174"/>
      <c r="P71" s="31">
        <v>4</v>
      </c>
      <c r="Q71" s="101"/>
      <c r="R71" s="27"/>
      <c r="S71" s="12"/>
      <c r="T71" s="12"/>
      <c r="U71" s="28"/>
      <c r="V71" s="12"/>
      <c r="W71" s="12"/>
      <c r="X71" s="12"/>
      <c r="Y71" s="29" t="str">
        <f t="shared" ref="Y71:Y73" si="79">IFERROR(IF(AND(R70="Probabilidad",R71="Probabilidad"),(AA70-(+AA70*U71)),IF(AND(R70="Impacto",R71="Probabilidad"),(AA69-(+AA69*U71)),IF(R71="Impacto",AA70,""))),"")</f>
        <v/>
      </c>
      <c r="Z71" s="25" t="s">
        <v>167</v>
      </c>
      <c r="AA71" s="18" t="s">
        <v>167</v>
      </c>
      <c r="AB71" s="25" t="s">
        <v>167</v>
      </c>
      <c r="AC71" s="18" t="s">
        <v>167</v>
      </c>
      <c r="AD71" s="30" t="s">
        <v>167</v>
      </c>
      <c r="AE71" s="11"/>
      <c r="AF71" s="11"/>
      <c r="AG71" s="12"/>
      <c r="AH71" s="12"/>
      <c r="AI71" s="12"/>
      <c r="AJ71" s="12"/>
      <c r="AK71" s="13"/>
      <c r="AL71" s="13"/>
      <c r="AM71" s="177"/>
      <c r="AN71" s="217"/>
    </row>
    <row r="72" spans="1:40" s="104" customFormat="1" x14ac:dyDescent="0.3">
      <c r="A72" s="349"/>
      <c r="B72" s="177"/>
      <c r="C72" s="177"/>
      <c r="D72" s="177"/>
      <c r="E72" s="177"/>
      <c r="F72" s="208"/>
      <c r="G72" s="177"/>
      <c r="H72" s="177"/>
      <c r="I72" s="196"/>
      <c r="J72" s="199"/>
      <c r="K72" s="202"/>
      <c r="L72" s="199">
        <v>0</v>
      </c>
      <c r="M72" s="196"/>
      <c r="N72" s="199"/>
      <c r="O72" s="174"/>
      <c r="P72" s="31">
        <v>5</v>
      </c>
      <c r="Q72" s="101"/>
      <c r="R72" s="27"/>
      <c r="S72" s="12"/>
      <c r="T72" s="12"/>
      <c r="U72" s="28"/>
      <c r="V72" s="12"/>
      <c r="W72" s="12"/>
      <c r="X72" s="12"/>
      <c r="Y72" s="29" t="str">
        <f t="shared" si="79"/>
        <v/>
      </c>
      <c r="Z72" s="25" t="s">
        <v>167</v>
      </c>
      <c r="AA72" s="18" t="s">
        <v>167</v>
      </c>
      <c r="AB72" s="25" t="s">
        <v>167</v>
      </c>
      <c r="AC72" s="18" t="s">
        <v>167</v>
      </c>
      <c r="AD72" s="30" t="s">
        <v>167</v>
      </c>
      <c r="AE72" s="11"/>
      <c r="AF72" s="11"/>
      <c r="AG72" s="12"/>
      <c r="AH72" s="12"/>
      <c r="AI72" s="12"/>
      <c r="AJ72" s="12"/>
      <c r="AK72" s="13"/>
      <c r="AL72" s="13"/>
      <c r="AM72" s="177"/>
      <c r="AN72" s="217"/>
    </row>
    <row r="73" spans="1:40" s="104" customFormat="1" ht="17.25" thickBot="1" x14ac:dyDescent="0.35">
      <c r="A73" s="350"/>
      <c r="B73" s="215"/>
      <c r="C73" s="215"/>
      <c r="D73" s="215"/>
      <c r="E73" s="215"/>
      <c r="F73" s="228"/>
      <c r="G73" s="215"/>
      <c r="H73" s="215"/>
      <c r="I73" s="219"/>
      <c r="J73" s="213"/>
      <c r="K73" s="220"/>
      <c r="L73" s="213">
        <v>0</v>
      </c>
      <c r="M73" s="219"/>
      <c r="N73" s="213"/>
      <c r="O73" s="214"/>
      <c r="P73" s="64">
        <v>6</v>
      </c>
      <c r="Q73" s="118"/>
      <c r="R73" s="65"/>
      <c r="S73" s="66"/>
      <c r="T73" s="66"/>
      <c r="U73" s="67"/>
      <c r="V73" s="66"/>
      <c r="W73" s="66"/>
      <c r="X73" s="66"/>
      <c r="Y73" s="68" t="str">
        <f t="shared" si="79"/>
        <v/>
      </c>
      <c r="Z73" s="52" t="s">
        <v>167</v>
      </c>
      <c r="AA73" s="67" t="s">
        <v>167</v>
      </c>
      <c r="AB73" s="52" t="s">
        <v>167</v>
      </c>
      <c r="AC73" s="67" t="s">
        <v>167</v>
      </c>
      <c r="AD73" s="69" t="s">
        <v>167</v>
      </c>
      <c r="AE73" s="66"/>
      <c r="AF73" s="66"/>
      <c r="AG73" s="66"/>
      <c r="AH73" s="66"/>
      <c r="AI73" s="66"/>
      <c r="AJ73" s="66"/>
      <c r="AK73" s="70"/>
      <c r="AL73" s="70"/>
      <c r="AM73" s="215"/>
      <c r="AN73" s="218"/>
    </row>
    <row r="74" spans="1:40" ht="108" x14ac:dyDescent="0.3">
      <c r="A74" s="343">
        <v>12</v>
      </c>
      <c r="B74" s="222" t="s">
        <v>184</v>
      </c>
      <c r="C74" s="222" t="s">
        <v>43</v>
      </c>
      <c r="D74" s="345" t="s">
        <v>185</v>
      </c>
      <c r="E74" s="222" t="s">
        <v>186</v>
      </c>
      <c r="F74" s="235" t="s">
        <v>187</v>
      </c>
      <c r="G74" s="222" t="s">
        <v>71</v>
      </c>
      <c r="H74" s="300">
        <v>300</v>
      </c>
      <c r="I74" s="229" t="str">
        <f>IF(H74&lt;=0,"",IF(H74&lt;=2,"Muy Baja",IF(H74&lt;=5,"Baja",IF(H74&lt;=19,"Media",IF(H74&lt;=50,"Alta","Muy Alta")))))</f>
        <v>Muy Alta</v>
      </c>
      <c r="J74" s="230">
        <f>IF(I74="","",IF(I74="Muy Baja",0.2,IF(I74="Baja",0.4,IF(I74="Media",0.6,IF(I74="Alta",0.8,IF(I74="Muy Alta",1,))))))</f>
        <v>1</v>
      </c>
      <c r="K74" s="231" t="s">
        <v>95</v>
      </c>
      <c r="L74" s="230" t="str">
        <f>IF(NOT(ISERROR(MATCH(K74,'[2]Tabla Impacto'!$B$221:$B$223,0))),'[2]Tabla Impacto'!$F$223&amp;"Por favor no seleccionar los criterios de impacto(Afectación Económica o presupuestal y Pérdida Reputacional)",K74)</f>
        <v xml:space="preserve">     El riesgo afecta la imagen de la entidad con algunos usuarios de relevancia frente al logro de los objetivos</v>
      </c>
      <c r="M74" s="229" t="str">
        <f>IF(OR(L74='[2]Tabla Impacto'!$C$11,L74='[2]Tabla Impacto'!$D$11),"Leve",IF(OR(L74='[2]Tabla Impacto'!$C$12,L74='[2]Tabla Impacto'!$D$12),"Menor",IF(OR(L74='[2]Tabla Impacto'!$C$13,L74='[2]Tabla Impacto'!$D$13),"Moderado",IF(OR(L74='[2]Tabla Impacto'!$C$14,L74='[2]Tabla Impacto'!$D$14),"Mayor",IF(OR(L74='[2]Tabla Impacto'!$C$15,L74='[2]Tabla Impacto'!$D$15),"Catastrófico","")))))</f>
        <v>Moderado</v>
      </c>
      <c r="N74" s="230">
        <f>IF(M74="","",IF(M74="Leve",0.2,IF(M74="Menor",0.4,IF(M74="Moderado",0.6,IF(M74="Mayor",0.8,IF(M74="Catastrófico",1,))))))</f>
        <v>0.6</v>
      </c>
      <c r="O74" s="301" t="str">
        <f>IF(OR(AND(I74="Muy Baja",M74="Leve"),AND(I74="Muy Baja",M74="Menor"),AND(I74="Baja",M74="Leve")),"Bajo",IF(OR(AND(I74="Muy baja",M74="Moderado"),AND(I74="Baja",M74="Menor"),AND(I74="Baja",M74="Moderado"),AND(I74="Media",M74="Leve"),AND(I74="Media",M74="Menor"),AND(I74="Media",M74="Moderado"),AND(I74="Alta",M74="Leve"),AND(I74="Alta",M74="Menor")),"Moderado",IF(OR(AND(I74="Muy Baja",M74="Mayor"),AND(I74="Baja",M74="Mayor"),AND(I74="Media",M74="Mayor"),AND(I74="Alta",M74="Moderado"),AND(I74="Alta",M74="Mayor"),AND(I74="Muy Alta",M74="Leve"),AND(I74="Muy Alta",M74="Menor"),AND(I74="Muy Alta",M74="Moderado"),AND(I74="Muy Alta",M74="Mayor")),"Alto",IF(OR(AND(I74="Muy Baja",M74="Catastrófico"),AND(I74="Baja",M74="Catastrófico"),AND(I74="Media",M74="Catastrófico"),AND(I74="Alta",M74="Catastrófico"),AND(I74="Muy Alta",M74="Catastrófico")),"Extremo",""))))</f>
        <v>Alto</v>
      </c>
      <c r="P74" s="34">
        <v>1</v>
      </c>
      <c r="Q74" s="119" t="s">
        <v>188</v>
      </c>
      <c r="R74" s="35" t="str">
        <f>IF(OR(S74="Preventivo",S74="Detectivo"),"Probabilidad",IF(S74="Correctivo","Impacto",""))</f>
        <v>Probabilidad</v>
      </c>
      <c r="S74" s="36" t="s">
        <v>64</v>
      </c>
      <c r="T74" s="36" t="s">
        <v>51</v>
      </c>
      <c r="U74" s="37" t="str">
        <f>IF(AND(S74="Preventivo",T74="Automático"),"50%",IF(AND(S74="Preventivo",T74="Manual"),"40%",IF(AND(S74="Detectivo",T74="Automático"),"40%",IF(AND(S74="Detectivo",T74="Manual"),"30%",IF(AND(S74="Correctivo",T74="Automático"),"35%",IF(AND(S74="Correctivo",T74="Manual"),"25%",""))))))</f>
        <v>40%</v>
      </c>
      <c r="V74" s="36" t="s">
        <v>52</v>
      </c>
      <c r="W74" s="36" t="s">
        <v>53</v>
      </c>
      <c r="X74" s="36" t="s">
        <v>54</v>
      </c>
      <c r="Y74" s="38">
        <f>IFERROR(IF(R74="Probabilidad",(J74-(+J74*U74)),IF(R74="Impacto",J74,"")),"")</f>
        <v>0.6</v>
      </c>
      <c r="Z74" s="39" t="str">
        <f>IFERROR(IF(Y74="","",IF(Y74&lt;=0.2,"Muy Baja",IF(Y74&lt;=0.4,"Baja",IF(Y74&lt;=0.6,"Media",IF(Y74&lt;=0.8,"Alta","Muy Alta"))))),"")</f>
        <v>Media</v>
      </c>
      <c r="AA74" s="40">
        <f>+Y74</f>
        <v>0.6</v>
      </c>
      <c r="AB74" s="39" t="str">
        <f>IFERROR(IF(AC74="","",IF(AC74&lt;=0.2,"Leve",IF(AC74&lt;=0.4,"Menor",IF(AC74&lt;=0.6,"Moderado",IF(AC74&lt;=0.8,"Mayor","Catastrófico"))))),"")</f>
        <v>Moderado</v>
      </c>
      <c r="AC74" s="40">
        <f>IFERROR(IF(R74="Impacto",(N74-(+N74*U74)),IF(R74="Probabilidad",N74,"")),"")</f>
        <v>0.6</v>
      </c>
      <c r="AD74" s="41" t="str">
        <f>IFERROR(IF(OR(AND(Z74="Muy Baja",AB74="Leve"),AND(Z74="Muy Baja",AB74="Menor"),AND(Z74="Baja",AB74="Leve")),"Bajo",IF(OR(AND(Z74="Muy baja",AB74="Moderado"),AND(Z74="Baja",AB74="Menor"),AND(Z74="Baja",AB74="Moderado"),AND(Z74="Media",AB74="Leve"),AND(Z74="Media",AB74="Menor"),AND(Z74="Media",AB74="Moderado"),AND(Z74="Alta",AB74="Leve"),AND(Z74="Alta",AB74="Menor")),"Moderado",IF(OR(AND(Z74="Muy Baja",AB74="Mayor"),AND(Z74="Baja",AB74="Mayor"),AND(Z74="Media",AB74="Mayor"),AND(Z74="Alta",AB74="Moderado"),AND(Z74="Alta",AB74="Mayor"),AND(Z74="Muy Alta",AB74="Leve"),AND(Z74="Muy Alta",AB74="Menor"),AND(Z74="Muy Alta",AB74="Moderado"),AND(Z74="Muy Alta",AB74="Mayor")),"Alto",IF(OR(AND(Z74="Muy Baja",AB74="Catastrófico"),AND(Z74="Baja",AB74="Catastrófico"),AND(Z74="Media",AB74="Catastrófico"),AND(Z74="Alta",AB74="Catastrófico"),AND(Z74="Muy Alta",AB74="Catastrófico")),"Extremo","")))),"")</f>
        <v>Moderado</v>
      </c>
      <c r="AE74" s="42" t="s">
        <v>55</v>
      </c>
      <c r="AF74" s="43" t="s">
        <v>189</v>
      </c>
      <c r="AG74" s="76" t="s">
        <v>195</v>
      </c>
      <c r="AH74" s="76" t="s">
        <v>196</v>
      </c>
      <c r="AI74" s="78" t="s">
        <v>191</v>
      </c>
      <c r="AJ74" s="44" t="s">
        <v>192</v>
      </c>
      <c r="AK74" s="45">
        <v>44330</v>
      </c>
      <c r="AL74" s="45">
        <v>44561</v>
      </c>
      <c r="AM74" s="300">
        <v>3815</v>
      </c>
      <c r="AN74" s="255"/>
    </row>
    <row r="75" spans="1:40" ht="67.5" x14ac:dyDescent="0.3">
      <c r="A75" s="341"/>
      <c r="B75" s="177"/>
      <c r="C75" s="177"/>
      <c r="D75" s="346"/>
      <c r="E75" s="177"/>
      <c r="F75" s="208"/>
      <c r="G75" s="177"/>
      <c r="H75" s="253"/>
      <c r="I75" s="196"/>
      <c r="J75" s="199"/>
      <c r="K75" s="202"/>
      <c r="L75" s="199">
        <f ca="1">IF(NOT(ISERROR(MATCH(K75,_xlfn.ANCHORARRAY(F86),0))),J88&amp;"Por favor no seleccionar los criterios de impacto",K75)</f>
        <v>0</v>
      </c>
      <c r="M75" s="196"/>
      <c r="N75" s="199"/>
      <c r="O75" s="302"/>
      <c r="P75" s="1">
        <v>2</v>
      </c>
      <c r="Q75" s="101" t="s">
        <v>193</v>
      </c>
      <c r="R75" s="3" t="str">
        <f>IF(OR(S75="Preventivo",S75="Detectivo"),"Probabilidad",IF(S75="Correctivo","Impacto",""))</f>
        <v>Probabilidad</v>
      </c>
      <c r="S75" s="4" t="s">
        <v>64</v>
      </c>
      <c r="T75" s="4" t="s">
        <v>51</v>
      </c>
      <c r="U75" s="5" t="str">
        <f t="shared" ref="U75:U76" si="80">IF(AND(S75="Preventivo",T75="Automático"),"50%",IF(AND(S75="Preventivo",T75="Manual"),"40%",IF(AND(S75="Detectivo",T75="Automático"),"40%",IF(AND(S75="Detectivo",T75="Manual"),"30%",IF(AND(S75="Correctivo",T75="Automático"),"35%",IF(AND(S75="Correctivo",T75="Manual"),"25%",""))))))</f>
        <v>40%</v>
      </c>
      <c r="V75" s="4" t="s">
        <v>52</v>
      </c>
      <c r="W75" s="4" t="s">
        <v>53</v>
      </c>
      <c r="X75" s="4" t="s">
        <v>54</v>
      </c>
      <c r="Y75" s="6">
        <f>IFERROR(IF(AND(R74="Probabilidad",R75="Probabilidad"),(AA74-(+AA74*U75)),IF(R75="Probabilidad",(J74-(+J74*U75)),IF(R75="Impacto",AA74,""))),"")</f>
        <v>0.36</v>
      </c>
      <c r="Z75" s="25" t="str">
        <f t="shared" ref="Z75:Z79" si="81">IFERROR(IF(Y75="","",IF(Y75&lt;=0.2,"Muy Baja",IF(Y75&lt;=0.4,"Baja",IF(Y75&lt;=0.6,"Media",IF(Y75&lt;=0.8,"Alta","Muy Alta"))))),"")</f>
        <v>Baja</v>
      </c>
      <c r="AA75" s="8">
        <f t="shared" ref="AA75:AA79" si="82">+Y75</f>
        <v>0.36</v>
      </c>
      <c r="AB75" s="25" t="str">
        <f t="shared" ref="AB75:AB79" si="83">IFERROR(IF(AC75="","",IF(AC75&lt;=0.2,"Leve",IF(AC75&lt;=0.4,"Menor",IF(AC75&lt;=0.6,"Moderado",IF(AC75&lt;=0.8,"Mayor","Catastrófico"))))),"")</f>
        <v>Moderado</v>
      </c>
      <c r="AC75" s="8">
        <f>IFERROR(IF(AND(R74="Impacto",R75="Impacto"),(AC74-(+AC74*U75)),IF(R75="Impacto",(N74-(+N74*U75)),IF(R75="Probabilidad",AC74,""))),"")</f>
        <v>0.6</v>
      </c>
      <c r="AD75" s="26" t="str">
        <f t="shared" ref="AD75:AD79" si="84">IFERROR(IF(OR(AND(Z75="Muy Baja",AB75="Leve"),AND(Z75="Muy Baja",AB75="Menor"),AND(Z75="Baja",AB75="Leve")),"Bajo",IF(OR(AND(Z75="Muy baja",AB75="Moderado"),AND(Z75="Baja",AB75="Menor"),AND(Z75="Baja",AB75="Moderado"),AND(Z75="Media",AB75="Leve"),AND(Z75="Media",AB75="Menor"),AND(Z75="Media",AB75="Moderado"),AND(Z75="Alta",AB75="Leve"),AND(Z75="Alta",AB75="Menor")),"Moderado",IF(OR(AND(Z75="Muy Baja",AB75="Mayor"),AND(Z75="Baja",AB75="Mayor"),AND(Z75="Media",AB75="Mayor"),AND(Z75="Alta",AB75="Moderado"),AND(Z75="Alta",AB75="Mayor"),AND(Z75="Muy Alta",AB75="Leve"),AND(Z75="Muy Alta",AB75="Menor"),AND(Z75="Muy Alta",AB75="Moderado"),AND(Z75="Muy Alta",AB75="Mayor")),"Alto",IF(OR(AND(Z75="Muy Baja",AB75="Catastrófico"),AND(Z75="Baja",AB75="Catastrófico"),AND(Z75="Media",AB75="Catastrófico"),AND(Z75="Alta",AB75="Catastrófico"),AND(Z75="Muy Alta",AB75="Catastrófico")),"Extremo","")))),"")</f>
        <v>Moderado</v>
      </c>
      <c r="AE75" s="10" t="s">
        <v>55</v>
      </c>
      <c r="AF75" s="11" t="s">
        <v>194</v>
      </c>
      <c r="AG75" s="76" t="s">
        <v>195</v>
      </c>
      <c r="AH75" s="76" t="s">
        <v>196</v>
      </c>
      <c r="AI75" s="76" t="s">
        <v>197</v>
      </c>
      <c r="AJ75" s="12" t="s">
        <v>192</v>
      </c>
      <c r="AK75" s="13">
        <v>44330</v>
      </c>
      <c r="AL75" s="13">
        <v>44561</v>
      </c>
      <c r="AM75" s="253"/>
      <c r="AN75" s="256"/>
    </row>
    <row r="76" spans="1:40" x14ac:dyDescent="0.3">
      <c r="A76" s="341"/>
      <c r="B76" s="177"/>
      <c r="C76" s="177"/>
      <c r="D76" s="346"/>
      <c r="E76" s="177"/>
      <c r="F76" s="208"/>
      <c r="G76" s="177"/>
      <c r="H76" s="253"/>
      <c r="I76" s="196"/>
      <c r="J76" s="199"/>
      <c r="K76" s="202"/>
      <c r="L76" s="199">
        <f ca="1">IF(NOT(ISERROR(MATCH(K76,_xlfn.ANCHORARRAY(F87),0))),J89&amp;"Por favor no seleccionar los criterios de impacto",K76)</f>
        <v>0</v>
      </c>
      <c r="M76" s="196"/>
      <c r="N76" s="199"/>
      <c r="O76" s="302"/>
      <c r="P76" s="1">
        <v>3</v>
      </c>
      <c r="Q76" s="101"/>
      <c r="R76" s="3" t="str">
        <f>IF(OR(S76="Preventivo",S76="Detectivo"),"Probabilidad",IF(S76="Correctivo","Impacto",""))</f>
        <v/>
      </c>
      <c r="S76" s="14"/>
      <c r="T76" s="14"/>
      <c r="U76" s="5" t="str">
        <f t="shared" si="80"/>
        <v/>
      </c>
      <c r="V76" s="14"/>
      <c r="W76" s="14"/>
      <c r="X76" s="14"/>
      <c r="Y76" s="6" t="str">
        <f>IFERROR(IF(AND(R75="Probabilidad",R76="Probabilidad"),(AA75-(+AA75*U76)),IF(AND(R75="Impacto",R76="Probabilidad"),(AA74-(+AA74*U76)),IF(R76="Impacto",AA75,""))),"")</f>
        <v/>
      </c>
      <c r="Z76" s="7" t="str">
        <f t="shared" si="81"/>
        <v/>
      </c>
      <c r="AA76" s="8" t="str">
        <f t="shared" si="82"/>
        <v/>
      </c>
      <c r="AB76" s="7" t="str">
        <f t="shared" si="83"/>
        <v/>
      </c>
      <c r="AC76" s="8" t="str">
        <f>IFERROR(IF(AND(R75="Impacto",R76="Impacto"),(AC75-(+AC75*U76)),IF(AND(R75="Probabilidad",R76="Impacto"),(AC74-(+AC74*U76)),IF(R76="Probabilidad",AC75,""))),"")</f>
        <v/>
      </c>
      <c r="AD76" s="9" t="str">
        <f t="shared" si="84"/>
        <v/>
      </c>
      <c r="AE76" s="10"/>
      <c r="AF76" s="79"/>
      <c r="AG76" s="80"/>
      <c r="AH76" s="80"/>
      <c r="AI76" s="80"/>
      <c r="AJ76" s="80"/>
      <c r="AK76" s="80"/>
      <c r="AL76" s="80"/>
      <c r="AM76" s="253"/>
      <c r="AN76" s="256"/>
    </row>
    <row r="77" spans="1:40" x14ac:dyDescent="0.3">
      <c r="A77" s="341"/>
      <c r="B77" s="177"/>
      <c r="C77" s="177"/>
      <c r="D77" s="346"/>
      <c r="E77" s="177"/>
      <c r="F77" s="208"/>
      <c r="G77" s="177"/>
      <c r="H77" s="253"/>
      <c r="I77" s="196"/>
      <c r="J77" s="199"/>
      <c r="K77" s="202"/>
      <c r="L77" s="199">
        <f ca="1">IF(NOT(ISERROR(MATCH(K77,_xlfn.ANCHORARRAY(F88),0))),J90&amp;"Por favor no seleccionar los criterios de impacto",K77)</f>
        <v>0</v>
      </c>
      <c r="M77" s="196"/>
      <c r="N77" s="199"/>
      <c r="O77" s="302"/>
      <c r="P77" s="1">
        <v>4</v>
      </c>
      <c r="Q77" s="101"/>
      <c r="R77" s="3" t="str">
        <f t="shared" ref="R77:R85" si="85">IF(OR(S77="Preventivo",S77="Detectivo"),"Probabilidad",IF(S77="Correctivo","Impacto",""))</f>
        <v/>
      </c>
      <c r="S77" s="14"/>
      <c r="T77" s="14"/>
      <c r="U77" s="5"/>
      <c r="V77" s="14"/>
      <c r="W77" s="14"/>
      <c r="X77" s="14"/>
      <c r="Y77" s="6" t="str">
        <f t="shared" ref="Y77:Y79" si="86">IFERROR(IF(AND(R76="Probabilidad",R77="Probabilidad"),(AA76-(+AA76*U77)),IF(AND(R76="Impacto",R77="Probabilidad"),(AA75-(+AA75*U77)),IF(R77="Impacto",AA76,""))),"")</f>
        <v/>
      </c>
      <c r="Z77" s="7" t="str">
        <f t="shared" si="81"/>
        <v/>
      </c>
      <c r="AA77" s="8" t="str">
        <f t="shared" si="82"/>
        <v/>
      </c>
      <c r="AB77" s="7" t="str">
        <f t="shared" si="83"/>
        <v/>
      </c>
      <c r="AC77" s="8" t="str">
        <f t="shared" ref="AC77:AC79" si="87">IFERROR(IF(AND(R76="Impacto",R77="Impacto"),(AC76-(+AC76*U77)),IF(AND(R76="Probabilidad",R77="Impacto"),(AC75-(+AC75*U77)),IF(R77="Probabilidad",AC76,""))),"")</f>
        <v/>
      </c>
      <c r="AD77" s="9" t="str">
        <f>IFERROR(IF(OR(AND(Z77="Muy Baja",AB77="Leve"),AND(Z77="Muy Baja",AB77="Menor"),AND(Z77="Baja",AB77="Leve")),"Bajo",IF(OR(AND(Z77="Muy baja",AB77="Moderado"),AND(Z77="Baja",AB77="Menor"),AND(Z77="Baja",AB77="Moderado"),AND(Z77="Media",AB77="Leve"),AND(Z77="Media",AB77="Menor"),AND(Z77="Media",AB77="Moderado"),AND(Z77="Alta",AB77="Leve"),AND(Z77="Alta",AB77="Menor")),"Moderado",IF(OR(AND(Z77="Muy Baja",AB77="Mayor"),AND(Z77="Baja",AB77="Mayor"),AND(Z77="Media",AB77="Mayor"),AND(Z77="Alta",AB77="Moderado"),AND(Z77="Alta",AB77="Mayor"),AND(Z77="Muy Alta",AB77="Leve"),AND(Z77="Muy Alta",AB77="Menor"),AND(Z77="Muy Alta",AB77="Moderado"),AND(Z77="Muy Alta",AB77="Mayor")),"Alto",IF(OR(AND(Z77="Muy Baja",AB77="Catastrófico"),AND(Z77="Baja",AB77="Catastrófico"),AND(Z77="Media",AB77="Catastrófico"),AND(Z77="Alta",AB77="Catastrófico"),AND(Z77="Muy Alta",AB77="Catastrófico")),"Extremo","")))),"")</f>
        <v/>
      </c>
      <c r="AE77" s="10"/>
      <c r="AF77" s="11"/>
      <c r="AG77" s="12"/>
      <c r="AH77" s="12"/>
      <c r="AI77" s="12"/>
      <c r="AJ77" s="12"/>
      <c r="AK77" s="13"/>
      <c r="AL77" s="13"/>
      <c r="AM77" s="253"/>
      <c r="AN77" s="256"/>
    </row>
    <row r="78" spans="1:40" x14ac:dyDescent="0.3">
      <c r="A78" s="341"/>
      <c r="B78" s="177"/>
      <c r="C78" s="177"/>
      <c r="D78" s="346"/>
      <c r="E78" s="177"/>
      <c r="F78" s="208"/>
      <c r="G78" s="177"/>
      <c r="H78" s="253"/>
      <c r="I78" s="196"/>
      <c r="J78" s="199"/>
      <c r="K78" s="202"/>
      <c r="L78" s="199">
        <f ca="1">IF(NOT(ISERROR(MATCH(K78,_xlfn.ANCHORARRAY(F89),0))),J91&amp;"Por favor no seleccionar los criterios de impacto",K78)</f>
        <v>0</v>
      </c>
      <c r="M78" s="196"/>
      <c r="N78" s="199"/>
      <c r="O78" s="302"/>
      <c r="P78" s="1">
        <v>5</v>
      </c>
      <c r="Q78" s="101"/>
      <c r="R78" s="3" t="str">
        <f t="shared" si="85"/>
        <v/>
      </c>
      <c r="S78" s="14"/>
      <c r="T78" s="14"/>
      <c r="U78" s="5"/>
      <c r="V78" s="14"/>
      <c r="W78" s="14"/>
      <c r="X78" s="14"/>
      <c r="Y78" s="6" t="str">
        <f t="shared" si="86"/>
        <v/>
      </c>
      <c r="Z78" s="7" t="str">
        <f t="shared" si="81"/>
        <v/>
      </c>
      <c r="AA78" s="8" t="str">
        <f t="shared" si="82"/>
        <v/>
      </c>
      <c r="AB78" s="7" t="str">
        <f t="shared" si="83"/>
        <v/>
      </c>
      <c r="AC78" s="8" t="str">
        <f t="shared" si="87"/>
        <v/>
      </c>
      <c r="AD78" s="9" t="str">
        <f t="shared" si="84"/>
        <v/>
      </c>
      <c r="AE78" s="10"/>
      <c r="AF78" s="11"/>
      <c r="AG78" s="12"/>
      <c r="AH78" s="12"/>
      <c r="AI78" s="12"/>
      <c r="AJ78" s="12"/>
      <c r="AK78" s="13"/>
      <c r="AL78" s="13"/>
      <c r="AM78" s="253"/>
      <c r="AN78" s="256"/>
    </row>
    <row r="79" spans="1:40" x14ac:dyDescent="0.3">
      <c r="A79" s="344"/>
      <c r="B79" s="178"/>
      <c r="C79" s="178"/>
      <c r="D79" s="347"/>
      <c r="E79" s="178"/>
      <c r="F79" s="209"/>
      <c r="G79" s="178"/>
      <c r="H79" s="312"/>
      <c r="I79" s="197"/>
      <c r="J79" s="200"/>
      <c r="K79" s="203"/>
      <c r="L79" s="200">
        <f ca="1">IF(NOT(ISERROR(MATCH(K79,_xlfn.ANCHORARRAY(F90),0))),J92&amp;"Por favor no seleccionar los criterios de impacto",K79)</f>
        <v>0</v>
      </c>
      <c r="M79" s="197"/>
      <c r="N79" s="200"/>
      <c r="O79" s="311"/>
      <c r="P79" s="1">
        <v>6</v>
      </c>
      <c r="Q79" s="101"/>
      <c r="R79" s="3" t="str">
        <f t="shared" si="85"/>
        <v/>
      </c>
      <c r="S79" s="14"/>
      <c r="T79" s="14"/>
      <c r="U79" s="5"/>
      <c r="V79" s="14"/>
      <c r="W79" s="14"/>
      <c r="X79" s="14"/>
      <c r="Y79" s="6" t="str">
        <f t="shared" si="86"/>
        <v/>
      </c>
      <c r="Z79" s="7" t="str">
        <f t="shared" si="81"/>
        <v/>
      </c>
      <c r="AA79" s="8" t="str">
        <f t="shared" si="82"/>
        <v/>
      </c>
      <c r="AB79" s="7" t="str">
        <f t="shared" si="83"/>
        <v/>
      </c>
      <c r="AC79" s="8" t="str">
        <f t="shared" si="87"/>
        <v/>
      </c>
      <c r="AD79" s="9" t="str">
        <f t="shared" si="84"/>
        <v/>
      </c>
      <c r="AE79" s="10"/>
      <c r="AF79" s="11"/>
      <c r="AG79" s="12"/>
      <c r="AH79" s="12"/>
      <c r="AI79" s="12"/>
      <c r="AJ79" s="12"/>
      <c r="AK79" s="13"/>
      <c r="AL79" s="13"/>
      <c r="AM79" s="312"/>
      <c r="AN79" s="314"/>
    </row>
    <row r="80" spans="1:40" ht="81" x14ac:dyDescent="0.3">
      <c r="A80" s="340">
        <v>13</v>
      </c>
      <c r="B80" s="176" t="s">
        <v>184</v>
      </c>
      <c r="C80" s="176" t="s">
        <v>43</v>
      </c>
      <c r="D80" s="176" t="s">
        <v>198</v>
      </c>
      <c r="E80" s="176" t="s">
        <v>199</v>
      </c>
      <c r="F80" s="207" t="s">
        <v>200</v>
      </c>
      <c r="G80" s="176" t="s">
        <v>71</v>
      </c>
      <c r="H80" s="315">
        <v>1200</v>
      </c>
      <c r="I80" s="195" t="str">
        <f t="shared" ref="I80" si="88">IF(H80&lt;=0,"",IF(H80&lt;=2,"Muy Baja",IF(H80&lt;=5,"Baja",IF(H80&lt;=19,"Media",IF(H80&lt;=50,"Alta","Muy Alta")))))</f>
        <v>Muy Alta</v>
      </c>
      <c r="J80" s="198">
        <f>IF(I80="","",IF(I80="Muy Baja",0.2,IF(I80="Baja",0.4,IF(I80="Media",0.6,IF(I80="Alta",0.8,IF(I80="Muy Alta",1,))))))</f>
        <v>1</v>
      </c>
      <c r="K80" s="201" t="s">
        <v>48</v>
      </c>
      <c r="L80" s="198" t="str">
        <f>IF(NOT(ISERROR(MATCH(K80,'[2]Tabla Impacto'!$B$221:$B$223,0))),'[2]Tabla Impacto'!$F$223&amp;"Por favor no seleccionar los criterios de impacto(Afectación Económica o presupuestal y Pérdida Reputacional)",K80)</f>
        <v xml:space="preserve">     El riesgo afecta la imagen de de la entidad con efecto publicitario sostenido a nivel de sector administrativo, nivel departamental o municipal</v>
      </c>
      <c r="M80" s="195" t="str">
        <f>IF(OR(L80='[2]Tabla Impacto'!$C$11,L80='[2]Tabla Impacto'!$D$11),"Leve",IF(OR(L80='[2]Tabla Impacto'!$C$12,L80='[2]Tabla Impacto'!$D$12),"Menor",IF(OR(L80='[2]Tabla Impacto'!$C$13,L80='[2]Tabla Impacto'!$D$13),"Moderado",IF(OR(L80='[2]Tabla Impacto'!$C$14,L80='[2]Tabla Impacto'!$D$14),"Mayor",IF(OR(L80='[2]Tabla Impacto'!$C$15,L80='[2]Tabla Impacto'!$D$15),"Catastrófico","")))))</f>
        <v>Mayor</v>
      </c>
      <c r="N80" s="198">
        <f>IF(M80="","",IF(M80="Leve",0.2,IF(M80="Menor",0.4,IF(M80="Moderado",0.6,IF(M80="Mayor",0.8,IF(M80="Catastrófico",1,))))))</f>
        <v>0.8</v>
      </c>
      <c r="O80" s="310" t="str">
        <f>IF(OR(AND(I80="Muy Baja",M80="Leve"),AND(I80="Muy Baja",M80="Menor"),AND(I80="Baja",M80="Leve")),"Bajo",IF(OR(AND(I80="Muy baja",M80="Moderado"),AND(I80="Baja",M80="Menor"),AND(I80="Baja",M80="Moderado"),AND(I80="Media",M80="Leve"),AND(I80="Media",M80="Menor"),AND(I80="Media",M80="Moderado"),AND(I80="Alta",M80="Leve"),AND(I80="Alta",M80="Menor")),"Moderado",IF(OR(AND(I80="Muy Baja",M80="Mayor"),AND(I80="Baja",M80="Mayor"),AND(I80="Media",M80="Mayor"),AND(I80="Alta",M80="Moderado"),AND(I80="Alta",M80="Mayor"),AND(I80="Muy Alta",M80="Leve"),AND(I80="Muy Alta",M80="Menor"),AND(I80="Muy Alta",M80="Moderado"),AND(I80="Muy Alta",M80="Mayor")),"Alto",IF(OR(AND(I80="Muy Baja",M80="Catastrófico"),AND(I80="Baja",M80="Catastrófico"),AND(I80="Media",M80="Catastrófico"),AND(I80="Alta",M80="Catastrófico"),AND(I80="Muy Alta",M80="Catastrófico")),"Extremo",""))))</f>
        <v>Alto</v>
      </c>
      <c r="P80" s="1">
        <v>1</v>
      </c>
      <c r="Q80" s="101" t="s">
        <v>201</v>
      </c>
      <c r="R80" s="3" t="str">
        <f t="shared" si="85"/>
        <v>Probabilidad</v>
      </c>
      <c r="S80" s="4" t="s">
        <v>64</v>
      </c>
      <c r="T80" s="4" t="s">
        <v>51</v>
      </c>
      <c r="U80" s="5" t="str">
        <f>IF(AND(S80="Preventivo",T80="Automático"),"50%",IF(AND(S80="Preventivo",T80="Manual"),"40%",IF(AND(S80="Detectivo",T80="Automático"),"40%",IF(AND(S80="Detectivo",T80="Manual"),"30%",IF(AND(S80="Correctivo",T80="Automático"),"35%",IF(AND(S80="Correctivo",T80="Manual"),"25%",""))))))</f>
        <v>40%</v>
      </c>
      <c r="V80" s="4" t="s">
        <v>52</v>
      </c>
      <c r="W80" s="4" t="s">
        <v>53</v>
      </c>
      <c r="X80" s="4" t="s">
        <v>54</v>
      </c>
      <c r="Y80" s="6">
        <f>IFERROR(IF(R80="Probabilidad",(J80-(+J80*U80)),IF(R80="Impacto",J80,"")),"")</f>
        <v>0.6</v>
      </c>
      <c r="Z80" s="25" t="str">
        <f>IFERROR(IF(Y80="","",IF(Y80&lt;=0.2,"Muy Baja",IF(Y80&lt;=0.4,"Baja",IF(Y80&lt;=0.6,"Media",IF(Y80&lt;=0.8,"Alta","Muy Alta"))))),"")</f>
        <v>Media</v>
      </c>
      <c r="AA80" s="8">
        <f>+Y80</f>
        <v>0.6</v>
      </c>
      <c r="AB80" s="25" t="str">
        <f>IFERROR(IF(AC80="","",IF(AC80&lt;=0.2,"Leve",IF(AC80&lt;=0.4,"Menor",IF(AC80&lt;=0.6,"Moderado",IF(AC80&lt;=0.8,"Mayor","Catastrófico"))))),"")</f>
        <v>Mayor</v>
      </c>
      <c r="AC80" s="8">
        <f>IFERROR(IF(R80="Impacto",(N80-(+N80*U80)),IF(R80="Probabilidad",N80,"")),"")</f>
        <v>0.8</v>
      </c>
      <c r="AD80" s="26" t="str">
        <f>IFERROR(IF(OR(AND(Z80="Muy Baja",AB80="Leve"),AND(Z80="Muy Baja",AB80="Menor"),AND(Z80="Baja",AB80="Leve")),"Bajo",IF(OR(AND(Z80="Muy baja",AB80="Moderado"),AND(Z80="Baja",AB80="Menor"),AND(Z80="Baja",AB80="Moderado"),AND(Z80="Media",AB80="Leve"),AND(Z80="Media",AB80="Menor"),AND(Z80="Media",AB80="Moderado"),AND(Z80="Alta",AB80="Leve"),AND(Z80="Alta",AB80="Menor")),"Moderado",IF(OR(AND(Z80="Muy Baja",AB80="Mayor"),AND(Z80="Baja",AB80="Mayor"),AND(Z80="Media",AB80="Mayor"),AND(Z80="Alta",AB80="Moderado"),AND(Z80="Alta",AB80="Mayor"),AND(Z80="Muy Alta",AB80="Leve"),AND(Z80="Muy Alta",AB80="Menor"),AND(Z80="Muy Alta",AB80="Moderado"),AND(Z80="Muy Alta",AB80="Mayor")),"Alto",IF(OR(AND(Z80="Muy Baja",AB80="Catastrófico"),AND(Z80="Baja",AB80="Catastrófico"),AND(Z80="Media",AB80="Catastrófico"),AND(Z80="Alta",AB80="Catastrófico"),AND(Z80="Muy Alta",AB80="Catastrófico")),"Extremo","")))),"")</f>
        <v>Alto</v>
      </c>
      <c r="AE80" s="10" t="s">
        <v>55</v>
      </c>
      <c r="AF80" s="11" t="s">
        <v>202</v>
      </c>
      <c r="AG80" s="76" t="s">
        <v>195</v>
      </c>
      <c r="AH80" s="76" t="s">
        <v>196</v>
      </c>
      <c r="AI80" s="76" t="s">
        <v>191</v>
      </c>
      <c r="AJ80" s="12" t="s">
        <v>192</v>
      </c>
      <c r="AK80" s="13">
        <v>44330</v>
      </c>
      <c r="AL80" s="13" t="s">
        <v>203</v>
      </c>
      <c r="AM80" s="315">
        <v>3817</v>
      </c>
      <c r="AN80" s="313"/>
    </row>
    <row r="81" spans="1:40" ht="81" x14ac:dyDescent="0.3">
      <c r="A81" s="341"/>
      <c r="B81" s="177"/>
      <c r="C81" s="177"/>
      <c r="D81" s="177"/>
      <c r="E81" s="177"/>
      <c r="F81" s="208"/>
      <c r="G81" s="177"/>
      <c r="H81" s="253"/>
      <c r="I81" s="196"/>
      <c r="J81" s="199"/>
      <c r="K81" s="202"/>
      <c r="L81" s="199">
        <f ca="1">IF(NOT(ISERROR(MATCH(K81,_xlfn.ANCHORARRAY(F92),0))),J94&amp;"Por favor no seleccionar los criterios de impacto",K81)</f>
        <v>0</v>
      </c>
      <c r="M81" s="196"/>
      <c r="N81" s="199"/>
      <c r="O81" s="302"/>
      <c r="P81" s="1">
        <v>2</v>
      </c>
      <c r="Q81" s="101" t="s">
        <v>613</v>
      </c>
      <c r="R81" s="3" t="str">
        <f t="shared" si="85"/>
        <v>Probabilidad</v>
      </c>
      <c r="S81" s="4" t="s">
        <v>64</v>
      </c>
      <c r="T81" s="4" t="s">
        <v>51</v>
      </c>
      <c r="U81" s="5" t="str">
        <f t="shared" ref="U81:U85" si="89">IF(AND(S81="Preventivo",T81="Automático"),"50%",IF(AND(S81="Preventivo",T81="Manual"),"40%",IF(AND(S81="Detectivo",T81="Automático"),"40%",IF(AND(S81="Detectivo",T81="Manual"),"30%",IF(AND(S81="Correctivo",T81="Automático"),"35%",IF(AND(S81="Correctivo",T81="Manual"),"25%",""))))))</f>
        <v>40%</v>
      </c>
      <c r="V81" s="4" t="s">
        <v>52</v>
      </c>
      <c r="W81" s="4" t="s">
        <v>53</v>
      </c>
      <c r="X81" s="4" t="s">
        <v>54</v>
      </c>
      <c r="Y81" s="6">
        <f>IFERROR(IF(AND(R80="Probabilidad",R81="Probabilidad"),(AA80-(+AA80*U81)),IF(R81="Probabilidad",(J80-(+J80*U81)),IF(R81="Impacto",AA80,""))),"")</f>
        <v>0.36</v>
      </c>
      <c r="Z81" s="25" t="str">
        <f t="shared" ref="Z81:Z85" si="90">IFERROR(IF(Y81="","",IF(Y81&lt;=0.2,"Muy Baja",IF(Y81&lt;=0.4,"Baja",IF(Y81&lt;=0.6,"Media",IF(Y81&lt;=0.8,"Alta","Muy Alta"))))),"")</f>
        <v>Baja</v>
      </c>
      <c r="AA81" s="8">
        <f t="shared" ref="AA81:AA85" si="91">+Y81</f>
        <v>0.36</v>
      </c>
      <c r="AB81" s="25" t="str">
        <f t="shared" ref="AB81:AB85" si="92">IFERROR(IF(AC81="","",IF(AC81&lt;=0.2,"Leve",IF(AC81&lt;=0.4,"Menor",IF(AC81&lt;=0.6,"Moderado",IF(AC81&lt;=0.8,"Mayor","Catastrófico"))))),"")</f>
        <v>Mayor</v>
      </c>
      <c r="AC81" s="8">
        <f>IFERROR(IF(AND(R80="Impacto",R81="Impacto"),(AC80-(+AC80*U81)),IF(R81="Impacto",(N80-(+N80*U81)),IF(R81="Probabilidad",AC80,""))),"")</f>
        <v>0.8</v>
      </c>
      <c r="AD81" s="26" t="str">
        <f t="shared" ref="AD81:AD82" si="93">IFERROR(IF(OR(AND(Z81="Muy Baja",AB81="Leve"),AND(Z81="Muy Baja",AB81="Menor"),AND(Z81="Baja",AB81="Leve")),"Bajo",IF(OR(AND(Z81="Muy baja",AB81="Moderado"),AND(Z81="Baja",AB81="Menor"),AND(Z81="Baja",AB81="Moderado"),AND(Z81="Media",AB81="Leve"),AND(Z81="Media",AB81="Menor"),AND(Z81="Media",AB81="Moderado"),AND(Z81="Alta",AB81="Leve"),AND(Z81="Alta",AB81="Menor")),"Moderado",IF(OR(AND(Z81="Muy Baja",AB81="Mayor"),AND(Z81="Baja",AB81="Mayor"),AND(Z81="Media",AB81="Mayor"),AND(Z81="Alta",AB81="Moderado"),AND(Z81="Alta",AB81="Mayor"),AND(Z81="Muy Alta",AB81="Leve"),AND(Z81="Muy Alta",AB81="Menor"),AND(Z81="Muy Alta",AB81="Moderado"),AND(Z81="Muy Alta",AB81="Mayor")),"Alto",IF(OR(AND(Z81="Muy Baja",AB81="Catastrófico"),AND(Z81="Baja",AB81="Catastrófico"),AND(Z81="Media",AB81="Catastrófico"),AND(Z81="Alta",AB81="Catastrófico"),AND(Z81="Muy Alta",AB81="Catastrófico")),"Extremo","")))),"")</f>
        <v>Alto</v>
      </c>
      <c r="AE81" s="10" t="s">
        <v>55</v>
      </c>
      <c r="AF81" s="11" t="s">
        <v>204</v>
      </c>
      <c r="AG81" s="76" t="s">
        <v>195</v>
      </c>
      <c r="AH81" s="76" t="s">
        <v>196</v>
      </c>
      <c r="AI81" s="76" t="s">
        <v>191</v>
      </c>
      <c r="AJ81" s="12" t="s">
        <v>192</v>
      </c>
      <c r="AK81" s="13">
        <v>44330</v>
      </c>
      <c r="AL81" s="13">
        <v>44561</v>
      </c>
      <c r="AM81" s="253"/>
      <c r="AN81" s="256"/>
    </row>
    <row r="82" spans="1:40" x14ac:dyDescent="0.3">
      <c r="A82" s="341"/>
      <c r="B82" s="177"/>
      <c r="C82" s="177"/>
      <c r="D82" s="177"/>
      <c r="E82" s="177"/>
      <c r="F82" s="208"/>
      <c r="G82" s="177"/>
      <c r="H82" s="253"/>
      <c r="I82" s="196"/>
      <c r="J82" s="199"/>
      <c r="K82" s="202"/>
      <c r="L82" s="199">
        <f ca="1">IF(NOT(ISERROR(MATCH(K82,_xlfn.ANCHORARRAY(F93),0))),J95&amp;"Por favor no seleccionar los criterios de impacto",K82)</f>
        <v>0</v>
      </c>
      <c r="M82" s="196"/>
      <c r="N82" s="199"/>
      <c r="O82" s="302"/>
      <c r="P82" s="1">
        <v>3</v>
      </c>
      <c r="Q82" s="117"/>
      <c r="R82" s="3" t="str">
        <f t="shared" si="85"/>
        <v/>
      </c>
      <c r="S82" s="14"/>
      <c r="T82" s="14"/>
      <c r="U82" s="5" t="str">
        <f t="shared" si="89"/>
        <v/>
      </c>
      <c r="V82" s="14"/>
      <c r="W82" s="14"/>
      <c r="X82" s="14"/>
      <c r="Y82" s="6" t="str">
        <f>IFERROR(IF(AND(R81="Probabilidad",R82="Probabilidad"),(AA81-(+AA81*U82)),IF(AND(R81="Impacto",R82="Probabilidad"),(AA80-(+AA80*U82)),IF(R82="Impacto",AA81,""))),"")</f>
        <v/>
      </c>
      <c r="Z82" s="7" t="str">
        <f t="shared" si="90"/>
        <v/>
      </c>
      <c r="AA82" s="8" t="str">
        <f t="shared" si="91"/>
        <v/>
      </c>
      <c r="AB82" s="7" t="str">
        <f t="shared" si="92"/>
        <v/>
      </c>
      <c r="AC82" s="8" t="str">
        <f>IFERROR(IF(AND(R81="Impacto",R82="Impacto"),(AC81-(+AC81*U82)),IF(AND(R81="Probabilidad",R82="Impacto"),(AC80-(+AC80*U82)),IF(R82="Probabilidad",AC81,""))),"")</f>
        <v/>
      </c>
      <c r="AD82" s="9" t="str">
        <f t="shared" si="93"/>
        <v/>
      </c>
      <c r="AE82" s="10"/>
      <c r="AF82" s="80"/>
      <c r="AG82" s="76"/>
      <c r="AH82" s="12"/>
      <c r="AI82" s="76"/>
      <c r="AJ82" s="12"/>
      <c r="AK82" s="13"/>
      <c r="AL82" s="13"/>
      <c r="AM82" s="253"/>
      <c r="AN82" s="256"/>
    </row>
    <row r="83" spans="1:40" x14ac:dyDescent="0.3">
      <c r="A83" s="341"/>
      <c r="B83" s="177"/>
      <c r="C83" s="177"/>
      <c r="D83" s="177"/>
      <c r="E83" s="177"/>
      <c r="F83" s="208"/>
      <c r="G83" s="177"/>
      <c r="H83" s="253"/>
      <c r="I83" s="196"/>
      <c r="J83" s="199"/>
      <c r="K83" s="202"/>
      <c r="L83" s="199">
        <f ca="1">IF(NOT(ISERROR(MATCH(K83,_xlfn.ANCHORARRAY(F94),0))),J96&amp;"Por favor no seleccionar los criterios de impacto",K83)</f>
        <v>0</v>
      </c>
      <c r="M83" s="196"/>
      <c r="N83" s="199"/>
      <c r="O83" s="302"/>
      <c r="P83" s="1">
        <v>4</v>
      </c>
      <c r="Q83" s="101"/>
      <c r="R83" s="3" t="str">
        <f t="shared" si="85"/>
        <v/>
      </c>
      <c r="S83" s="14"/>
      <c r="T83" s="14"/>
      <c r="U83" s="5" t="str">
        <f t="shared" si="89"/>
        <v/>
      </c>
      <c r="V83" s="14"/>
      <c r="W83" s="14"/>
      <c r="X83" s="14"/>
      <c r="Y83" s="6" t="str">
        <f t="shared" ref="Y83:Y85" si="94">IFERROR(IF(AND(R82="Probabilidad",R83="Probabilidad"),(AA82-(+AA82*U83)),IF(AND(R82="Impacto",R83="Probabilidad"),(AA81-(+AA81*U83)),IF(R83="Impacto",AA82,""))),"")</f>
        <v/>
      </c>
      <c r="Z83" s="7" t="str">
        <f t="shared" si="90"/>
        <v/>
      </c>
      <c r="AA83" s="8" t="str">
        <f t="shared" si="91"/>
        <v/>
      </c>
      <c r="AB83" s="7" t="str">
        <f t="shared" si="92"/>
        <v/>
      </c>
      <c r="AC83" s="8" t="str">
        <f t="shared" ref="AC83:AC85" si="95">IFERROR(IF(AND(R82="Impacto",R83="Impacto"),(AC82-(+AC82*U83)),IF(AND(R82="Probabilidad",R83="Impacto"),(AC81-(+AC81*U83)),IF(R83="Probabilidad",AC82,""))),"")</f>
        <v/>
      </c>
      <c r="AD83" s="9" t="str">
        <f>IFERROR(IF(OR(AND(Z83="Muy Baja",AB83="Leve"),AND(Z83="Muy Baja",AB83="Menor"),AND(Z83="Baja",AB83="Leve")),"Bajo",IF(OR(AND(Z83="Muy baja",AB83="Moderado"),AND(Z83="Baja",AB83="Menor"),AND(Z83="Baja",AB83="Moderado"),AND(Z83="Media",AB83="Leve"),AND(Z83="Media",AB83="Menor"),AND(Z83="Media",AB83="Moderado"),AND(Z83="Alta",AB83="Leve"),AND(Z83="Alta",AB83="Menor")),"Moderado",IF(OR(AND(Z83="Muy Baja",AB83="Mayor"),AND(Z83="Baja",AB83="Mayor"),AND(Z83="Media",AB83="Mayor"),AND(Z83="Alta",AB83="Moderado"),AND(Z83="Alta",AB83="Mayor"),AND(Z83="Muy Alta",AB83="Leve"),AND(Z83="Muy Alta",AB83="Menor"),AND(Z83="Muy Alta",AB83="Moderado"),AND(Z83="Muy Alta",AB83="Mayor")),"Alto",IF(OR(AND(Z83="Muy Baja",AB83="Catastrófico"),AND(Z83="Baja",AB83="Catastrófico"),AND(Z83="Media",AB83="Catastrófico"),AND(Z83="Alta",AB83="Catastrófico"),AND(Z83="Muy Alta",AB83="Catastrófico")),"Extremo","")))),"")</f>
        <v/>
      </c>
      <c r="AE83" s="10"/>
      <c r="AF83" s="80"/>
      <c r="AG83" s="12"/>
      <c r="AH83" s="12"/>
      <c r="AI83" s="12"/>
      <c r="AJ83" s="12"/>
      <c r="AK83" s="13"/>
      <c r="AL83" s="13"/>
      <c r="AM83" s="253"/>
      <c r="AN83" s="256"/>
    </row>
    <row r="84" spans="1:40" x14ac:dyDescent="0.3">
      <c r="A84" s="341"/>
      <c r="B84" s="177"/>
      <c r="C84" s="177"/>
      <c r="D84" s="177"/>
      <c r="E84" s="177"/>
      <c r="F84" s="208"/>
      <c r="G84" s="177"/>
      <c r="H84" s="253"/>
      <c r="I84" s="196"/>
      <c r="J84" s="199"/>
      <c r="K84" s="202"/>
      <c r="L84" s="199">
        <f ca="1">IF(NOT(ISERROR(MATCH(K84,_xlfn.ANCHORARRAY(F95),0))),J97&amp;"Por favor no seleccionar los criterios de impacto",K84)</f>
        <v>0</v>
      </c>
      <c r="M84" s="196"/>
      <c r="N84" s="199"/>
      <c r="O84" s="302"/>
      <c r="P84" s="1">
        <v>5</v>
      </c>
      <c r="Q84" s="101"/>
      <c r="R84" s="3" t="str">
        <f t="shared" si="85"/>
        <v/>
      </c>
      <c r="S84" s="14"/>
      <c r="T84" s="14"/>
      <c r="U84" s="5" t="str">
        <f t="shared" si="89"/>
        <v/>
      </c>
      <c r="V84" s="14"/>
      <c r="W84" s="14"/>
      <c r="X84" s="14"/>
      <c r="Y84" s="6" t="str">
        <f t="shared" si="94"/>
        <v/>
      </c>
      <c r="Z84" s="7" t="str">
        <f t="shared" si="90"/>
        <v/>
      </c>
      <c r="AA84" s="8" t="str">
        <f t="shared" si="91"/>
        <v/>
      </c>
      <c r="AB84" s="7" t="str">
        <f t="shared" si="92"/>
        <v/>
      </c>
      <c r="AC84" s="8" t="str">
        <f t="shared" si="95"/>
        <v/>
      </c>
      <c r="AD84" s="9" t="str">
        <f t="shared" ref="AD84:AD85" si="96">IFERROR(IF(OR(AND(Z84="Muy Baja",AB84="Leve"),AND(Z84="Muy Baja",AB84="Menor"),AND(Z84="Baja",AB84="Leve")),"Bajo",IF(OR(AND(Z84="Muy baja",AB84="Moderado"),AND(Z84="Baja",AB84="Menor"),AND(Z84="Baja",AB84="Moderado"),AND(Z84="Media",AB84="Leve"),AND(Z84="Media",AB84="Menor"),AND(Z84="Media",AB84="Moderado"),AND(Z84="Alta",AB84="Leve"),AND(Z84="Alta",AB84="Menor")),"Moderado",IF(OR(AND(Z84="Muy Baja",AB84="Mayor"),AND(Z84="Baja",AB84="Mayor"),AND(Z84="Media",AB84="Mayor"),AND(Z84="Alta",AB84="Moderado"),AND(Z84="Alta",AB84="Mayor"),AND(Z84="Muy Alta",AB84="Leve"),AND(Z84="Muy Alta",AB84="Menor"),AND(Z84="Muy Alta",AB84="Moderado"),AND(Z84="Muy Alta",AB84="Mayor")),"Alto",IF(OR(AND(Z84="Muy Baja",AB84="Catastrófico"),AND(Z84="Baja",AB84="Catastrófico"),AND(Z84="Media",AB84="Catastrófico"),AND(Z84="Alta",AB84="Catastrófico"),AND(Z84="Muy Alta",AB84="Catastrófico")),"Extremo","")))),"")</f>
        <v/>
      </c>
      <c r="AE84" s="10"/>
      <c r="AF84" s="11"/>
      <c r="AG84" s="12"/>
      <c r="AH84" s="12"/>
      <c r="AI84" s="12"/>
      <c r="AJ84" s="12"/>
      <c r="AK84" s="13"/>
      <c r="AL84" s="13"/>
      <c r="AM84" s="253"/>
      <c r="AN84" s="256"/>
    </row>
    <row r="85" spans="1:40" ht="17.25" thickBot="1" x14ac:dyDescent="0.35">
      <c r="A85" s="342"/>
      <c r="B85" s="215"/>
      <c r="C85" s="215"/>
      <c r="D85" s="215"/>
      <c r="E85" s="215"/>
      <c r="F85" s="228"/>
      <c r="G85" s="215"/>
      <c r="H85" s="254"/>
      <c r="I85" s="219"/>
      <c r="J85" s="213"/>
      <c r="K85" s="220"/>
      <c r="L85" s="213">
        <f ca="1">IF(NOT(ISERROR(MATCH(K85,_xlfn.ANCHORARRAY(F96),0))),J98&amp;"Por favor no seleccionar los criterios de impacto",K85)</f>
        <v>0</v>
      </c>
      <c r="M85" s="219"/>
      <c r="N85" s="213"/>
      <c r="O85" s="319"/>
      <c r="P85" s="46">
        <v>6</v>
      </c>
      <c r="Q85" s="118"/>
      <c r="R85" s="48" t="str">
        <f t="shared" si="85"/>
        <v/>
      </c>
      <c r="S85" s="72"/>
      <c r="T85" s="72"/>
      <c r="U85" s="50" t="str">
        <f t="shared" si="89"/>
        <v/>
      </c>
      <c r="V85" s="72"/>
      <c r="W85" s="72"/>
      <c r="X85" s="72"/>
      <c r="Y85" s="51" t="str">
        <f t="shared" si="94"/>
        <v/>
      </c>
      <c r="Z85" s="73" t="str">
        <f t="shared" si="90"/>
        <v/>
      </c>
      <c r="AA85" s="50" t="str">
        <f t="shared" si="91"/>
        <v/>
      </c>
      <c r="AB85" s="73" t="str">
        <f t="shared" si="92"/>
        <v/>
      </c>
      <c r="AC85" s="50" t="str">
        <f t="shared" si="95"/>
        <v/>
      </c>
      <c r="AD85" s="74" t="str">
        <f t="shared" si="96"/>
        <v/>
      </c>
      <c r="AE85" s="49"/>
      <c r="AF85" s="66"/>
      <c r="AG85" s="66"/>
      <c r="AH85" s="66"/>
      <c r="AI85" s="66"/>
      <c r="AJ85" s="66"/>
      <c r="AK85" s="70"/>
      <c r="AL85" s="70"/>
      <c r="AM85" s="254"/>
      <c r="AN85" s="257"/>
    </row>
    <row r="86" spans="1:40" s="104" customFormat="1" ht="98.45" customHeight="1" x14ac:dyDescent="0.3">
      <c r="A86" s="334">
        <v>14</v>
      </c>
      <c r="B86" s="272" t="s">
        <v>205</v>
      </c>
      <c r="C86" s="222" t="s">
        <v>43</v>
      </c>
      <c r="D86" s="222" t="s">
        <v>206</v>
      </c>
      <c r="E86" s="222" t="s">
        <v>207</v>
      </c>
      <c r="F86" s="235" t="s">
        <v>208</v>
      </c>
      <c r="G86" s="222" t="s">
        <v>71</v>
      </c>
      <c r="H86" s="222">
        <v>695</v>
      </c>
      <c r="I86" s="229" t="str">
        <f>IF(H86&lt;=0,"",IF(H86&lt;=2,"Muy Baja",IF(H86&lt;=5,"Baja",IF(H86&lt;=19,"Media",IF(H86&lt;=50,"Alta","Muy Alta")))))</f>
        <v>Muy Alta</v>
      </c>
      <c r="J86" s="230">
        <f>IF(I86="","",IF(I86="Muy Baja",0.2,IF(I86="Baja",0.4,IF(I86="Media",0.6,IF(I86="Alta",0.8,IF(I86="Muy Alta",1,))))))</f>
        <v>1</v>
      </c>
      <c r="K86" s="231" t="s">
        <v>95</v>
      </c>
      <c r="L86" s="230" t="str">
        <f>IF(NOT(ISERROR(MATCH(K86,'[3]Tabla Impacto'!$B$221:$B$223,0))),'[3]Tabla Impacto'!$F$223&amp;"Por favor no seleccionar los criterios de impacto(Afectación Económica o presupuestal y Pérdida Reputacional)",K86)</f>
        <v xml:space="preserve">     El riesgo afecta la imagen de la entidad con algunos usuarios de relevancia frente al logro de los objetivos</v>
      </c>
      <c r="M86" s="229" t="str">
        <f>IF(OR(L86='[3]Tabla Impacto'!$C$11,L86='[3]Tabla Impacto'!$D$11),"Leve",IF(OR(L86='[3]Tabla Impacto'!$C$12,L86='[3]Tabla Impacto'!$D$12),"Menor",IF(OR(L86='[3]Tabla Impacto'!$C$13,L86='[3]Tabla Impacto'!$D$13),"Moderado",IF(OR(L86='[3]Tabla Impacto'!$C$14,L86='[3]Tabla Impacto'!$D$14),"Mayor",IF(OR(L86='[3]Tabla Impacto'!$C$15,L86='[3]Tabla Impacto'!$D$15),"Catastrófico","")))))</f>
        <v>Moderado</v>
      </c>
      <c r="N86" s="230">
        <f>IF(M86="","",IF(M86="Leve",0.2,IF(M86="Menor",0.4,IF(M86="Moderado",0.6,IF(M86="Mayor",0.8,IF(M86="Catastrófico",1,))))))</f>
        <v>0.6</v>
      </c>
      <c r="O86" s="221" t="str">
        <f>IF(OR(AND(I86="Muy Baja",M86="Leve"),AND(I86="Muy Baja",M86="Menor"),AND(I86="Baja",M86="Leve")),"Bajo",IF(OR(AND(I86="Muy baja",M86="Moderado"),AND(I86="Baja",M86="Menor"),AND(I86="Baja",M86="Moderado"),AND(I86="Media",M86="Leve"),AND(I86="Media",M86="Menor"),AND(I86="Media",M86="Moderado"),AND(I86="Alta",M86="Leve"),AND(I86="Alta",M86="Menor")),"Moderado",IF(OR(AND(I86="Muy Baja",M86="Mayor"),AND(I86="Baja",M86="Mayor"),AND(I86="Media",M86="Mayor"),AND(I86="Alta",M86="Moderado"),AND(I86="Alta",M86="Mayor"),AND(I86="Muy Alta",M86="Leve"),AND(I86="Muy Alta",M86="Menor"),AND(I86="Muy Alta",M86="Moderado"),AND(I86="Muy Alta",M86="Mayor")),"Alto",IF(OR(AND(I86="Muy Baja",M86="Catastrófico"),AND(I86="Baja",M86="Catastrófico"),AND(I86="Media",M86="Catastrófico"),AND(I86="Alta",M86="Catastrófico"),AND(I86="Muy Alta",M86="Catastrófico")),"Extremo",""))))</f>
        <v>Alto</v>
      </c>
      <c r="P86" s="57">
        <v>1</v>
      </c>
      <c r="Q86" s="119" t="s">
        <v>209</v>
      </c>
      <c r="R86" s="59" t="str">
        <f>IF(OR(S86="Preventivo",S86="Detectivo"),"Probabilidad",IF(S86="Correctivo","Impacto",""))</f>
        <v>Probabilidad</v>
      </c>
      <c r="S86" s="44" t="s">
        <v>64</v>
      </c>
      <c r="T86" s="44" t="s">
        <v>51</v>
      </c>
      <c r="U86" s="60" t="str">
        <f>IF(AND(S86="Preventivo",T86="Automático"),"50%",IF(AND(S86="Preventivo",T86="Manual"),"40%",IF(AND(S86="Detectivo",T86="Automático"),"40%",IF(AND(S86="Detectivo",T86="Manual"),"30%",IF(AND(S86="Correctivo",T86="Automático"),"35%",IF(AND(S86="Correctivo",T86="Manual"),"25%",""))))))</f>
        <v>40%</v>
      </c>
      <c r="V86" s="44" t="s">
        <v>52</v>
      </c>
      <c r="W86" s="44" t="s">
        <v>53</v>
      </c>
      <c r="X86" s="44" t="s">
        <v>54</v>
      </c>
      <c r="Y86" s="61">
        <f>IFERROR(IF(R86="Probabilidad",(J86-(+J86*U86)),IF(R86="Impacto",J86,"")),"")</f>
        <v>0.6</v>
      </c>
      <c r="Z86" s="39" t="str">
        <f>IFERROR(IF(Y86="","",IF(Y86&lt;=0.2,"Muy Baja",IF(Y86&lt;=0.4,"Baja",IF(Y86&lt;=0.6,"Media",IF(Y86&lt;=0.8,"Alta","Muy Alta"))))),"")</f>
        <v>Media</v>
      </c>
      <c r="AA86" s="62">
        <f>+Y86</f>
        <v>0.6</v>
      </c>
      <c r="AB86" s="39" t="str">
        <f>IFERROR(IF(AC86="","",IF(AC86&lt;=0.2,"Leve",IF(AC86&lt;=0.4,"Menor",IF(AC86&lt;=0.6,"Moderado",IF(AC86&lt;=0.8,"Mayor","Catastrófico"))))),"")</f>
        <v>Moderado</v>
      </c>
      <c r="AC86" s="62">
        <f>IFERROR(IF(R86="Impacto",(N86-(+N86*U86)),IF(R86="Probabilidad",N86,"")),"")</f>
        <v>0.6</v>
      </c>
      <c r="AD86" s="63" t="str">
        <f>IFERROR(IF(OR(AND(Z86="Muy Baja",AB86="Leve"),AND(Z86="Muy Baja",AB86="Menor"),AND(Z86="Baja",AB86="Leve")),"Bajo",IF(OR(AND(Z86="Muy baja",AB86="Moderado"),AND(Z86="Baja",AB86="Menor"),AND(Z86="Baja",AB86="Moderado"),AND(Z86="Media",AB86="Leve"),AND(Z86="Media",AB86="Menor"),AND(Z86="Media",AB86="Moderado"),AND(Z86="Alta",AB86="Leve"),AND(Z86="Alta",AB86="Menor")),"Moderado",IF(OR(AND(Z86="Muy Baja",AB86="Mayor"),AND(Z86="Baja",AB86="Mayor"),AND(Z86="Media",AB86="Mayor"),AND(Z86="Alta",AB86="Moderado"),AND(Z86="Alta",AB86="Mayor"),AND(Z86="Muy Alta",AB86="Leve"),AND(Z86="Muy Alta",AB86="Menor"),AND(Z86="Muy Alta",AB86="Moderado"),AND(Z86="Muy Alta",AB86="Mayor")),"Alto",IF(OR(AND(Z86="Muy Baja",AB86="Catastrófico"),AND(Z86="Baja",AB86="Catastrófico"),AND(Z86="Media",AB86="Catastrófico"),AND(Z86="Alta",AB86="Catastrófico"),AND(Z86="Muy Alta",AB86="Catastrófico")),"Extremo","")))),"")</f>
        <v>Moderado</v>
      </c>
      <c r="AE86" s="43" t="s">
        <v>55</v>
      </c>
      <c r="AF86" s="43" t="s">
        <v>210</v>
      </c>
      <c r="AG86" s="85" t="s">
        <v>211</v>
      </c>
      <c r="AH86" s="85" t="s">
        <v>212</v>
      </c>
      <c r="AI86" s="85" t="s">
        <v>213</v>
      </c>
      <c r="AJ86" s="85" t="s">
        <v>214</v>
      </c>
      <c r="AK86" s="86">
        <v>44328</v>
      </c>
      <c r="AL86" s="86">
        <v>44561</v>
      </c>
      <c r="AM86" s="222">
        <v>3752</v>
      </c>
      <c r="AN86" s="223"/>
    </row>
    <row r="87" spans="1:40" s="104" customFormat="1" ht="68.099999999999994" customHeight="1" x14ac:dyDescent="0.3">
      <c r="A87" s="335"/>
      <c r="B87" s="267"/>
      <c r="C87" s="177"/>
      <c r="D87" s="177"/>
      <c r="E87" s="177"/>
      <c r="F87" s="208"/>
      <c r="G87" s="177"/>
      <c r="H87" s="177"/>
      <c r="I87" s="196"/>
      <c r="J87" s="199"/>
      <c r="K87" s="202"/>
      <c r="L87" s="199">
        <f ca="1">IF(NOT(ISERROR(MATCH(K87,_xlfn.ANCHORARRAY(F98),0))),J100&amp;"Por favor no seleccionar los criterios de impacto",K87)</f>
        <v>0</v>
      </c>
      <c r="M87" s="196"/>
      <c r="N87" s="199"/>
      <c r="O87" s="174"/>
      <c r="P87" s="31">
        <v>2</v>
      </c>
      <c r="Q87" s="101" t="s">
        <v>215</v>
      </c>
      <c r="R87" s="27" t="str">
        <f>IF(OR(S87="Preventivo",S87="Detectivo"),"Probabilidad",IF(S87="Correctivo","Impacto",""))</f>
        <v>Probabilidad</v>
      </c>
      <c r="S87" s="12" t="s">
        <v>50</v>
      </c>
      <c r="T87" s="12" t="s">
        <v>51</v>
      </c>
      <c r="U87" s="28" t="str">
        <f t="shared" ref="U87:U88" si="97">IF(AND(S87="Preventivo",T87="Automático"),"50%",IF(AND(S87="Preventivo",T87="Manual"),"40%",IF(AND(S87="Detectivo",T87="Automático"),"40%",IF(AND(S87="Detectivo",T87="Manual"),"30%",IF(AND(S87="Correctivo",T87="Automático"),"35%",IF(AND(S87="Correctivo",T87="Manual"),"25%",""))))))</f>
        <v>30%</v>
      </c>
      <c r="V87" s="12" t="s">
        <v>52</v>
      </c>
      <c r="W87" s="12" t="s">
        <v>53</v>
      </c>
      <c r="X87" s="12" t="s">
        <v>54</v>
      </c>
      <c r="Y87" s="29">
        <f>IFERROR(IF(AND(R86="Probabilidad",R87="Probabilidad"),(AA86-(+AA86*U87)),IF(R87="Probabilidad",(J86-(+J86*U87)),IF(R87="Impacto",AA86,""))),"")</f>
        <v>0.42</v>
      </c>
      <c r="Z87" s="25" t="str">
        <f t="shared" ref="Z87:Z91" si="98">IFERROR(IF(Y87="","",IF(Y87&lt;=0.2,"Muy Baja",IF(Y87&lt;=0.4,"Baja",IF(Y87&lt;=0.6,"Media",IF(Y87&lt;=0.8,"Alta","Muy Alta"))))),"")</f>
        <v>Media</v>
      </c>
      <c r="AA87" s="18">
        <f t="shared" ref="AA87:AA91" si="99">+Y87</f>
        <v>0.42</v>
      </c>
      <c r="AB87" s="25" t="str">
        <f t="shared" ref="AB87:AB91" si="100">IFERROR(IF(AC87="","",IF(AC87&lt;=0.2,"Leve",IF(AC87&lt;=0.4,"Menor",IF(AC87&lt;=0.6,"Moderado",IF(AC87&lt;=0.8,"Mayor","Catastrófico"))))),"")</f>
        <v>Moderado</v>
      </c>
      <c r="AC87" s="18">
        <f>IFERROR(IF(AND(R86="Impacto",R87="Impacto"),(AC86-(+AC86*U87)),IF(R87="Impacto",($N$16-(+$N$16*U87)),IF(R87="Probabilidad",AC86,""))),"")</f>
        <v>0.6</v>
      </c>
      <c r="AD87" s="30" t="str">
        <f t="shared" ref="AD87:AD91" si="101">IFERROR(IF(OR(AND(Z87="Muy Baja",AB87="Leve"),AND(Z87="Muy Baja",AB87="Menor"),AND(Z87="Baja",AB87="Leve")),"Bajo",IF(OR(AND(Z87="Muy baja",AB87="Moderado"),AND(Z87="Baja",AB87="Menor"),AND(Z87="Baja",AB87="Moderado"),AND(Z87="Media",AB87="Leve"),AND(Z87="Media",AB87="Menor"),AND(Z87="Media",AB87="Moderado"),AND(Z87="Alta",AB87="Leve"),AND(Z87="Alta",AB87="Menor")),"Moderado",IF(OR(AND(Z87="Muy Baja",AB87="Mayor"),AND(Z87="Baja",AB87="Mayor"),AND(Z87="Media",AB87="Mayor"),AND(Z87="Alta",AB87="Moderado"),AND(Z87="Alta",AB87="Mayor"),AND(Z87="Muy Alta",AB87="Leve"),AND(Z87="Muy Alta",AB87="Menor"),AND(Z87="Muy Alta",AB87="Moderado"),AND(Z87="Muy Alta",AB87="Mayor")),"Alto",IF(OR(AND(Z87="Muy Baja",AB87="Catastrófico"),AND(Z87="Baja",AB87="Catastrófico"),AND(Z87="Media",AB87="Catastrófico"),AND(Z87="Alta",AB87="Catastrófico"),AND(Z87="Muy Alta",AB87="Catastrófico")),"Extremo","")))),"")</f>
        <v>Moderado</v>
      </c>
      <c r="AE87" s="11" t="s">
        <v>55</v>
      </c>
      <c r="AF87" s="11" t="s">
        <v>216</v>
      </c>
      <c r="AG87" s="83" t="s">
        <v>211</v>
      </c>
      <c r="AH87" s="83" t="s">
        <v>212</v>
      </c>
      <c r="AI87" s="83" t="s">
        <v>213</v>
      </c>
      <c r="AJ87" s="83" t="s">
        <v>214</v>
      </c>
      <c r="AK87" s="84">
        <v>44328</v>
      </c>
      <c r="AL87" s="84">
        <v>44561</v>
      </c>
      <c r="AM87" s="177"/>
      <c r="AN87" s="217"/>
    </row>
    <row r="88" spans="1:40" s="104" customFormat="1" x14ac:dyDescent="0.3">
      <c r="A88" s="335"/>
      <c r="B88" s="267"/>
      <c r="C88" s="177"/>
      <c r="D88" s="177"/>
      <c r="E88" s="177"/>
      <c r="F88" s="208"/>
      <c r="G88" s="177"/>
      <c r="H88" s="177"/>
      <c r="I88" s="196"/>
      <c r="J88" s="199"/>
      <c r="K88" s="202"/>
      <c r="L88" s="199">
        <f ca="1">IF(NOT(ISERROR(MATCH(K88,_xlfn.ANCHORARRAY(F99),0))),J101&amp;"Por favor no seleccionar los criterios de impacto",K88)</f>
        <v>0</v>
      </c>
      <c r="M88" s="196"/>
      <c r="N88" s="199"/>
      <c r="O88" s="174"/>
      <c r="P88" s="31">
        <v>3</v>
      </c>
      <c r="Q88" s="101"/>
      <c r="R88" s="27" t="str">
        <f>IF(OR(S88="Preventivo",S88="Detectivo"),"Probabilidad",IF(S88="Correctivo","Impacto",""))</f>
        <v/>
      </c>
      <c r="S88" s="12"/>
      <c r="T88" s="12"/>
      <c r="U88" s="28" t="str">
        <f t="shared" si="97"/>
        <v/>
      </c>
      <c r="V88" s="12"/>
      <c r="W88" s="12"/>
      <c r="X88" s="12"/>
      <c r="Y88" s="29" t="str">
        <f>IFERROR(IF(AND(R87="Probabilidad",R88="Probabilidad"),(AA87-(+AA87*U88)),IF(AND(R87="Impacto",R88="Probabilidad"),(AA86-(+AA86*U88)),IF(R88="Impacto",AA87,""))),"")</f>
        <v/>
      </c>
      <c r="Z88" s="25" t="str">
        <f t="shared" si="98"/>
        <v/>
      </c>
      <c r="AA88" s="18" t="str">
        <f t="shared" si="99"/>
        <v/>
      </c>
      <c r="AB88" s="25" t="str">
        <f t="shared" si="100"/>
        <v/>
      </c>
      <c r="AC88" s="18" t="str">
        <f>IFERROR(IF(AND(R87="Impacto",R88="Impacto"),(AC87-(+AC87*U88)),IF(AND(R87="Probabilidad",R88="Impacto"),(AC86-(+AC86*U88)),IF(R88="Probabilidad",AC87,""))),"")</f>
        <v/>
      </c>
      <c r="AD88" s="30" t="str">
        <f t="shared" si="101"/>
        <v/>
      </c>
      <c r="AE88" s="11"/>
      <c r="AF88" s="11"/>
      <c r="AG88" s="12"/>
      <c r="AH88" s="12"/>
      <c r="AI88" s="12"/>
      <c r="AJ88" s="12"/>
      <c r="AK88" s="13"/>
      <c r="AL88" s="13"/>
      <c r="AM88" s="177"/>
      <c r="AN88" s="217"/>
    </row>
    <row r="89" spans="1:40" s="104" customFormat="1" x14ac:dyDescent="0.3">
      <c r="A89" s="335"/>
      <c r="B89" s="267"/>
      <c r="C89" s="177"/>
      <c r="D89" s="177"/>
      <c r="E89" s="177"/>
      <c r="F89" s="208"/>
      <c r="G89" s="177"/>
      <c r="H89" s="177"/>
      <c r="I89" s="196"/>
      <c r="J89" s="199"/>
      <c r="K89" s="202"/>
      <c r="L89" s="199">
        <f ca="1">IF(NOT(ISERROR(MATCH(K89,_xlfn.ANCHORARRAY(F100),0))),J102&amp;"Por favor no seleccionar los criterios de impacto",K89)</f>
        <v>0</v>
      </c>
      <c r="M89" s="196"/>
      <c r="N89" s="199"/>
      <c r="O89" s="174"/>
      <c r="P89" s="31">
        <v>4</v>
      </c>
      <c r="Q89" s="101"/>
      <c r="R89" s="27" t="str">
        <f t="shared" ref="R89:R97" si="102">IF(OR(S89="Preventivo",S89="Detectivo"),"Probabilidad",IF(S89="Correctivo","Impacto",""))</f>
        <v/>
      </c>
      <c r="S89" s="12"/>
      <c r="T89" s="12"/>
      <c r="U89" s="28"/>
      <c r="V89" s="12"/>
      <c r="W89" s="12"/>
      <c r="X89" s="12"/>
      <c r="Y89" s="29" t="str">
        <f t="shared" ref="Y89:Y91" si="103">IFERROR(IF(AND(R88="Probabilidad",R89="Probabilidad"),(AA88-(+AA88*U89)),IF(AND(R88="Impacto",R89="Probabilidad"),(AA87-(+AA87*U89)),IF(R89="Impacto",AA88,""))),"")</f>
        <v/>
      </c>
      <c r="Z89" s="25" t="str">
        <f t="shared" si="98"/>
        <v/>
      </c>
      <c r="AA89" s="18" t="str">
        <f t="shared" si="99"/>
        <v/>
      </c>
      <c r="AB89" s="25" t="str">
        <f t="shared" si="100"/>
        <v/>
      </c>
      <c r="AC89" s="18" t="str">
        <f t="shared" ref="AC89:AC91" si="104">IFERROR(IF(AND(R88="Impacto",R89="Impacto"),(AC88-(+AC88*U89)),IF(AND(R88="Probabilidad",R89="Impacto"),(AC87-(+AC87*U89)),IF(R89="Probabilidad",AC88,""))),"")</f>
        <v/>
      </c>
      <c r="AD89" s="30" t="str">
        <f>IFERROR(IF(OR(AND(Z89="Muy Baja",AB89="Leve"),AND(Z89="Muy Baja",AB89="Menor"),AND(Z89="Baja",AB89="Leve")),"Bajo",IF(OR(AND(Z89="Muy baja",AB89="Moderado"),AND(Z89="Baja",AB89="Menor"),AND(Z89="Baja",AB89="Moderado"),AND(Z89="Media",AB89="Leve"),AND(Z89="Media",AB89="Menor"),AND(Z89="Media",AB89="Moderado"),AND(Z89="Alta",AB89="Leve"),AND(Z89="Alta",AB89="Menor")),"Moderado",IF(OR(AND(Z89="Muy Baja",AB89="Mayor"),AND(Z89="Baja",AB89="Mayor"),AND(Z89="Media",AB89="Mayor"),AND(Z89="Alta",AB89="Moderado"),AND(Z89="Alta",AB89="Mayor"),AND(Z89="Muy Alta",AB89="Leve"),AND(Z89="Muy Alta",AB89="Menor"),AND(Z89="Muy Alta",AB89="Moderado"),AND(Z89="Muy Alta",AB89="Mayor")),"Alto",IF(OR(AND(Z89="Muy Baja",AB89="Catastrófico"),AND(Z89="Baja",AB89="Catastrófico"),AND(Z89="Media",AB89="Catastrófico"),AND(Z89="Alta",AB89="Catastrófico"),AND(Z89="Muy Alta",AB89="Catastrófico")),"Extremo","")))),"")</f>
        <v/>
      </c>
      <c r="AE89" s="11"/>
      <c r="AF89" s="11"/>
      <c r="AG89" s="12"/>
      <c r="AH89" s="12"/>
      <c r="AI89" s="12"/>
      <c r="AJ89" s="12"/>
      <c r="AK89" s="13"/>
      <c r="AL89" s="13"/>
      <c r="AM89" s="177"/>
      <c r="AN89" s="217"/>
    </row>
    <row r="90" spans="1:40" s="104" customFormat="1" x14ac:dyDescent="0.3">
      <c r="A90" s="335"/>
      <c r="B90" s="267"/>
      <c r="C90" s="177"/>
      <c r="D90" s="177"/>
      <c r="E90" s="177"/>
      <c r="F90" s="208"/>
      <c r="G90" s="177"/>
      <c r="H90" s="177"/>
      <c r="I90" s="196"/>
      <c r="J90" s="199"/>
      <c r="K90" s="202"/>
      <c r="L90" s="199">
        <f ca="1">IF(NOT(ISERROR(MATCH(K90,_xlfn.ANCHORARRAY(F101),0))),J103&amp;"Por favor no seleccionar los criterios de impacto",K90)</f>
        <v>0</v>
      </c>
      <c r="M90" s="196"/>
      <c r="N90" s="199"/>
      <c r="O90" s="174"/>
      <c r="P90" s="31">
        <v>5</v>
      </c>
      <c r="Q90" s="101"/>
      <c r="R90" s="27" t="str">
        <f t="shared" si="102"/>
        <v/>
      </c>
      <c r="S90" s="12"/>
      <c r="T90" s="12"/>
      <c r="U90" s="28"/>
      <c r="V90" s="12"/>
      <c r="W90" s="12"/>
      <c r="X90" s="12"/>
      <c r="Y90" s="29" t="str">
        <f t="shared" si="103"/>
        <v/>
      </c>
      <c r="Z90" s="25" t="str">
        <f t="shared" si="98"/>
        <v/>
      </c>
      <c r="AA90" s="18" t="str">
        <f t="shared" si="99"/>
        <v/>
      </c>
      <c r="AB90" s="25" t="str">
        <f t="shared" si="100"/>
        <v/>
      </c>
      <c r="AC90" s="18" t="str">
        <f t="shared" si="104"/>
        <v/>
      </c>
      <c r="AD90" s="30" t="str">
        <f t="shared" si="101"/>
        <v/>
      </c>
      <c r="AE90" s="11"/>
      <c r="AF90" s="11"/>
      <c r="AG90" s="12"/>
      <c r="AH90" s="12"/>
      <c r="AI90" s="12"/>
      <c r="AJ90" s="12"/>
      <c r="AK90" s="13"/>
      <c r="AL90" s="13"/>
      <c r="AM90" s="177"/>
      <c r="AN90" s="217"/>
    </row>
    <row r="91" spans="1:40" s="104" customFormat="1" x14ac:dyDescent="0.3">
      <c r="A91" s="336"/>
      <c r="B91" s="270"/>
      <c r="C91" s="178"/>
      <c r="D91" s="178"/>
      <c r="E91" s="178"/>
      <c r="F91" s="209"/>
      <c r="G91" s="178"/>
      <c r="H91" s="178"/>
      <c r="I91" s="197"/>
      <c r="J91" s="200"/>
      <c r="K91" s="203"/>
      <c r="L91" s="200">
        <f ca="1">IF(NOT(ISERROR(MATCH(K91,_xlfn.ANCHORARRAY(F102),0))),J104&amp;"Por favor no seleccionar los criterios de impacto",K91)</f>
        <v>0</v>
      </c>
      <c r="M91" s="197"/>
      <c r="N91" s="200"/>
      <c r="O91" s="175"/>
      <c r="P91" s="31">
        <v>6</v>
      </c>
      <c r="Q91" s="101"/>
      <c r="R91" s="27" t="str">
        <f t="shared" si="102"/>
        <v/>
      </c>
      <c r="S91" s="12"/>
      <c r="T91" s="12"/>
      <c r="U91" s="28"/>
      <c r="V91" s="12"/>
      <c r="W91" s="12"/>
      <c r="X91" s="12"/>
      <c r="Y91" s="29" t="str">
        <f t="shared" si="103"/>
        <v/>
      </c>
      <c r="Z91" s="25" t="str">
        <f t="shared" si="98"/>
        <v/>
      </c>
      <c r="AA91" s="18" t="str">
        <f t="shared" si="99"/>
        <v/>
      </c>
      <c r="AB91" s="25" t="str">
        <f t="shared" si="100"/>
        <v/>
      </c>
      <c r="AC91" s="18" t="str">
        <f t="shared" si="104"/>
        <v/>
      </c>
      <c r="AD91" s="30" t="str">
        <f t="shared" si="101"/>
        <v/>
      </c>
      <c r="AE91" s="11"/>
      <c r="AF91" s="11"/>
      <c r="AG91" s="12"/>
      <c r="AH91" s="12"/>
      <c r="AI91" s="12"/>
      <c r="AJ91" s="12"/>
      <c r="AK91" s="13"/>
      <c r="AL91" s="13"/>
      <c r="AM91" s="178"/>
      <c r="AN91" s="224"/>
    </row>
    <row r="92" spans="1:40" s="103" customFormat="1" ht="87" customHeight="1" x14ac:dyDescent="0.3">
      <c r="A92" s="331">
        <v>15</v>
      </c>
      <c r="B92" s="266" t="s">
        <v>205</v>
      </c>
      <c r="C92" s="176" t="s">
        <v>43</v>
      </c>
      <c r="D92" s="176" t="s">
        <v>217</v>
      </c>
      <c r="E92" s="176" t="s">
        <v>218</v>
      </c>
      <c r="F92" s="207" t="s">
        <v>219</v>
      </c>
      <c r="G92" s="176" t="s">
        <v>71</v>
      </c>
      <c r="H92" s="315">
        <v>60520</v>
      </c>
      <c r="I92" s="195" t="str">
        <f t="shared" ref="I92" si="105">IF(H92&lt;=0,"",IF(H92&lt;=2,"Muy Baja",IF(H92&lt;=5,"Baja",IF(H92&lt;=19,"Media",IF(H92&lt;=50,"Alta","Muy Alta")))))</f>
        <v>Muy Alta</v>
      </c>
      <c r="J92" s="198">
        <f>IF(I92="","",IF(I92="Muy Baja",0.2,IF(I92="Baja",0.4,IF(I92="Media",0.6,IF(I92="Alta",0.8,IF(I92="Muy Alta",1,))))))</f>
        <v>1</v>
      </c>
      <c r="K92" s="201" t="s">
        <v>95</v>
      </c>
      <c r="L92" s="198" t="str">
        <f>IF(NOT(ISERROR(MATCH(K92,'[3]Tabla Impacto'!$B$221:$B$223,0))),'[3]Tabla Impacto'!$F$223&amp;"Por favor no seleccionar los criterios de impacto(Afectación Económica o presupuestal y Pérdida Reputacional)",K92)</f>
        <v xml:space="preserve">     El riesgo afecta la imagen de la entidad con algunos usuarios de relevancia frente al logro de los objetivos</v>
      </c>
      <c r="M92" s="195" t="str">
        <f>IF(OR(L92='[3]Tabla Impacto'!$C$11,L92='[3]Tabla Impacto'!$D$11),"Leve",IF(OR(L92='[3]Tabla Impacto'!$C$12,L92='[3]Tabla Impacto'!$D$12),"Menor",IF(OR(L92='[3]Tabla Impacto'!$C$13,L92='[3]Tabla Impacto'!$D$13),"Moderado",IF(OR(L92='[3]Tabla Impacto'!$C$14,L92='[3]Tabla Impacto'!$D$14),"Mayor",IF(OR(L92='[3]Tabla Impacto'!$C$15,L92='[3]Tabla Impacto'!$D$15),"Catastrófico","")))))</f>
        <v>Moderado</v>
      </c>
      <c r="N92" s="198">
        <f>IF(M92="","",IF(M92="Leve",0.2,IF(M92="Menor",0.4,IF(M92="Moderado",0.6,IF(M92="Mayor",0.8,IF(M92="Catastrófico",1,))))))</f>
        <v>0.6</v>
      </c>
      <c r="O92" s="310" t="str">
        <f>IF(OR(AND(I92="Muy Baja",M92="Leve"),AND(I92="Muy Baja",M92="Menor"),AND(I92="Baja",M92="Leve")),"Bajo",IF(OR(AND(I92="Muy baja",M92="Moderado"),AND(I92="Baja",M92="Menor"),AND(I92="Baja",M92="Moderado"),AND(I92="Media",M92="Leve"),AND(I92="Media",M92="Menor"),AND(I92="Media",M92="Moderado"),AND(I92="Alta",M92="Leve"),AND(I92="Alta",M92="Menor")),"Moderado",IF(OR(AND(I92="Muy Baja",M92="Mayor"),AND(I92="Baja",M92="Mayor"),AND(I92="Media",M92="Mayor"),AND(I92="Alta",M92="Moderado"),AND(I92="Alta",M92="Mayor"),AND(I92="Muy Alta",M92="Leve"),AND(I92="Muy Alta",M92="Menor"),AND(I92="Muy Alta",M92="Moderado"),AND(I92="Muy Alta",M92="Mayor")),"Alto",IF(OR(AND(I92="Muy Baja",M92="Catastrófico"),AND(I92="Baja",M92="Catastrófico"),AND(I92="Media",M92="Catastrófico"),AND(I92="Alta",M92="Catastrófico"),AND(I92="Muy Alta",M92="Catastrófico")),"Extremo",""))))</f>
        <v>Alto</v>
      </c>
      <c r="P92" s="1">
        <v>1</v>
      </c>
      <c r="Q92" s="101" t="s">
        <v>220</v>
      </c>
      <c r="R92" s="3" t="str">
        <f t="shared" si="102"/>
        <v>Probabilidad</v>
      </c>
      <c r="S92" s="4" t="s">
        <v>50</v>
      </c>
      <c r="T92" s="4" t="s">
        <v>51</v>
      </c>
      <c r="U92" s="5" t="str">
        <f>IF(AND(S92="Preventivo",T92="Automático"),"50%",IF(AND(S92="Preventivo",T92="Manual"),"40%",IF(AND(S92="Detectivo",T92="Automático"),"40%",IF(AND(S92="Detectivo",T92="Manual"),"30%",IF(AND(S92="Correctivo",T92="Automático"),"35%",IF(AND(S92="Correctivo",T92="Manual"),"25%",""))))))</f>
        <v>30%</v>
      </c>
      <c r="V92" s="4" t="s">
        <v>52</v>
      </c>
      <c r="W92" s="4" t="s">
        <v>53</v>
      </c>
      <c r="X92" s="4" t="s">
        <v>54</v>
      </c>
      <c r="Y92" s="6">
        <f>IFERROR(IF(R92="Probabilidad",(J92-(+J92*U92)),IF(R92="Impacto",J92,"")),"")</f>
        <v>0.7</v>
      </c>
      <c r="Z92" s="25" t="str">
        <f>IFERROR(IF(Y92="","",IF(Y92&lt;=0.2,"Muy Baja",IF(Y92&lt;=0.4,"Baja",IF(Y92&lt;=0.6,"Media",IF(Y92&lt;=0.8,"Alta","Muy Alta"))))),"")</f>
        <v>Alta</v>
      </c>
      <c r="AA92" s="8">
        <f>+Y92</f>
        <v>0.7</v>
      </c>
      <c r="AB92" s="25" t="str">
        <f>IFERROR(IF(AC92="","",IF(AC92&lt;=0.2,"Leve",IF(AC92&lt;=0.4,"Menor",IF(AC92&lt;=0.6,"Moderado",IF(AC92&lt;=0.8,"Mayor","Catastrófico"))))),"")</f>
        <v>Moderado</v>
      </c>
      <c r="AC92" s="8">
        <f>IFERROR(IF(R92="Impacto",(N92-(+N92*U92)),IF(R92="Probabilidad",N92,"")),"")</f>
        <v>0.6</v>
      </c>
      <c r="AD92" s="26" t="str">
        <f>IFERROR(IF(OR(AND(Z92="Muy Baja",AB92="Leve"),AND(Z92="Muy Baja",AB92="Menor"),AND(Z92="Baja",AB92="Leve")),"Bajo",IF(OR(AND(Z92="Muy baja",AB92="Moderado"),AND(Z92="Baja",AB92="Menor"),AND(Z92="Baja",AB92="Moderado"),AND(Z92="Media",AB92="Leve"),AND(Z92="Media",AB92="Menor"),AND(Z92="Media",AB92="Moderado"),AND(Z92="Alta",AB92="Leve"),AND(Z92="Alta",AB92="Menor")),"Moderado",IF(OR(AND(Z92="Muy Baja",AB92="Mayor"),AND(Z92="Baja",AB92="Mayor"),AND(Z92="Media",AB92="Mayor"),AND(Z92="Alta",AB92="Moderado"),AND(Z92="Alta",AB92="Mayor"),AND(Z92="Muy Alta",AB92="Leve"),AND(Z92="Muy Alta",AB92="Menor"),AND(Z92="Muy Alta",AB92="Moderado"),AND(Z92="Muy Alta",AB92="Mayor")),"Alto",IF(OR(AND(Z92="Muy Baja",AB92="Catastrófico"),AND(Z92="Baja",AB92="Catastrófico"),AND(Z92="Media",AB92="Catastrófico"),AND(Z92="Alta",AB92="Catastrófico"),AND(Z92="Muy Alta",AB92="Catastrófico")),"Extremo","")))),"")</f>
        <v>Alto</v>
      </c>
      <c r="AE92" s="10" t="s">
        <v>55</v>
      </c>
      <c r="AF92" s="83" t="s">
        <v>221</v>
      </c>
      <c r="AG92" s="81" t="s">
        <v>211</v>
      </c>
      <c r="AH92" s="81" t="s">
        <v>212</v>
      </c>
      <c r="AI92" s="81" t="s">
        <v>213</v>
      </c>
      <c r="AJ92" s="81" t="s">
        <v>214</v>
      </c>
      <c r="AK92" s="82">
        <v>44328</v>
      </c>
      <c r="AL92" s="82">
        <v>44561</v>
      </c>
      <c r="AM92" s="315">
        <v>3753</v>
      </c>
      <c r="AN92" s="313"/>
    </row>
    <row r="93" spans="1:40" s="103" customFormat="1" x14ac:dyDescent="0.3">
      <c r="A93" s="332"/>
      <c r="B93" s="267"/>
      <c r="C93" s="177"/>
      <c r="D93" s="177"/>
      <c r="E93" s="177"/>
      <c r="F93" s="208"/>
      <c r="G93" s="177"/>
      <c r="H93" s="253"/>
      <c r="I93" s="196"/>
      <c r="J93" s="199"/>
      <c r="K93" s="202"/>
      <c r="L93" s="199">
        <f ca="1">IF(NOT(ISERROR(MATCH(K93,_xlfn.ANCHORARRAY(F104),0))),J106&amp;"Por favor no seleccionar los criterios de impacto",K93)</f>
        <v>0</v>
      </c>
      <c r="M93" s="196"/>
      <c r="N93" s="199"/>
      <c r="O93" s="302"/>
      <c r="P93" s="1">
        <v>2</v>
      </c>
      <c r="Q93" s="101"/>
      <c r="R93" s="3" t="str">
        <f t="shared" si="102"/>
        <v/>
      </c>
      <c r="S93" s="4"/>
      <c r="T93" s="4"/>
      <c r="U93" s="5" t="str">
        <f t="shared" ref="U93:U97" si="106">IF(AND(S93="Preventivo",T93="Automático"),"50%",IF(AND(S93="Preventivo",T93="Manual"),"40%",IF(AND(S93="Detectivo",T93="Automático"),"40%",IF(AND(S93="Detectivo",T93="Manual"),"30%",IF(AND(S93="Correctivo",T93="Automático"),"35%",IF(AND(S93="Correctivo",T93="Manual"),"25%",""))))))</f>
        <v/>
      </c>
      <c r="V93" s="4"/>
      <c r="W93" s="4"/>
      <c r="X93" s="4"/>
      <c r="Y93" s="6" t="str">
        <f>IFERROR(IF(AND(R92="Probabilidad",R93="Probabilidad"),(AA92-(+AA92*U93)),IF(R93="Probabilidad",(J92-(+J92*U93)),IF(R93="Impacto",AA92,""))),"")</f>
        <v/>
      </c>
      <c r="Z93" s="25" t="str">
        <f t="shared" ref="Z93:Z97" si="107">IFERROR(IF(Y93="","",IF(Y93&lt;=0.2,"Muy Baja",IF(Y93&lt;=0.4,"Baja",IF(Y93&lt;=0.6,"Media",IF(Y93&lt;=0.8,"Alta","Muy Alta"))))),"")</f>
        <v/>
      </c>
      <c r="AA93" s="8" t="str">
        <f t="shared" ref="AA93:AA97" si="108">+Y93</f>
        <v/>
      </c>
      <c r="AB93" s="25" t="str">
        <f t="shared" ref="AB93:AB97" si="109">IFERROR(IF(AC93="","",IF(AC93&lt;=0.2,"Leve",IF(AC93&lt;=0.4,"Menor",IF(AC93&lt;=0.6,"Moderado",IF(AC93&lt;=0.8,"Mayor","Catastrófico"))))),"")</f>
        <v/>
      </c>
      <c r="AC93" s="8" t="str">
        <f>IFERROR(IF(AND(R92="Impacto",R93="Impacto"),(AC92-(+AC92*U93)),IF(R93="Impacto",($N$16-(+$N$16*U93)),IF(R93="Probabilidad",AC92,""))),"")</f>
        <v/>
      </c>
      <c r="AD93" s="26" t="str">
        <f t="shared" ref="AD93:AD94" si="110">IFERROR(IF(OR(AND(Z93="Muy Baja",AB93="Leve"),AND(Z93="Muy Baja",AB93="Menor"),AND(Z93="Baja",AB93="Leve")),"Bajo",IF(OR(AND(Z93="Muy baja",AB93="Moderado"),AND(Z93="Baja",AB93="Menor"),AND(Z93="Baja",AB93="Moderado"),AND(Z93="Media",AB93="Leve"),AND(Z93="Media",AB93="Menor"),AND(Z93="Media",AB93="Moderado"),AND(Z93="Alta",AB93="Leve"),AND(Z93="Alta",AB93="Menor")),"Moderado",IF(OR(AND(Z93="Muy Baja",AB93="Mayor"),AND(Z93="Baja",AB93="Mayor"),AND(Z93="Media",AB93="Mayor"),AND(Z93="Alta",AB93="Moderado"),AND(Z93="Alta",AB93="Mayor"),AND(Z93="Muy Alta",AB93="Leve"),AND(Z93="Muy Alta",AB93="Menor"),AND(Z93="Muy Alta",AB93="Moderado"),AND(Z93="Muy Alta",AB93="Mayor")),"Alto",IF(OR(AND(Z93="Muy Baja",AB93="Catastrófico"),AND(Z93="Baja",AB93="Catastrófico"),AND(Z93="Media",AB93="Catastrófico"),AND(Z93="Alta",AB93="Catastrófico"),AND(Z93="Muy Alta",AB93="Catastrófico")),"Extremo","")))),"")</f>
        <v/>
      </c>
      <c r="AE93" s="10"/>
      <c r="AF93" s="10"/>
      <c r="AG93" s="4"/>
      <c r="AH93" s="4"/>
      <c r="AI93" s="4"/>
      <c r="AJ93" s="4"/>
      <c r="AK93" s="15"/>
      <c r="AL93" s="15"/>
      <c r="AM93" s="253"/>
      <c r="AN93" s="256"/>
    </row>
    <row r="94" spans="1:40" s="103" customFormat="1" x14ac:dyDescent="0.3">
      <c r="A94" s="332"/>
      <c r="B94" s="267"/>
      <c r="C94" s="177"/>
      <c r="D94" s="177"/>
      <c r="E94" s="177"/>
      <c r="F94" s="208"/>
      <c r="G94" s="177"/>
      <c r="H94" s="253"/>
      <c r="I94" s="196"/>
      <c r="J94" s="199"/>
      <c r="K94" s="202"/>
      <c r="L94" s="199">
        <f ca="1">IF(NOT(ISERROR(MATCH(K94,_xlfn.ANCHORARRAY(F105),0))),J107&amp;"Por favor no seleccionar los criterios de impacto",K94)</f>
        <v>0</v>
      </c>
      <c r="M94" s="196"/>
      <c r="N94" s="199"/>
      <c r="O94" s="302"/>
      <c r="P94" s="1">
        <v>3</v>
      </c>
      <c r="Q94" s="117"/>
      <c r="R94" s="3" t="str">
        <f t="shared" si="102"/>
        <v/>
      </c>
      <c r="S94" s="4"/>
      <c r="T94" s="4"/>
      <c r="U94" s="5" t="str">
        <f t="shared" si="106"/>
        <v/>
      </c>
      <c r="V94" s="4"/>
      <c r="W94" s="4"/>
      <c r="X94" s="4"/>
      <c r="Y94" s="6" t="str">
        <f t="shared" ref="Y94:Y97" si="111">IFERROR(IF(AND(R93="Probabilidad",R94="Probabilidad"),(AA93-(+AA93*U94)),IF(AND(R93="Impacto",R94="Probabilidad"),(AA92-(+AA92*U94)),IF(R94="Impacto",AA93,""))),"")</f>
        <v/>
      </c>
      <c r="Z94" s="25" t="str">
        <f t="shared" si="107"/>
        <v/>
      </c>
      <c r="AA94" s="8" t="str">
        <f t="shared" si="108"/>
        <v/>
      </c>
      <c r="AB94" s="25" t="str">
        <f t="shared" si="109"/>
        <v/>
      </c>
      <c r="AC94" s="8" t="str">
        <f>IFERROR(IF(AND(R93="Impacto",R94="Impacto"),(AC93-(+AC93*U94)),IF(AND(R93="Probabilidad",R94="Impacto"),(AC92-(+AC92*U94)),IF(R94="Probabilidad",AC93,""))),"")</f>
        <v/>
      </c>
      <c r="AD94" s="26" t="str">
        <f t="shared" si="110"/>
        <v/>
      </c>
      <c r="AE94" s="10"/>
      <c r="AF94" s="10"/>
      <c r="AG94" s="4"/>
      <c r="AH94" s="4"/>
      <c r="AI94" s="4"/>
      <c r="AJ94" s="4"/>
      <c r="AK94" s="15"/>
      <c r="AL94" s="15"/>
      <c r="AM94" s="253"/>
      <c r="AN94" s="256"/>
    </row>
    <row r="95" spans="1:40" s="103" customFormat="1" x14ac:dyDescent="0.3">
      <c r="A95" s="332"/>
      <c r="B95" s="267"/>
      <c r="C95" s="177"/>
      <c r="D95" s="177"/>
      <c r="E95" s="177"/>
      <c r="F95" s="208"/>
      <c r="G95" s="177"/>
      <c r="H95" s="253"/>
      <c r="I95" s="196"/>
      <c r="J95" s="199"/>
      <c r="K95" s="202"/>
      <c r="L95" s="199">
        <f ca="1">IF(NOT(ISERROR(MATCH(K95,_xlfn.ANCHORARRAY(F106),0))),J108&amp;"Por favor no seleccionar los criterios de impacto",K95)</f>
        <v>0</v>
      </c>
      <c r="M95" s="196"/>
      <c r="N95" s="199"/>
      <c r="O95" s="302"/>
      <c r="P95" s="1">
        <v>4</v>
      </c>
      <c r="Q95" s="101"/>
      <c r="R95" s="3" t="str">
        <f t="shared" si="102"/>
        <v/>
      </c>
      <c r="S95" s="4"/>
      <c r="T95" s="4"/>
      <c r="U95" s="5" t="str">
        <f t="shared" si="106"/>
        <v/>
      </c>
      <c r="V95" s="4"/>
      <c r="W95" s="4"/>
      <c r="X95" s="4"/>
      <c r="Y95" s="6" t="str">
        <f t="shared" si="111"/>
        <v/>
      </c>
      <c r="Z95" s="25" t="str">
        <f t="shared" si="107"/>
        <v/>
      </c>
      <c r="AA95" s="8" t="str">
        <f t="shared" si="108"/>
        <v/>
      </c>
      <c r="AB95" s="25" t="str">
        <f t="shared" si="109"/>
        <v/>
      </c>
      <c r="AC95" s="8" t="str">
        <f t="shared" ref="AC95:AC97" si="112">IFERROR(IF(AND(R94="Impacto",R95="Impacto"),(AC94-(+AC94*U95)),IF(AND(R94="Probabilidad",R95="Impacto"),(AC93-(+AC93*U95)),IF(R95="Probabilidad",AC94,""))),"")</f>
        <v/>
      </c>
      <c r="AD95" s="26" t="str">
        <f>IFERROR(IF(OR(AND(Z95="Muy Baja",AB95="Leve"),AND(Z95="Muy Baja",AB95="Menor"),AND(Z95="Baja",AB95="Leve")),"Bajo",IF(OR(AND(Z95="Muy baja",AB95="Moderado"),AND(Z95="Baja",AB95="Menor"),AND(Z95="Baja",AB95="Moderado"),AND(Z95="Media",AB95="Leve"),AND(Z95="Media",AB95="Menor"),AND(Z95="Media",AB95="Moderado"),AND(Z95="Alta",AB95="Leve"),AND(Z95="Alta",AB95="Menor")),"Moderado",IF(OR(AND(Z95="Muy Baja",AB95="Mayor"),AND(Z95="Baja",AB95="Mayor"),AND(Z95="Media",AB95="Mayor"),AND(Z95="Alta",AB95="Moderado"),AND(Z95="Alta",AB95="Mayor"),AND(Z95="Muy Alta",AB95="Leve"),AND(Z95="Muy Alta",AB95="Menor"),AND(Z95="Muy Alta",AB95="Moderado"),AND(Z95="Muy Alta",AB95="Mayor")),"Alto",IF(OR(AND(Z95="Muy Baja",AB95="Catastrófico"),AND(Z95="Baja",AB95="Catastrófico"),AND(Z95="Media",AB95="Catastrófico"),AND(Z95="Alta",AB95="Catastrófico"),AND(Z95="Muy Alta",AB95="Catastrófico")),"Extremo","")))),"")</f>
        <v/>
      </c>
      <c r="AE95" s="10"/>
      <c r="AF95" s="10"/>
      <c r="AG95" s="4"/>
      <c r="AH95" s="4"/>
      <c r="AI95" s="4"/>
      <c r="AJ95" s="4"/>
      <c r="AK95" s="15"/>
      <c r="AL95" s="15"/>
      <c r="AM95" s="253"/>
      <c r="AN95" s="256"/>
    </row>
    <row r="96" spans="1:40" s="103" customFormat="1" x14ac:dyDescent="0.3">
      <c r="A96" s="332"/>
      <c r="B96" s="267"/>
      <c r="C96" s="177"/>
      <c r="D96" s="177"/>
      <c r="E96" s="177"/>
      <c r="F96" s="208"/>
      <c r="G96" s="177"/>
      <c r="H96" s="253"/>
      <c r="I96" s="196"/>
      <c r="J96" s="199"/>
      <c r="K96" s="202"/>
      <c r="L96" s="199">
        <f ca="1">IF(NOT(ISERROR(MATCH(K96,_xlfn.ANCHORARRAY(F107),0))),J109&amp;"Por favor no seleccionar los criterios de impacto",K96)</f>
        <v>0</v>
      </c>
      <c r="M96" s="196"/>
      <c r="N96" s="199"/>
      <c r="O96" s="302"/>
      <c r="P96" s="1">
        <v>5</v>
      </c>
      <c r="Q96" s="101"/>
      <c r="R96" s="3" t="str">
        <f t="shared" si="102"/>
        <v/>
      </c>
      <c r="S96" s="4"/>
      <c r="T96" s="4"/>
      <c r="U96" s="5" t="str">
        <f t="shared" si="106"/>
        <v/>
      </c>
      <c r="V96" s="4"/>
      <c r="W96" s="4"/>
      <c r="X96" s="4"/>
      <c r="Y96" s="6" t="str">
        <f t="shared" si="111"/>
        <v/>
      </c>
      <c r="Z96" s="25" t="str">
        <f t="shared" si="107"/>
        <v/>
      </c>
      <c r="AA96" s="8" t="str">
        <f t="shared" si="108"/>
        <v/>
      </c>
      <c r="AB96" s="25" t="str">
        <f t="shared" si="109"/>
        <v/>
      </c>
      <c r="AC96" s="8" t="str">
        <f t="shared" si="112"/>
        <v/>
      </c>
      <c r="AD96" s="26" t="str">
        <f t="shared" ref="AD96:AD97" si="113">IFERROR(IF(OR(AND(Z96="Muy Baja",AB96="Leve"),AND(Z96="Muy Baja",AB96="Menor"),AND(Z96="Baja",AB96="Leve")),"Bajo",IF(OR(AND(Z96="Muy baja",AB96="Moderado"),AND(Z96="Baja",AB96="Menor"),AND(Z96="Baja",AB96="Moderado"),AND(Z96="Media",AB96="Leve"),AND(Z96="Media",AB96="Menor"),AND(Z96="Media",AB96="Moderado"),AND(Z96="Alta",AB96="Leve"),AND(Z96="Alta",AB96="Menor")),"Moderado",IF(OR(AND(Z96="Muy Baja",AB96="Mayor"),AND(Z96="Baja",AB96="Mayor"),AND(Z96="Media",AB96="Mayor"),AND(Z96="Alta",AB96="Moderado"),AND(Z96="Alta",AB96="Mayor"),AND(Z96="Muy Alta",AB96="Leve"),AND(Z96="Muy Alta",AB96="Menor"),AND(Z96="Muy Alta",AB96="Moderado"),AND(Z96="Muy Alta",AB96="Mayor")),"Alto",IF(OR(AND(Z96="Muy Baja",AB96="Catastrófico"),AND(Z96="Baja",AB96="Catastrófico"),AND(Z96="Media",AB96="Catastrófico"),AND(Z96="Alta",AB96="Catastrófico"),AND(Z96="Muy Alta",AB96="Catastrófico")),"Extremo","")))),"")</f>
        <v/>
      </c>
      <c r="AE96" s="10"/>
      <c r="AF96" s="10"/>
      <c r="AG96" s="4"/>
      <c r="AH96" s="4"/>
      <c r="AI96" s="4"/>
      <c r="AJ96" s="4"/>
      <c r="AK96" s="15"/>
      <c r="AL96" s="15"/>
      <c r="AM96" s="253"/>
      <c r="AN96" s="256"/>
    </row>
    <row r="97" spans="1:40" s="103" customFormat="1" ht="17.25" thickBot="1" x14ac:dyDescent="0.35">
      <c r="A97" s="333"/>
      <c r="B97" s="268"/>
      <c r="C97" s="215"/>
      <c r="D97" s="215"/>
      <c r="E97" s="215"/>
      <c r="F97" s="228"/>
      <c r="G97" s="215"/>
      <c r="H97" s="254"/>
      <c r="I97" s="219"/>
      <c r="J97" s="213"/>
      <c r="K97" s="220"/>
      <c r="L97" s="213">
        <f ca="1">IF(NOT(ISERROR(MATCH(K97,_xlfn.ANCHORARRAY(F108),0))),J110&amp;"Por favor no seleccionar los criterios de impacto",K97)</f>
        <v>0</v>
      </c>
      <c r="M97" s="219"/>
      <c r="N97" s="213"/>
      <c r="O97" s="319"/>
      <c r="P97" s="46">
        <v>6</v>
      </c>
      <c r="Q97" s="118"/>
      <c r="R97" s="48" t="str">
        <f t="shared" si="102"/>
        <v/>
      </c>
      <c r="S97" s="49"/>
      <c r="T97" s="49"/>
      <c r="U97" s="50" t="str">
        <f t="shared" si="106"/>
        <v/>
      </c>
      <c r="V97" s="49"/>
      <c r="W97" s="49"/>
      <c r="X97" s="49"/>
      <c r="Y97" s="51" t="str">
        <f t="shared" si="111"/>
        <v/>
      </c>
      <c r="Z97" s="52" t="str">
        <f t="shared" si="107"/>
        <v/>
      </c>
      <c r="AA97" s="50" t="str">
        <f t="shared" si="108"/>
        <v/>
      </c>
      <c r="AB97" s="52" t="str">
        <f t="shared" si="109"/>
        <v/>
      </c>
      <c r="AC97" s="50" t="str">
        <f t="shared" si="112"/>
        <v/>
      </c>
      <c r="AD97" s="53" t="str">
        <f t="shared" si="113"/>
        <v/>
      </c>
      <c r="AE97" s="49"/>
      <c r="AF97" s="49"/>
      <c r="AG97" s="49"/>
      <c r="AH97" s="49"/>
      <c r="AI97" s="49"/>
      <c r="AJ97" s="49"/>
      <c r="AK97" s="54"/>
      <c r="AL97" s="54"/>
      <c r="AM97" s="254"/>
      <c r="AN97" s="257"/>
    </row>
    <row r="98" spans="1:40" ht="167.45" customHeight="1" x14ac:dyDescent="0.3">
      <c r="A98" s="323">
        <v>16</v>
      </c>
      <c r="B98" s="222" t="s">
        <v>222</v>
      </c>
      <c r="C98" s="222" t="s">
        <v>67</v>
      </c>
      <c r="D98" s="222" t="s">
        <v>223</v>
      </c>
      <c r="E98" s="222" t="s">
        <v>224</v>
      </c>
      <c r="F98" s="235" t="s">
        <v>225</v>
      </c>
      <c r="G98" s="222" t="s">
        <v>47</v>
      </c>
      <c r="H98" s="300">
        <v>14</v>
      </c>
      <c r="I98" s="229" t="str">
        <f>IF(H98&lt;=0,"",IF(H98&lt;=2,"Muy Baja",IF(H98&lt;=5,"Baja",IF(H98&lt;=19,"Media",IF(H98&lt;=50,"Alta","Muy Alta")))))</f>
        <v>Media</v>
      </c>
      <c r="J98" s="230">
        <f>IF(I98="","",IF(I98="Muy Baja",0.2,IF(I98="Baja",0.4,IF(I98="Media",0.6,IF(I98="Alta",0.8,IF(I98="Muy Alta",1,))))))</f>
        <v>0.6</v>
      </c>
      <c r="K98" s="231" t="s">
        <v>226</v>
      </c>
      <c r="L98" s="230" t="str">
        <f>IF(NOT(ISERROR(MATCH(K98,'[4]Tabla Impacto'!$B$221:$B$223,0))),'[4]Tabla Impacto'!$F$223&amp;"Por favor no seleccionar los criterios de impacto(Afectación Económica o presupuestal y Pérdida Reputacional)",K98)</f>
        <v xml:space="preserve">     Mayor a 500 SMLMV </v>
      </c>
      <c r="M98" s="229" t="str">
        <f>IF(OR(L98='[4]Tabla Impacto'!$C$11,L98='[4]Tabla Impacto'!$D$11),"Leve",IF(OR(L98='[4]Tabla Impacto'!$C$12,L98='[4]Tabla Impacto'!$D$12),"Menor",IF(OR(L98='[4]Tabla Impacto'!$C$13,L98='[4]Tabla Impacto'!$D$13),"Moderado",IF(OR(L98='[4]Tabla Impacto'!$C$14,L98='[4]Tabla Impacto'!$D$14),"Mayor",IF(OR(L98='[4]Tabla Impacto'!$C$15,L98='[4]Tabla Impacto'!$D$15),"Catastrófico","")))))</f>
        <v>Catastrófico</v>
      </c>
      <c r="N98" s="230">
        <f>IF(M98="","",IF(M98="Leve",0.2,IF(M98="Menor",0.4,IF(M98="Moderado",0.6,IF(M98="Mayor",0.8,IF(M98="Catastrófico",1,))))))</f>
        <v>1</v>
      </c>
      <c r="O98" s="301" t="str">
        <f>IF(OR(AND(I98="Muy Baja",M98="Leve"),AND(I98="Muy Baja",M98="Menor"),AND(I98="Baja",M98="Leve")),"Bajo",IF(OR(AND(I98="Muy baja",M98="Moderado"),AND(I98="Baja",M98="Menor"),AND(I98="Baja",M98="Moderado"),AND(I98="Media",M98="Leve"),AND(I98="Media",M98="Menor"),AND(I98="Media",M98="Moderado"),AND(I98="Alta",M98="Leve"),AND(I98="Alta",M98="Menor")),"Moderado",IF(OR(AND(I98="Muy Baja",M98="Mayor"),AND(I98="Baja",M98="Mayor"),AND(I98="Media",M98="Mayor"),AND(I98="Alta",M98="Moderado"),AND(I98="Alta",M98="Mayor"),AND(I98="Muy Alta",M98="Leve"),AND(I98="Muy Alta",M98="Menor"),AND(I98="Muy Alta",M98="Moderado"),AND(I98="Muy Alta",M98="Mayor")),"Alto",IF(OR(AND(I98="Muy Baja",M98="Catastrófico"),AND(I98="Baja",M98="Catastrófico"),AND(I98="Media",M98="Catastrófico"),AND(I98="Alta",M98="Catastrófico"),AND(I98="Muy Alta",M98="Catastrófico")),"Extremo",""))))</f>
        <v>Extremo</v>
      </c>
      <c r="P98" s="34">
        <v>1</v>
      </c>
      <c r="Q98" s="119" t="s">
        <v>227</v>
      </c>
      <c r="R98" s="35" t="str">
        <f>IF(OR(S98="Preventivo",S98="Detectivo"),"Probabilidad",IF(S98="Correctivo","Impacto",""))</f>
        <v>Probabilidad</v>
      </c>
      <c r="S98" s="36" t="s">
        <v>64</v>
      </c>
      <c r="T98" s="36" t="s">
        <v>51</v>
      </c>
      <c r="U98" s="37" t="str">
        <f>IF(AND(S98="Preventivo",T98="Automático"),"50%",IF(AND(S98="Preventivo",T98="Manual"),"40%",IF(AND(S98="Detectivo",T98="Automático"),"40%",IF(AND(S98="Detectivo",T98="Manual"),"30%",IF(AND(S98="Correctivo",T98="Automático"),"35%",IF(AND(S98="Correctivo",T98="Manual"),"25%",""))))))</f>
        <v>40%</v>
      </c>
      <c r="V98" s="36" t="s">
        <v>52</v>
      </c>
      <c r="W98" s="36" t="s">
        <v>150</v>
      </c>
      <c r="X98" s="36" t="s">
        <v>54</v>
      </c>
      <c r="Y98" s="38">
        <f>IFERROR(IF(R98="Probabilidad",(J98-(+J98*U98)),IF(R98="Impacto",J98,"")),"")</f>
        <v>0.36</v>
      </c>
      <c r="Z98" s="25" t="str">
        <f>IFERROR(IF(Y98="","",IF(Y98&lt;=0.2,"Muy Baja",IF(Y98&lt;=0.4,"Baja",IF(Y98&lt;=0.6,"Media",IF(Y98&lt;=0.8,"Alta","Muy Alta"))))),"")</f>
        <v>Baja</v>
      </c>
      <c r="AA98" s="40">
        <f>+Y98</f>
        <v>0.36</v>
      </c>
      <c r="AB98" s="25" t="str">
        <f>IFERROR(IF(AC98="","",IF(AC98&lt;=0.2,"Leve",IF(AC98&lt;=0.4,"Menor",IF(AC98&lt;=0.6,"Moderado",IF(AC98&lt;=0.8,"Mayor","Catastrófico"))))),"")</f>
        <v>Catastrófico</v>
      </c>
      <c r="AC98" s="40">
        <f>IFERROR(IF(R98="Impacto",(N98-(+N98*U98)),IF(R98="Probabilidad",N98,"")),"")</f>
        <v>1</v>
      </c>
      <c r="AD98" s="30" t="str">
        <f>IFERROR(IF(OR(AND(Z98="Muy Baja",AB98="Leve"),AND(Z98="Muy Baja",AB98="Menor"),AND(Z98="Baja",AB98="Leve")),"Bajo",IF(OR(AND(Z98="Muy baja",AB98="Moderado"),AND(Z98="Baja",AB98="Menor"),AND(Z98="Baja",AB98="Moderado"),AND(Z98="Media",AB98="Leve"),AND(Z98="Media",AB98="Menor"),AND(Z98="Media",AB98="Moderado"),AND(Z98="Alta",AB98="Leve"),AND(Z98="Alta",AB98="Menor")),"Moderado",IF(OR(AND(Z98="Muy Baja",AB98="Mayor"),AND(Z98="Baja",AB98="Mayor"),AND(Z98="Media",AB98="Mayor"),AND(Z98="Alta",AB98="Moderado"),AND(Z98="Alta",AB98="Mayor"),AND(Z98="Muy Alta",AB98="Leve"),AND(Z98="Muy Alta",AB98="Menor"),AND(Z98="Muy Alta",AB98="Moderado"),AND(Z98="Muy Alta",AB98="Mayor")),"Alto",IF(OR(AND(Z98="Muy Baja",AB98="Catastrófico"),AND(Z98="Baja",AB98="Catastrófico"),AND(Z98="Media",AB98="Catastrófico"),AND(Z98="Alta",AB98="Catastrófico"),AND(Z98="Muy Alta",AB98="Catastrófico")),"Extremo","")))),"")</f>
        <v>Extremo</v>
      </c>
      <c r="AE98" s="42" t="s">
        <v>55</v>
      </c>
      <c r="AF98" s="43" t="s">
        <v>228</v>
      </c>
      <c r="AG98" s="36" t="s">
        <v>229</v>
      </c>
      <c r="AH98" s="36" t="s">
        <v>190</v>
      </c>
      <c r="AI98" s="36" t="s">
        <v>230</v>
      </c>
      <c r="AJ98" s="36" t="s">
        <v>231</v>
      </c>
      <c r="AK98" s="71">
        <v>44329</v>
      </c>
      <c r="AL98" s="71">
        <v>44561</v>
      </c>
      <c r="AM98" s="300">
        <v>3760</v>
      </c>
      <c r="AN98" s="255"/>
    </row>
    <row r="99" spans="1:40" s="104" customFormat="1" ht="141.94999999999999" customHeight="1" x14ac:dyDescent="0.3">
      <c r="A99" s="317"/>
      <c r="B99" s="177"/>
      <c r="C99" s="177"/>
      <c r="D99" s="177"/>
      <c r="E99" s="177"/>
      <c r="F99" s="208"/>
      <c r="G99" s="177"/>
      <c r="H99" s="253"/>
      <c r="I99" s="196"/>
      <c r="J99" s="199"/>
      <c r="K99" s="202"/>
      <c r="L99" s="199">
        <f ca="1">IF(NOT(ISERROR(MATCH(K99,_xlfn.ANCHORARRAY(F110),0))),J112&amp;"Por favor no seleccionar los criterios de impacto",K99)</f>
        <v>0</v>
      </c>
      <c r="M99" s="196"/>
      <c r="N99" s="199"/>
      <c r="O99" s="302"/>
      <c r="P99" s="31">
        <v>2</v>
      </c>
      <c r="Q99" s="101" t="s">
        <v>555</v>
      </c>
      <c r="R99" s="27" t="str">
        <f>IF(OR(S99="Preventivo",S99="Detectivo"),"Probabilidad",IF(S99="Correctivo","Impacto",""))</f>
        <v>Probabilidad</v>
      </c>
      <c r="S99" s="12" t="s">
        <v>64</v>
      </c>
      <c r="T99" s="12" t="s">
        <v>51</v>
      </c>
      <c r="U99" s="28" t="str">
        <f t="shared" ref="U99:U103" si="114">IF(AND(S99="Preventivo",T99="Automático"),"50%",IF(AND(S99="Preventivo",T99="Manual"),"40%",IF(AND(S99="Detectivo",T99="Automático"),"40%",IF(AND(S99="Detectivo",T99="Manual"),"30%",IF(AND(S99="Correctivo",T99="Automático"),"35%",IF(AND(S99="Correctivo",T99="Manual"),"25%",""))))))</f>
        <v>40%</v>
      </c>
      <c r="V99" s="12" t="s">
        <v>52</v>
      </c>
      <c r="W99" s="12" t="s">
        <v>150</v>
      </c>
      <c r="X99" s="12" t="s">
        <v>54</v>
      </c>
      <c r="Y99" s="29">
        <f>IFERROR(IF(AND(R98="Probabilidad",R99="Probabilidad"),(AA98-(+AA98*U99)),IF(R99="Probabilidad",(J98-(+J98*U99)),IF(R99="Impacto",AA98,""))),"")</f>
        <v>0.216</v>
      </c>
      <c r="Z99" s="25" t="str">
        <f t="shared" ref="Z99:Z103" si="115">IFERROR(IF(Y99="","",IF(Y99&lt;=0.2,"Muy Baja",IF(Y99&lt;=0.4,"Baja",IF(Y99&lt;=0.6,"Media",IF(Y99&lt;=0.8,"Alta","Muy Alta"))))),"")</f>
        <v>Baja</v>
      </c>
      <c r="AA99" s="18">
        <f t="shared" ref="AA99:AA103" si="116">+Y99</f>
        <v>0.216</v>
      </c>
      <c r="AB99" s="25" t="str">
        <f t="shared" ref="AB99:AB103" si="117">IFERROR(IF(AC99="","",IF(AC99&lt;=0.2,"Leve",IF(AC99&lt;=0.4,"Menor",IF(AC99&lt;=0.6,"Moderado",IF(AC99&lt;=0.8,"Mayor","Catastrófico"))))),"")</f>
        <v>Catastrófico</v>
      </c>
      <c r="AC99" s="18">
        <f>IFERROR(IF(AND(R98="Impacto",R99="Impacto"),(AC98-(+AC98*U99)),IF(R99="Impacto",($N$16-(+$N$16*U99)),IF(R99="Probabilidad",AC98,""))),"")</f>
        <v>1</v>
      </c>
      <c r="AD99" s="30" t="str">
        <f t="shared" ref="AD99:AD103" si="118">IFERROR(IF(OR(AND(Z99="Muy Baja",AB99="Leve"),AND(Z99="Muy Baja",AB99="Menor"),AND(Z99="Baja",AB99="Leve")),"Bajo",IF(OR(AND(Z99="Muy baja",AB99="Moderado"),AND(Z99="Baja",AB99="Menor"),AND(Z99="Baja",AB99="Moderado"),AND(Z99="Media",AB99="Leve"),AND(Z99="Media",AB99="Menor"),AND(Z99="Media",AB99="Moderado"),AND(Z99="Alta",AB99="Leve"),AND(Z99="Alta",AB99="Menor")),"Moderado",IF(OR(AND(Z99="Muy Baja",AB99="Mayor"),AND(Z99="Baja",AB99="Mayor"),AND(Z99="Media",AB99="Mayor"),AND(Z99="Alta",AB99="Moderado"),AND(Z99="Alta",AB99="Mayor"),AND(Z99="Muy Alta",AB99="Leve"),AND(Z99="Muy Alta",AB99="Menor"),AND(Z99="Muy Alta",AB99="Moderado"),AND(Z99="Muy Alta",AB99="Mayor")),"Alto",IF(OR(AND(Z99="Muy Baja",AB99="Catastrófico"),AND(Z99="Baja",AB99="Catastrófico"),AND(Z99="Media",AB99="Catastrófico"),AND(Z99="Alta",AB99="Catastrófico"),AND(Z99="Muy Alta",AB99="Catastrófico")),"Extremo","")))),"")</f>
        <v>Extremo</v>
      </c>
      <c r="AE99" s="11" t="s">
        <v>55</v>
      </c>
      <c r="AF99" s="11" t="s">
        <v>232</v>
      </c>
      <c r="AG99" s="12" t="s">
        <v>229</v>
      </c>
      <c r="AH99" s="12" t="s">
        <v>190</v>
      </c>
      <c r="AI99" s="12" t="s">
        <v>230</v>
      </c>
      <c r="AJ99" s="12" t="s">
        <v>231</v>
      </c>
      <c r="AK99" s="13">
        <v>44329</v>
      </c>
      <c r="AL99" s="13">
        <v>44561</v>
      </c>
      <c r="AM99" s="253"/>
      <c r="AN99" s="256"/>
    </row>
    <row r="100" spans="1:40" s="104" customFormat="1" ht="178.5" customHeight="1" x14ac:dyDescent="0.3">
      <c r="A100" s="317"/>
      <c r="B100" s="177"/>
      <c r="C100" s="177"/>
      <c r="D100" s="177"/>
      <c r="E100" s="177"/>
      <c r="F100" s="208"/>
      <c r="G100" s="177"/>
      <c r="H100" s="253"/>
      <c r="I100" s="196"/>
      <c r="J100" s="199"/>
      <c r="K100" s="202"/>
      <c r="L100" s="199">
        <f ca="1">IF(NOT(ISERROR(MATCH(K100,_xlfn.ANCHORARRAY(F111),0))),J113&amp;"Por favor no seleccionar los criterios de impacto",K100)</f>
        <v>0</v>
      </c>
      <c r="M100" s="196"/>
      <c r="N100" s="199"/>
      <c r="O100" s="302"/>
      <c r="P100" s="31">
        <v>3</v>
      </c>
      <c r="Q100" s="101" t="s">
        <v>233</v>
      </c>
      <c r="R100" s="27" t="str">
        <f>IF(OR(S100="Preventivo",S100="Detectivo"),"Probabilidad",IF(S100="Correctivo","Impacto",""))</f>
        <v>Probabilidad</v>
      </c>
      <c r="S100" s="12" t="s">
        <v>64</v>
      </c>
      <c r="T100" s="12" t="s">
        <v>51</v>
      </c>
      <c r="U100" s="28" t="str">
        <f t="shared" si="114"/>
        <v>40%</v>
      </c>
      <c r="V100" s="12" t="s">
        <v>52</v>
      </c>
      <c r="W100" s="12" t="s">
        <v>150</v>
      </c>
      <c r="X100" s="12" t="s">
        <v>54</v>
      </c>
      <c r="Y100" s="29">
        <f>IFERROR(IF(AND(R99="Probabilidad",R100="Probabilidad"),(AA99-(+AA99*U100)),IF(AND(R99="Impacto",R100="Probabilidad"),(AA98-(+AA98*U100)),IF(R100="Impacto",AA99,""))),"")</f>
        <v>0.12959999999999999</v>
      </c>
      <c r="Z100" s="25" t="str">
        <f t="shared" si="115"/>
        <v>Muy Baja</v>
      </c>
      <c r="AA100" s="18">
        <f t="shared" si="116"/>
        <v>0.12959999999999999</v>
      </c>
      <c r="AB100" s="25" t="str">
        <f t="shared" si="117"/>
        <v>Catastrófico</v>
      </c>
      <c r="AC100" s="18">
        <f>IFERROR(IF(AND(R99="Impacto",R100="Impacto"),(AC99-(+AC99*U100)),IF(AND(R99="Probabilidad",R100="Impacto"),(AC98-(+AC98*U100)),IF(R100="Probabilidad",AC99,""))),"")</f>
        <v>1</v>
      </c>
      <c r="AD100" s="30" t="str">
        <f t="shared" si="118"/>
        <v>Extremo</v>
      </c>
      <c r="AE100" s="11" t="s">
        <v>55</v>
      </c>
      <c r="AF100" s="11" t="s">
        <v>234</v>
      </c>
      <c r="AG100" s="12" t="s">
        <v>229</v>
      </c>
      <c r="AH100" s="12" t="s">
        <v>190</v>
      </c>
      <c r="AI100" s="12" t="s">
        <v>230</v>
      </c>
      <c r="AJ100" s="12" t="s">
        <v>231</v>
      </c>
      <c r="AK100" s="13">
        <v>44329</v>
      </c>
      <c r="AL100" s="13">
        <v>44561</v>
      </c>
      <c r="AM100" s="253"/>
      <c r="AN100" s="256"/>
    </row>
    <row r="101" spans="1:40" s="104" customFormat="1" x14ac:dyDescent="0.3">
      <c r="A101" s="317"/>
      <c r="B101" s="177"/>
      <c r="C101" s="177"/>
      <c r="D101" s="177"/>
      <c r="E101" s="177"/>
      <c r="F101" s="208"/>
      <c r="G101" s="177"/>
      <c r="H101" s="253"/>
      <c r="I101" s="196"/>
      <c r="J101" s="199"/>
      <c r="K101" s="202"/>
      <c r="L101" s="199">
        <f ca="1">IF(NOT(ISERROR(MATCH(K101,_xlfn.ANCHORARRAY(F112),0))),J114&amp;"Por favor no seleccionar los criterios de impacto",K101)</f>
        <v>0</v>
      </c>
      <c r="M101" s="196"/>
      <c r="N101" s="199"/>
      <c r="O101" s="302"/>
      <c r="P101" s="31">
        <v>4</v>
      </c>
      <c r="Q101" s="101"/>
      <c r="R101" s="27" t="str">
        <f t="shared" ref="R101:R106" si="119">IF(OR(S101="Preventivo",S101="Detectivo"),"Probabilidad",IF(S101="Correctivo","Impacto",""))</f>
        <v/>
      </c>
      <c r="S101" s="12"/>
      <c r="T101" s="12"/>
      <c r="U101" s="28" t="str">
        <f t="shared" si="114"/>
        <v/>
      </c>
      <c r="V101" s="12"/>
      <c r="W101" s="12"/>
      <c r="X101" s="12"/>
      <c r="Y101" s="29" t="str">
        <f t="shared" ref="Y101:Y103" si="120">IFERROR(IF(AND(R100="Probabilidad",R101="Probabilidad"),(AA100-(+AA100*U101)),IF(AND(R100="Impacto",R101="Probabilidad"),(AA99-(+AA99*U101)),IF(R101="Impacto",AA100,""))),"")</f>
        <v/>
      </c>
      <c r="Z101" s="25" t="str">
        <f t="shared" si="115"/>
        <v/>
      </c>
      <c r="AA101" s="18" t="str">
        <f t="shared" si="116"/>
        <v/>
      </c>
      <c r="AB101" s="25" t="str">
        <f t="shared" si="117"/>
        <v/>
      </c>
      <c r="AC101" s="18" t="str">
        <f t="shared" ref="AC101:AC103" si="121">IFERROR(IF(AND(R100="Impacto",R101="Impacto"),(AC100-(+AC100*U101)),IF(AND(R100="Probabilidad",R101="Impacto"),(AC99-(+AC99*U101)),IF(R101="Probabilidad",AC100,""))),"")</f>
        <v/>
      </c>
      <c r="AD101" s="30" t="str">
        <f>IFERROR(IF(OR(AND(Z101="Muy Baja",AB101="Leve"),AND(Z101="Muy Baja",AB101="Menor"),AND(Z101="Baja",AB101="Leve")),"Bajo",IF(OR(AND(Z101="Muy baja",AB101="Moderado"),AND(Z101="Baja",AB101="Menor"),AND(Z101="Baja",AB101="Moderado"),AND(Z101="Media",AB101="Leve"),AND(Z101="Media",AB101="Menor"),AND(Z101="Media",AB101="Moderado"),AND(Z101="Alta",AB101="Leve"),AND(Z101="Alta",AB101="Menor")),"Moderado",IF(OR(AND(Z101="Muy Baja",AB101="Mayor"),AND(Z101="Baja",AB101="Mayor"),AND(Z101="Media",AB101="Mayor"),AND(Z101="Alta",AB101="Moderado"),AND(Z101="Alta",AB101="Mayor"),AND(Z101="Muy Alta",AB101="Leve"),AND(Z101="Muy Alta",AB101="Menor"),AND(Z101="Muy Alta",AB101="Moderado"),AND(Z101="Muy Alta",AB101="Mayor")),"Alto",IF(OR(AND(Z101="Muy Baja",AB101="Catastrófico"),AND(Z101="Baja",AB101="Catastrófico"),AND(Z101="Media",AB101="Catastrófico"),AND(Z101="Alta",AB101="Catastrófico"),AND(Z101="Muy Alta",AB101="Catastrófico")),"Extremo","")))),"")</f>
        <v/>
      </c>
      <c r="AE101" s="11"/>
      <c r="AF101" s="11"/>
      <c r="AG101" s="12"/>
      <c r="AH101" s="12"/>
      <c r="AI101" s="12"/>
      <c r="AJ101" s="12"/>
      <c r="AK101" s="13"/>
      <c r="AL101" s="13"/>
      <c r="AM101" s="253"/>
      <c r="AN101" s="256"/>
    </row>
    <row r="102" spans="1:40" s="104" customFormat="1" x14ac:dyDescent="0.3">
      <c r="A102" s="317"/>
      <c r="B102" s="177"/>
      <c r="C102" s="177"/>
      <c r="D102" s="177"/>
      <c r="E102" s="177"/>
      <c r="F102" s="208"/>
      <c r="G102" s="177"/>
      <c r="H102" s="253"/>
      <c r="I102" s="196"/>
      <c r="J102" s="199"/>
      <c r="K102" s="202"/>
      <c r="L102" s="199">
        <f ca="1">IF(NOT(ISERROR(MATCH(K102,_xlfn.ANCHORARRAY(F113),0))),J115&amp;"Por favor no seleccionar los criterios de impacto",K102)</f>
        <v>0</v>
      </c>
      <c r="M102" s="196"/>
      <c r="N102" s="199"/>
      <c r="O102" s="302"/>
      <c r="P102" s="31">
        <v>5</v>
      </c>
      <c r="Q102" s="101"/>
      <c r="R102" s="27" t="str">
        <f t="shared" si="119"/>
        <v/>
      </c>
      <c r="S102" s="12"/>
      <c r="T102" s="12"/>
      <c r="U102" s="28" t="str">
        <f t="shared" si="114"/>
        <v/>
      </c>
      <c r="V102" s="12"/>
      <c r="W102" s="12"/>
      <c r="X102" s="12"/>
      <c r="Y102" s="29" t="str">
        <f t="shared" si="120"/>
        <v/>
      </c>
      <c r="Z102" s="25" t="str">
        <f t="shared" si="115"/>
        <v/>
      </c>
      <c r="AA102" s="18" t="str">
        <f t="shared" si="116"/>
        <v/>
      </c>
      <c r="AB102" s="25" t="str">
        <f t="shared" si="117"/>
        <v/>
      </c>
      <c r="AC102" s="18" t="str">
        <f t="shared" si="121"/>
        <v/>
      </c>
      <c r="AD102" s="30" t="str">
        <f t="shared" si="118"/>
        <v/>
      </c>
      <c r="AE102" s="11"/>
      <c r="AF102" s="11"/>
      <c r="AG102" s="12"/>
      <c r="AH102" s="12"/>
      <c r="AI102" s="12"/>
      <c r="AJ102" s="12"/>
      <c r="AK102" s="13"/>
      <c r="AL102" s="13"/>
      <c r="AM102" s="253"/>
      <c r="AN102" s="256"/>
    </row>
    <row r="103" spans="1:40" s="104" customFormat="1" ht="17.25" thickBot="1" x14ac:dyDescent="0.35">
      <c r="A103" s="324"/>
      <c r="B103" s="215"/>
      <c r="C103" s="215"/>
      <c r="D103" s="215"/>
      <c r="E103" s="215"/>
      <c r="F103" s="228"/>
      <c r="G103" s="215"/>
      <c r="H103" s="254"/>
      <c r="I103" s="219"/>
      <c r="J103" s="213"/>
      <c r="K103" s="220"/>
      <c r="L103" s="213">
        <f ca="1">IF(NOT(ISERROR(MATCH(K103,_xlfn.ANCHORARRAY(F114),0))),J116&amp;"Por favor no seleccionar los criterios de impacto",K103)</f>
        <v>0</v>
      </c>
      <c r="M103" s="219"/>
      <c r="N103" s="213"/>
      <c r="O103" s="319"/>
      <c r="P103" s="64">
        <v>6</v>
      </c>
      <c r="Q103" s="118"/>
      <c r="R103" s="65" t="str">
        <f t="shared" si="119"/>
        <v/>
      </c>
      <c r="S103" s="66"/>
      <c r="T103" s="66"/>
      <c r="U103" s="67" t="str">
        <f t="shared" si="114"/>
        <v/>
      </c>
      <c r="V103" s="66"/>
      <c r="W103" s="66"/>
      <c r="X103" s="66"/>
      <c r="Y103" s="68" t="str">
        <f t="shared" si="120"/>
        <v/>
      </c>
      <c r="Z103" s="52" t="str">
        <f t="shared" si="115"/>
        <v/>
      </c>
      <c r="AA103" s="67" t="str">
        <f t="shared" si="116"/>
        <v/>
      </c>
      <c r="AB103" s="52" t="str">
        <f t="shared" si="117"/>
        <v/>
      </c>
      <c r="AC103" s="67" t="str">
        <f t="shared" si="121"/>
        <v/>
      </c>
      <c r="AD103" s="69" t="str">
        <f t="shared" si="118"/>
        <v/>
      </c>
      <c r="AE103" s="66"/>
      <c r="AF103" s="66"/>
      <c r="AG103" s="66"/>
      <c r="AH103" s="66"/>
      <c r="AI103" s="66"/>
      <c r="AJ103" s="66"/>
      <c r="AK103" s="70"/>
      <c r="AL103" s="70"/>
      <c r="AM103" s="254"/>
      <c r="AN103" s="257"/>
    </row>
    <row r="104" spans="1:40" s="104" customFormat="1" ht="89.45" customHeight="1" x14ac:dyDescent="0.3">
      <c r="A104" s="320">
        <v>17</v>
      </c>
      <c r="B104" s="222" t="s">
        <v>235</v>
      </c>
      <c r="C104" s="222" t="s">
        <v>43</v>
      </c>
      <c r="D104" s="222" t="s">
        <v>1203</v>
      </c>
      <c r="E104" s="222" t="s">
        <v>556</v>
      </c>
      <c r="F104" s="235" t="s">
        <v>1204</v>
      </c>
      <c r="G104" s="222" t="s">
        <v>47</v>
      </c>
      <c r="H104" s="300">
        <v>15</v>
      </c>
      <c r="I104" s="229" t="str">
        <f>IF(H104&lt;=0,"",IF(H104&lt;=2,"Muy Baja",IF(H104&lt;=5,"Baja",IF(H104&lt;=19,"Media",IF(H104&lt;=50,"Alta","Muy Alta")))))</f>
        <v>Media</v>
      </c>
      <c r="J104" s="230">
        <f>IF(I104="","",IF(I104="Muy Baja",0.2,IF(I104="Baja",0.4,IF(I104="Media",0.6,IF(I104="Alta",0.8,IF(I104="Muy Alta",1,))))))</f>
        <v>0.6</v>
      </c>
      <c r="K104" s="231" t="s">
        <v>95</v>
      </c>
      <c r="L104" s="230" t="str">
        <f>IF(NOT(ISERROR(MATCH(K104,'[5]Tabla Impacto'!$B$221:$B$223,0))),'[5]Tabla Impacto'!$F$223&amp;"Por favor no seleccionar los criterios de impacto(Afectación Económica o presupuestal y Pérdida Reputacional)",K104)</f>
        <v xml:space="preserve">     El riesgo afecta la imagen de la entidad con algunos usuarios de relevancia frente al logro de los objetivos</v>
      </c>
      <c r="M104" s="229" t="str">
        <f>IF(OR(L104='[5]Tabla Impacto'!$C$11,L104='[5]Tabla Impacto'!$D$11),"Leve",IF(OR(L104='[5]Tabla Impacto'!$C$12,L104='[5]Tabla Impacto'!$D$12),"Menor",IF(OR(L104='[5]Tabla Impacto'!$C$13,L104='[5]Tabla Impacto'!$D$13),"Moderado",IF(OR(L104='[5]Tabla Impacto'!$C$14,L104='[5]Tabla Impacto'!$D$14),"Mayor",IF(OR(L104='[5]Tabla Impacto'!$C$15,L104='[5]Tabla Impacto'!$D$15),"Catastrófico","")))))</f>
        <v>Moderado</v>
      </c>
      <c r="N104" s="230">
        <f>IF(M104="","",IF(M104="Leve",0.2,IF(M104="Menor",0.4,IF(M104="Moderado",0.6,IF(M104="Mayor",0.8,IF(M104="Catastrófico",1,))))))</f>
        <v>0.6</v>
      </c>
      <c r="O104" s="328" t="str">
        <f>IF(OR(AND(I104="Muy Baja",M104="Leve"),AND(I104="Muy Baja",M104="Menor"),AND(I104="Baja",M104="Leve")),"Bajo",IF(OR(AND(I104="Muy baja",M104="Moderado"),AND(I104="Baja",M104="Menor"),AND(I104="Baja",M104="Moderado"),AND(I104="Media",M104="Leve"),AND(I104="Media",M104="Menor"),AND(I104="Media",M104="Moderado"),AND(I104="Alta",M104="Leve"),AND(I104="Alta",M104="Menor")),"Moderado",IF(OR(AND(I104="Muy Baja",M104="Mayor"),AND(I104="Baja",M104="Mayor"),AND(I104="Media",M104="Mayor"),AND(I104="Alta",M104="Moderado"),AND(I104="Alta",M104="Mayor"),AND(I104="Muy Alta",M104="Leve"),AND(I104="Muy Alta",M104="Menor"),AND(I104="Muy Alta",M104="Moderado"),AND(I104="Muy Alta",M104="Mayor")),"Alto",IF(OR(AND(I104="Muy Baja",M104="Catastrófico"),AND(I104="Baja",M104="Catastrófico"),AND(I104="Media",M104="Catastrófico"),AND(I104="Alta",M104="Catastrófico"),AND(I104="Muy Alta",M104="Catastrófico")),"Extremo",""))))</f>
        <v>Moderado</v>
      </c>
      <c r="P104" s="57">
        <v>1</v>
      </c>
      <c r="Q104" s="2" t="s">
        <v>236</v>
      </c>
      <c r="R104" s="59" t="str">
        <f t="shared" si="119"/>
        <v>Probabilidad</v>
      </c>
      <c r="S104" s="44" t="s">
        <v>50</v>
      </c>
      <c r="T104" s="44" t="s">
        <v>51</v>
      </c>
      <c r="U104" s="60" t="str">
        <f>IF(AND(S104="Preventivo",T104="Automático"),"50%",IF(AND(S104="Preventivo",T104="Manual"),"40%",IF(AND(S104="Detectivo",T104="Automático"),"40%",IF(AND(S104="Detectivo",T104="Manual"),"30%",IF(AND(S104="Correctivo",T104="Automático"),"35%",IF(AND(S104="Correctivo",T104="Manual"),"25%",""))))))</f>
        <v>30%</v>
      </c>
      <c r="V104" s="44" t="s">
        <v>52</v>
      </c>
      <c r="W104" s="44" t="s">
        <v>150</v>
      </c>
      <c r="X104" s="44" t="s">
        <v>54</v>
      </c>
      <c r="Y104" s="61">
        <f>IFERROR(IF(R104="Probabilidad",(J104-(+J104*U104)),IF(R104="Impacto",J104,"")),"")</f>
        <v>0.42</v>
      </c>
      <c r="Z104" s="39" t="str">
        <f>IFERROR(IF(Y104="","",IF(Y104&lt;=0.2,"Muy Baja",IF(Y104&lt;=0.4,"Baja",IF(Y104&lt;=0.6,"Media",IF(Y104&lt;=0.8,"Alta","Muy Alta"))))),"")</f>
        <v>Media</v>
      </c>
      <c r="AA104" s="62">
        <f>+Y104</f>
        <v>0.42</v>
      </c>
      <c r="AB104" s="39" t="str">
        <f>IFERROR(IF(AC104="","",IF(AC104&lt;=0.2,"Leve",IF(AC104&lt;=0.4,"Menor",IF(AC104&lt;=0.6,"Moderado",IF(AC104&lt;=0.8,"Mayor","Catastrófico"))))),"")</f>
        <v>Moderado</v>
      </c>
      <c r="AC104" s="62">
        <f>IFERROR(IF(R104="Impacto",(N104-(+N104*U104)),IF(R104="Probabilidad",N104,"")),"")</f>
        <v>0.6</v>
      </c>
      <c r="AD104" s="63" t="str">
        <f>IFERROR(IF(OR(AND(Z104="Muy Baja",AB104="Leve"),AND(Z104="Muy Baja",AB104="Menor"),AND(Z104="Baja",AB104="Leve")),"Bajo",IF(OR(AND(Z104="Muy baja",AB104="Moderado"),AND(Z104="Baja",AB104="Menor"),AND(Z104="Baja",AB104="Moderado"),AND(Z104="Media",AB104="Leve"),AND(Z104="Media",AB104="Menor"),AND(Z104="Media",AB104="Moderado"),AND(Z104="Alta",AB104="Leve"),AND(Z104="Alta",AB104="Menor")),"Moderado",IF(OR(AND(Z104="Muy Baja",AB104="Mayor"),AND(Z104="Baja",AB104="Mayor"),AND(Z104="Media",AB104="Mayor"),AND(Z104="Alta",AB104="Moderado"),AND(Z104="Alta",AB104="Mayor"),AND(Z104="Muy Alta",AB104="Leve"),AND(Z104="Muy Alta",AB104="Menor"),AND(Z104="Muy Alta",AB104="Moderado"),AND(Z104="Muy Alta",AB104="Mayor")),"Alto",IF(OR(AND(Z104="Muy Baja",AB104="Catastrófico"),AND(Z104="Baja",AB104="Catastrófico"),AND(Z104="Media",AB104="Catastrófico"),AND(Z104="Alta",AB104="Catastrófico"),AND(Z104="Muy Alta",AB104="Catastrófico")),"Extremo","")))),"")</f>
        <v>Moderado</v>
      </c>
      <c r="AE104" s="88" t="s">
        <v>237</v>
      </c>
      <c r="AF104" s="166" t="s">
        <v>238</v>
      </c>
      <c r="AG104" s="12" t="s">
        <v>239</v>
      </c>
      <c r="AH104" s="12" t="s">
        <v>240</v>
      </c>
      <c r="AI104" s="12" t="s">
        <v>241</v>
      </c>
      <c r="AJ104" s="12" t="s">
        <v>242</v>
      </c>
      <c r="AK104" s="15" t="s">
        <v>243</v>
      </c>
      <c r="AL104" s="15">
        <v>44561</v>
      </c>
      <c r="AM104" s="325">
        <v>3739</v>
      </c>
      <c r="AN104" s="337"/>
    </row>
    <row r="105" spans="1:40" s="104" customFormat="1" ht="123" customHeight="1" x14ac:dyDescent="0.3">
      <c r="A105" s="321"/>
      <c r="B105" s="177"/>
      <c r="C105" s="177"/>
      <c r="D105" s="177"/>
      <c r="E105" s="177"/>
      <c r="F105" s="208"/>
      <c r="G105" s="177"/>
      <c r="H105" s="253"/>
      <c r="I105" s="196"/>
      <c r="J105" s="199"/>
      <c r="K105" s="202"/>
      <c r="L105" s="199"/>
      <c r="M105" s="196"/>
      <c r="N105" s="199"/>
      <c r="O105" s="329"/>
      <c r="P105" s="31">
        <v>2</v>
      </c>
      <c r="Q105" s="2" t="s">
        <v>244</v>
      </c>
      <c r="R105" s="27" t="str">
        <f t="shared" si="119"/>
        <v>Probabilidad</v>
      </c>
      <c r="S105" s="12" t="s">
        <v>64</v>
      </c>
      <c r="T105" s="12" t="s">
        <v>51</v>
      </c>
      <c r="U105" s="28" t="str">
        <f t="shared" ref="U105:U109" si="122">IF(AND(S105="Preventivo",T105="Automático"),"50%",IF(AND(S105="Preventivo",T105="Manual"),"40%",IF(AND(S105="Detectivo",T105="Automático"),"40%",IF(AND(S105="Detectivo",T105="Manual"),"30%",IF(AND(S105="Correctivo",T105="Automático"),"35%",IF(AND(S105="Correctivo",T105="Manual"),"25%",""))))))</f>
        <v>40%</v>
      </c>
      <c r="V105" s="12" t="s">
        <v>52</v>
      </c>
      <c r="W105" s="12" t="s">
        <v>53</v>
      </c>
      <c r="X105" s="12" t="s">
        <v>54</v>
      </c>
      <c r="Y105" s="29">
        <f>IFERROR(IF(AND(R104="Probabilidad",R105="Probabilidad"),(AA104-(+AA104*U105)),IF(R105="Probabilidad",(J104-(+J104*U105)),IF(R105="Impacto",AA104,""))),"")</f>
        <v>0.252</v>
      </c>
      <c r="Z105" s="25" t="str">
        <f t="shared" ref="Z105:Z109" si="123">IFERROR(IF(Y105="","",IF(Y105&lt;=0.2,"Muy Baja",IF(Y105&lt;=0.4,"Baja",IF(Y105&lt;=0.6,"Media",IF(Y105&lt;=0.8,"Alta","Muy Alta"))))),"")</f>
        <v>Baja</v>
      </c>
      <c r="AA105" s="18">
        <f t="shared" ref="AA105:AA109" si="124">+Y105</f>
        <v>0.252</v>
      </c>
      <c r="AB105" s="25" t="str">
        <f t="shared" ref="AB105:AB109" si="125">IFERROR(IF(AC105="","",IF(AC105&lt;=0.2,"Leve",IF(AC105&lt;=0.4,"Menor",IF(AC105&lt;=0.6,"Moderado",IF(AC105&lt;=0.8,"Mayor","Catastrófico"))))),"")</f>
        <v>Moderado</v>
      </c>
      <c r="AC105" s="18">
        <f>IFERROR(IF(AND(R104="Impacto",R105="Impacto"),(AC104-(+AC104*U105)),IF(R105="Impacto",($N$16-(+$N$16*U105)),IF(R105="Probabilidad",AC104,""))),"")</f>
        <v>0.6</v>
      </c>
      <c r="AD105" s="30" t="str">
        <f t="shared" ref="AD105:AD106" si="126">IFERROR(IF(OR(AND(Z105="Muy Baja",AB105="Leve"),AND(Z105="Muy Baja",AB105="Menor"),AND(Z105="Baja",AB105="Leve")),"Bajo",IF(OR(AND(Z105="Muy baja",AB105="Moderado"),AND(Z105="Baja",AB105="Menor"),AND(Z105="Baja",AB105="Moderado"),AND(Z105="Media",AB105="Leve"),AND(Z105="Media",AB105="Menor"),AND(Z105="Media",AB105="Moderado"),AND(Z105="Alta",AB105="Leve"),AND(Z105="Alta",AB105="Menor")),"Moderado",IF(OR(AND(Z105="Muy Baja",AB105="Mayor"),AND(Z105="Baja",AB105="Mayor"),AND(Z105="Media",AB105="Mayor"),AND(Z105="Alta",AB105="Moderado"),AND(Z105="Alta",AB105="Mayor"),AND(Z105="Muy Alta",AB105="Leve"),AND(Z105="Muy Alta",AB105="Menor"),AND(Z105="Muy Alta",AB105="Moderado"),AND(Z105="Muy Alta",AB105="Mayor")),"Alto",IF(OR(AND(Z105="Muy Baja",AB105="Catastrófico"),AND(Z105="Baja",AB105="Catastrófico"),AND(Z105="Media",AB105="Catastrófico"),AND(Z105="Alta",AB105="Catastrófico"),AND(Z105="Muy Alta",AB105="Catastrófico")),"Extremo","")))),"")</f>
        <v>Moderado</v>
      </c>
      <c r="AE105" s="87" t="s">
        <v>237</v>
      </c>
      <c r="AF105" s="166" t="s">
        <v>245</v>
      </c>
      <c r="AG105" s="12" t="s">
        <v>239</v>
      </c>
      <c r="AH105" s="12" t="s">
        <v>240</v>
      </c>
      <c r="AI105" s="12" t="s">
        <v>241</v>
      </c>
      <c r="AJ105" s="12" t="s">
        <v>242</v>
      </c>
      <c r="AK105" s="15" t="s">
        <v>243</v>
      </c>
      <c r="AL105" s="15">
        <v>44561</v>
      </c>
      <c r="AM105" s="326"/>
      <c r="AN105" s="338"/>
    </row>
    <row r="106" spans="1:40" s="104" customFormat="1" ht="95.1" customHeight="1" x14ac:dyDescent="0.3">
      <c r="A106" s="321"/>
      <c r="B106" s="177"/>
      <c r="C106" s="177"/>
      <c r="D106" s="177"/>
      <c r="E106" s="177"/>
      <c r="F106" s="208"/>
      <c r="G106" s="177"/>
      <c r="H106" s="253"/>
      <c r="I106" s="196"/>
      <c r="J106" s="199"/>
      <c r="K106" s="202"/>
      <c r="L106" s="199"/>
      <c r="M106" s="196"/>
      <c r="N106" s="199"/>
      <c r="O106" s="329"/>
      <c r="P106" s="31">
        <v>3</v>
      </c>
      <c r="Q106" s="2" t="s">
        <v>246</v>
      </c>
      <c r="R106" s="27" t="str">
        <f t="shared" si="119"/>
        <v>Probabilidad</v>
      </c>
      <c r="S106" s="12" t="s">
        <v>64</v>
      </c>
      <c r="T106" s="12" t="s">
        <v>51</v>
      </c>
      <c r="U106" s="28" t="str">
        <f t="shared" si="122"/>
        <v>40%</v>
      </c>
      <c r="V106" s="12" t="s">
        <v>52</v>
      </c>
      <c r="W106" s="12" t="s">
        <v>53</v>
      </c>
      <c r="X106" s="12" t="s">
        <v>54</v>
      </c>
      <c r="Y106" s="29">
        <f>IFERROR(IF(AND(R105="Probabilidad",R106="Probabilidad"),(AA105-(+AA105*U106)),IF(AND(R105="Impacto",R106="Probabilidad"),(AA104-(+AA104*U106)),IF(R106="Impacto",AA105,""))),"")</f>
        <v>0.1512</v>
      </c>
      <c r="Z106" s="25" t="str">
        <f t="shared" si="123"/>
        <v>Muy Baja</v>
      </c>
      <c r="AA106" s="18">
        <f t="shared" si="124"/>
        <v>0.1512</v>
      </c>
      <c r="AB106" s="25" t="str">
        <f t="shared" si="125"/>
        <v>Moderado</v>
      </c>
      <c r="AC106" s="18">
        <f>IFERROR(IF(AND(R105="Impacto",R106="Impacto"),(AC105-(+AC105*U106)),IF(AND(R105="Probabilidad",R106="Impacto"),(AC104-(+AC104*U106)),IF(R106="Probabilidad",AC105,""))),"")</f>
        <v>0.6</v>
      </c>
      <c r="AD106" s="30" t="str">
        <f t="shared" si="126"/>
        <v>Moderado</v>
      </c>
      <c r="AE106" s="87" t="s">
        <v>237</v>
      </c>
      <c r="AF106" s="166" t="s">
        <v>247</v>
      </c>
      <c r="AG106" s="12" t="s">
        <v>239</v>
      </c>
      <c r="AH106" s="12" t="s">
        <v>240</v>
      </c>
      <c r="AI106" s="12" t="s">
        <v>241</v>
      </c>
      <c r="AJ106" s="12" t="s">
        <v>242</v>
      </c>
      <c r="AK106" s="15" t="s">
        <v>243</v>
      </c>
      <c r="AL106" s="15">
        <v>44561</v>
      </c>
      <c r="AM106" s="326"/>
      <c r="AN106" s="338"/>
    </row>
    <row r="107" spans="1:40" s="104" customFormat="1" ht="16.5" customHeight="1" x14ac:dyDescent="0.3">
      <c r="A107" s="321"/>
      <c r="B107" s="177"/>
      <c r="C107" s="177"/>
      <c r="D107" s="177"/>
      <c r="E107" s="177"/>
      <c r="F107" s="208"/>
      <c r="G107" s="177"/>
      <c r="H107" s="253"/>
      <c r="I107" s="196"/>
      <c r="J107" s="199"/>
      <c r="K107" s="202"/>
      <c r="L107" s="199"/>
      <c r="M107" s="196"/>
      <c r="N107" s="199"/>
      <c r="O107" s="329"/>
      <c r="P107" s="31">
        <v>4</v>
      </c>
      <c r="Q107" s="101"/>
      <c r="R107" s="27" t="str">
        <f t="shared" ref="R107:R109" si="127">IF(OR(S107="Preventivo",S107="Detectivo"),"Probabilidad",IF(S107="Correctivo","Impacto",""))</f>
        <v/>
      </c>
      <c r="S107" s="12"/>
      <c r="T107" s="12"/>
      <c r="U107" s="28" t="str">
        <f t="shared" si="122"/>
        <v/>
      </c>
      <c r="V107" s="12"/>
      <c r="W107" s="12"/>
      <c r="X107" s="12"/>
      <c r="Y107" s="29" t="str">
        <f t="shared" ref="Y107:Y109" si="128">IFERROR(IF(AND(R106="Probabilidad",R107="Probabilidad"),(AA106-(+AA106*U107)),IF(AND(R106="Impacto",R107="Probabilidad"),(AA105-(+AA105*U107)),IF(R107="Impacto",AA106,""))),"")</f>
        <v/>
      </c>
      <c r="Z107" s="25" t="str">
        <f t="shared" si="123"/>
        <v/>
      </c>
      <c r="AA107" s="18" t="str">
        <f t="shared" si="124"/>
        <v/>
      </c>
      <c r="AB107" s="25" t="str">
        <f t="shared" si="125"/>
        <v/>
      </c>
      <c r="AC107" s="18" t="str">
        <f t="shared" ref="AC107:AC109" si="129">IFERROR(IF(AND(R106="Impacto",R107="Impacto"),(AC106-(+AC106*U107)),IF(AND(R106="Probabilidad",R107="Impacto"),(AC105-(+AC105*U107)),IF(R107="Probabilidad",AC106,""))),"")</f>
        <v/>
      </c>
      <c r="AD107" s="30" t="str">
        <f>IFERROR(IF(OR(AND(Z107="Muy Baja",AB107="Leve"),AND(Z107="Muy Baja",AB107="Menor"),AND(Z107="Baja",AB107="Leve")),"Bajo",IF(OR(AND(Z107="Muy baja",AB107="Moderado"),AND(Z107="Baja",AB107="Menor"),AND(Z107="Baja",AB107="Moderado"),AND(Z107="Media",AB107="Leve"),AND(Z107="Media",AB107="Menor"),AND(Z107="Media",AB107="Moderado"),AND(Z107="Alta",AB107="Leve"),AND(Z107="Alta",AB107="Menor")),"Moderado",IF(OR(AND(Z107="Muy Baja",AB107="Mayor"),AND(Z107="Baja",AB107="Mayor"),AND(Z107="Media",AB107="Mayor"),AND(Z107="Alta",AB107="Moderado"),AND(Z107="Alta",AB107="Mayor"),AND(Z107="Muy Alta",AB107="Leve"),AND(Z107="Muy Alta",AB107="Menor"),AND(Z107="Muy Alta",AB107="Moderado"),AND(Z107="Muy Alta",AB107="Mayor")),"Alto",IF(OR(AND(Z107="Muy Baja",AB107="Catastrófico"),AND(Z107="Baja",AB107="Catastrófico"),AND(Z107="Media",AB107="Catastrófico"),AND(Z107="Alta",AB107="Catastrófico"),AND(Z107="Muy Alta",AB107="Catastrófico")),"Extremo","")))),"")</f>
        <v/>
      </c>
      <c r="AE107" s="11"/>
      <c r="AF107" s="11"/>
      <c r="AG107" s="12"/>
      <c r="AH107" s="12"/>
      <c r="AI107" s="12"/>
      <c r="AJ107" s="12"/>
      <c r="AK107" s="13"/>
      <c r="AL107" s="13"/>
      <c r="AM107" s="326"/>
      <c r="AN107" s="338"/>
    </row>
    <row r="108" spans="1:40" s="104" customFormat="1" x14ac:dyDescent="0.3">
      <c r="A108" s="321"/>
      <c r="B108" s="177"/>
      <c r="C108" s="177"/>
      <c r="D108" s="177"/>
      <c r="E108" s="177"/>
      <c r="F108" s="208"/>
      <c r="G108" s="177"/>
      <c r="H108" s="253"/>
      <c r="I108" s="196"/>
      <c r="J108" s="199"/>
      <c r="K108" s="202"/>
      <c r="L108" s="199"/>
      <c r="M108" s="196"/>
      <c r="N108" s="199"/>
      <c r="O108" s="329"/>
      <c r="P108" s="31">
        <v>5</v>
      </c>
      <c r="Q108" s="101"/>
      <c r="R108" s="27" t="str">
        <f t="shared" si="127"/>
        <v/>
      </c>
      <c r="S108" s="12"/>
      <c r="T108" s="12"/>
      <c r="U108" s="28" t="str">
        <f t="shared" si="122"/>
        <v/>
      </c>
      <c r="V108" s="12"/>
      <c r="W108" s="12"/>
      <c r="X108" s="12"/>
      <c r="Y108" s="29" t="str">
        <f t="shared" si="128"/>
        <v/>
      </c>
      <c r="Z108" s="25" t="str">
        <f t="shared" si="123"/>
        <v/>
      </c>
      <c r="AA108" s="18" t="str">
        <f t="shared" si="124"/>
        <v/>
      </c>
      <c r="AB108" s="25" t="str">
        <f t="shared" si="125"/>
        <v/>
      </c>
      <c r="AC108" s="18" t="str">
        <f t="shared" si="129"/>
        <v/>
      </c>
      <c r="AD108" s="30" t="str">
        <f t="shared" ref="AD108:AD109" si="130">IFERROR(IF(OR(AND(Z108="Muy Baja",AB108="Leve"),AND(Z108="Muy Baja",AB108="Menor"),AND(Z108="Baja",AB108="Leve")),"Bajo",IF(OR(AND(Z108="Muy baja",AB108="Moderado"),AND(Z108="Baja",AB108="Menor"),AND(Z108="Baja",AB108="Moderado"),AND(Z108="Media",AB108="Leve"),AND(Z108="Media",AB108="Menor"),AND(Z108="Media",AB108="Moderado"),AND(Z108="Alta",AB108="Leve"),AND(Z108="Alta",AB108="Menor")),"Moderado",IF(OR(AND(Z108="Muy Baja",AB108="Mayor"),AND(Z108="Baja",AB108="Mayor"),AND(Z108="Media",AB108="Mayor"),AND(Z108="Alta",AB108="Moderado"),AND(Z108="Alta",AB108="Mayor"),AND(Z108="Muy Alta",AB108="Leve"),AND(Z108="Muy Alta",AB108="Menor"),AND(Z108="Muy Alta",AB108="Moderado"),AND(Z108="Muy Alta",AB108="Mayor")),"Alto",IF(OR(AND(Z108="Muy Baja",AB108="Catastrófico"),AND(Z108="Baja",AB108="Catastrófico"),AND(Z108="Media",AB108="Catastrófico"),AND(Z108="Alta",AB108="Catastrófico"),AND(Z108="Muy Alta",AB108="Catastrófico")),"Extremo","")))),"")</f>
        <v/>
      </c>
      <c r="AE108" s="11"/>
      <c r="AF108" s="11"/>
      <c r="AG108" s="12"/>
      <c r="AH108" s="12"/>
      <c r="AI108" s="12"/>
      <c r="AJ108" s="12"/>
      <c r="AK108" s="13"/>
      <c r="AL108" s="13"/>
      <c r="AM108" s="326"/>
      <c r="AN108" s="338"/>
    </row>
    <row r="109" spans="1:40" s="104" customFormat="1" ht="17.25" thickBot="1" x14ac:dyDescent="0.35">
      <c r="A109" s="322"/>
      <c r="B109" s="215"/>
      <c r="C109" s="215"/>
      <c r="D109" s="215"/>
      <c r="E109" s="215"/>
      <c r="F109" s="228"/>
      <c r="G109" s="215"/>
      <c r="H109" s="254"/>
      <c r="I109" s="219"/>
      <c r="J109" s="213"/>
      <c r="K109" s="220"/>
      <c r="L109" s="213"/>
      <c r="M109" s="219"/>
      <c r="N109" s="213"/>
      <c r="O109" s="330"/>
      <c r="P109" s="64">
        <v>6</v>
      </c>
      <c r="Q109" s="118"/>
      <c r="R109" s="65" t="str">
        <f t="shared" si="127"/>
        <v/>
      </c>
      <c r="S109" s="66"/>
      <c r="T109" s="66"/>
      <c r="U109" s="67" t="str">
        <f t="shared" si="122"/>
        <v/>
      </c>
      <c r="V109" s="66"/>
      <c r="W109" s="66"/>
      <c r="X109" s="66"/>
      <c r="Y109" s="68" t="str">
        <f t="shared" si="128"/>
        <v/>
      </c>
      <c r="Z109" s="52" t="str">
        <f t="shared" si="123"/>
        <v/>
      </c>
      <c r="AA109" s="67" t="str">
        <f t="shared" si="124"/>
        <v/>
      </c>
      <c r="AB109" s="52" t="str">
        <f t="shared" si="125"/>
        <v/>
      </c>
      <c r="AC109" s="67" t="str">
        <f t="shared" si="129"/>
        <v/>
      </c>
      <c r="AD109" s="69" t="str">
        <f t="shared" si="130"/>
        <v/>
      </c>
      <c r="AE109" s="66"/>
      <c r="AF109" s="66"/>
      <c r="AG109" s="66"/>
      <c r="AH109" s="66"/>
      <c r="AI109" s="66"/>
      <c r="AJ109" s="66"/>
      <c r="AK109" s="70"/>
      <c r="AL109" s="70"/>
      <c r="AM109" s="327"/>
      <c r="AN109" s="339"/>
    </row>
    <row r="110" spans="1:40" s="103" customFormat="1" ht="123.95" customHeight="1" x14ac:dyDescent="0.3">
      <c r="A110" s="320">
        <v>18</v>
      </c>
      <c r="B110" s="222" t="s">
        <v>248</v>
      </c>
      <c r="C110" s="222" t="s">
        <v>43</v>
      </c>
      <c r="D110" s="222" t="s">
        <v>249</v>
      </c>
      <c r="E110" s="222" t="s">
        <v>250</v>
      </c>
      <c r="F110" s="235" t="s">
        <v>251</v>
      </c>
      <c r="G110" s="222" t="s">
        <v>71</v>
      </c>
      <c r="H110" s="300">
        <v>4</v>
      </c>
      <c r="I110" s="229" t="str">
        <f>IF(H110&lt;=0,"",IF(H110&lt;=2,"Muy Baja",IF(H110&lt;=5,"Baja",IF(H110&lt;=19,"Media",IF(H110&lt;=50,"Alta","Muy Alta")))))</f>
        <v>Baja</v>
      </c>
      <c r="J110" s="230">
        <f>IF(I110="","",IF(I110="Muy Baja",0.2,IF(I110="Baja",0.4,IF(I110="Media",0.6,IF(I110="Alta",0.8,IF(I110="Muy Alta",1,))))))</f>
        <v>0.4</v>
      </c>
      <c r="K110" s="231" t="s">
        <v>95</v>
      </c>
      <c r="L110" s="230" t="str">
        <f>IF(NOT(ISERROR(MATCH(K110,'[6]Tabla Impacto'!$B$221:$B$223,0))),'[6]Tabla Impacto'!$F$223&amp;"Por favor no seleccionar los criterios de impacto(Afectación Económica o presupuestal y Pérdida Reputacional)",K110)</f>
        <v xml:space="preserve">     El riesgo afecta la imagen de la entidad con algunos usuarios de relevancia frente al logro de los objetivos</v>
      </c>
      <c r="M110" s="229" t="str">
        <f>IF(OR(L110='[6]Tabla Impacto'!$C$11,L110='[6]Tabla Impacto'!$D$11),"Leve",IF(OR(L110='[6]Tabla Impacto'!$C$12,L110='[6]Tabla Impacto'!$D$12),"Menor",IF(OR(L110='[6]Tabla Impacto'!$C$13,L110='[6]Tabla Impacto'!$D$13),"Moderado",IF(OR(L110='[6]Tabla Impacto'!$C$14,L110='[6]Tabla Impacto'!$D$14),"Mayor",IF(OR(L110='[6]Tabla Impacto'!$C$15,L110='[6]Tabla Impacto'!$D$15),"Catastrófico","")))))</f>
        <v>Moderado</v>
      </c>
      <c r="N110" s="230">
        <f>IF(M110="","",IF(M110="Leve",0.2,IF(M110="Menor",0.4,IF(M110="Moderado",0.6,IF(M110="Mayor",0.8,IF(M110="Catastrófico",1,))))))</f>
        <v>0.6</v>
      </c>
      <c r="O110" s="301" t="str">
        <f>IF(OR(AND(I110="Muy Baja",M110="Leve"),AND(I110="Muy Baja",M110="Menor"),AND(I110="Baja",M110="Leve")),"Bajo",IF(OR(AND(I110="Muy baja",M110="Moderado"),AND(I110="Baja",M110="Menor"),AND(I110="Baja",M110="Moderado"),AND(I110="Media",M110="Leve"),AND(I110="Media",M110="Menor"),AND(I110="Media",M110="Moderado"),AND(I110="Alta",M110="Leve"),AND(I110="Alta",M110="Menor")),"Moderado",IF(OR(AND(I110="Muy Baja",M110="Mayor"),AND(I110="Baja",M110="Mayor"),AND(I110="Media",M110="Mayor"),AND(I110="Alta",M110="Moderado"),AND(I110="Alta",M110="Mayor"),AND(I110="Muy Alta",M110="Leve"),AND(I110="Muy Alta",M110="Menor"),AND(I110="Muy Alta",M110="Moderado"),AND(I110="Muy Alta",M110="Mayor")),"Alto",IF(OR(AND(I110="Muy Baja",M110="Catastrófico"),AND(I110="Baja",M110="Catastrófico"),AND(I110="Media",M110="Catastrófico"),AND(I110="Alta",M110="Catastrófico"),AND(I110="Muy Alta",M110="Catastrófico")),"Extremo",""))))</f>
        <v>Moderado</v>
      </c>
      <c r="P110" s="34">
        <v>1</v>
      </c>
      <c r="Q110" s="119" t="s">
        <v>252</v>
      </c>
      <c r="R110" s="35" t="str">
        <f>IF(OR(S110="Preventivo",S110="Detectivo"),"Probabilidad",IF(S110="Correctivo","Impacto",""))</f>
        <v>Probabilidad</v>
      </c>
      <c r="S110" s="36" t="s">
        <v>64</v>
      </c>
      <c r="T110" s="36" t="s">
        <v>51</v>
      </c>
      <c r="U110" s="37" t="str">
        <f>IF(AND(S110="Preventivo",T110="Automático"),"50%",IF(AND(S110="Preventivo",T110="Manual"),"40%",IF(AND(S110="Detectivo",T110="Automático"),"40%",IF(AND(S110="Detectivo",T110="Manual"),"30%",IF(AND(S110="Correctivo",T110="Automático"),"35%",IF(AND(S110="Correctivo",T110="Manual"),"25%",""))))))</f>
        <v>40%</v>
      </c>
      <c r="V110" s="36" t="s">
        <v>52</v>
      </c>
      <c r="W110" s="36" t="s">
        <v>150</v>
      </c>
      <c r="X110" s="36" t="s">
        <v>54</v>
      </c>
      <c r="Y110" s="38">
        <f>IFERROR(IF(R110="Probabilidad",(J110-(+J110*U110)),IF(R110="Impacto",J110,"")),"")</f>
        <v>0.24</v>
      </c>
      <c r="Z110" s="39" t="str">
        <f>IFERROR(IF(Y110="","",IF(Y110&lt;=0.2,"Muy Baja",IF(Y110&lt;=0.4,"Baja",IF(Y110&lt;=0.6,"Media",IF(Y110&lt;=0.8,"Alta","Muy Alta"))))),"")</f>
        <v>Baja</v>
      </c>
      <c r="AA110" s="40">
        <f>+Y110</f>
        <v>0.24</v>
      </c>
      <c r="AB110" s="39" t="str">
        <f>IFERROR(IF(AC110="","",IF(AC110&lt;=0.2,"Leve",IF(AC110&lt;=0.4,"Menor",IF(AC110&lt;=0.6,"Moderado",IF(AC110&lt;=0.8,"Mayor","Catastrófico"))))),"")</f>
        <v>Moderado</v>
      </c>
      <c r="AC110" s="40">
        <f>IFERROR(IF(R110="Impacto",(N110-(+N110*U110)),IF(R110="Probabilidad",N110,"")),"")</f>
        <v>0.6</v>
      </c>
      <c r="AD110" s="41" t="str">
        <f>IFERROR(IF(OR(AND(Z110="Muy Baja",AB110="Leve"),AND(Z110="Muy Baja",AB110="Menor"),AND(Z110="Baja",AB110="Leve")),"Bajo",IF(OR(AND(Z110="Muy baja",AB110="Moderado"),AND(Z110="Baja",AB110="Menor"),AND(Z110="Baja",AB110="Moderado"),AND(Z110="Media",AB110="Leve"),AND(Z110="Media",AB110="Menor"),AND(Z110="Media",AB110="Moderado"),AND(Z110="Alta",AB110="Leve"),AND(Z110="Alta",AB110="Menor")),"Moderado",IF(OR(AND(Z110="Muy Baja",AB110="Mayor"),AND(Z110="Baja",AB110="Mayor"),AND(Z110="Media",AB110="Mayor"),AND(Z110="Alta",AB110="Moderado"),AND(Z110="Alta",AB110="Mayor"),AND(Z110="Muy Alta",AB110="Leve"),AND(Z110="Muy Alta",AB110="Menor"),AND(Z110="Muy Alta",AB110="Moderado"),AND(Z110="Muy Alta",AB110="Mayor")),"Alto",IF(OR(AND(Z110="Muy Baja",AB110="Catastrófico"),AND(Z110="Baja",AB110="Catastrófico"),AND(Z110="Media",AB110="Catastrófico"),AND(Z110="Alta",AB110="Catastrófico"),AND(Z110="Muy Alta",AB110="Catastrófico")),"Extremo","")))),"")</f>
        <v>Moderado</v>
      </c>
      <c r="AE110" s="42" t="s">
        <v>55</v>
      </c>
      <c r="AF110" s="43" t="s">
        <v>253</v>
      </c>
      <c r="AG110" s="43" t="s">
        <v>254</v>
      </c>
      <c r="AH110" s="43" t="s">
        <v>255</v>
      </c>
      <c r="AI110" s="43" t="s">
        <v>256</v>
      </c>
      <c r="AJ110" s="43" t="s">
        <v>257</v>
      </c>
      <c r="AK110" s="71">
        <v>44328</v>
      </c>
      <c r="AL110" s="71">
        <v>44561</v>
      </c>
      <c r="AM110" s="222" t="s">
        <v>258</v>
      </c>
      <c r="AN110" s="255"/>
    </row>
    <row r="111" spans="1:40" s="103" customFormat="1" ht="148.5" x14ac:dyDescent="0.3">
      <c r="A111" s="321"/>
      <c r="B111" s="177"/>
      <c r="C111" s="177"/>
      <c r="D111" s="177"/>
      <c r="E111" s="177"/>
      <c r="F111" s="208"/>
      <c r="G111" s="177"/>
      <c r="H111" s="253"/>
      <c r="I111" s="196"/>
      <c r="J111" s="199"/>
      <c r="K111" s="202"/>
      <c r="L111" s="199">
        <f ca="1">IF(NOT(ISERROR(MATCH(K111,_xlfn.ANCHORARRAY(F122),0))),J124&amp;"Por favor no seleccionar los criterios de impacto",K111)</f>
        <v>0</v>
      </c>
      <c r="M111" s="196"/>
      <c r="N111" s="199"/>
      <c r="O111" s="302"/>
      <c r="P111" s="1">
        <v>2</v>
      </c>
      <c r="Q111" s="101" t="s">
        <v>259</v>
      </c>
      <c r="R111" s="3" t="str">
        <f>IF(OR(S111="Preventivo",S111="Detectivo"),"Probabilidad",IF(S111="Correctivo","Impacto",""))</f>
        <v>Probabilidad</v>
      </c>
      <c r="S111" s="4" t="s">
        <v>64</v>
      </c>
      <c r="T111" s="4" t="s">
        <v>51</v>
      </c>
      <c r="U111" s="5" t="str">
        <f t="shared" ref="U111:U112" si="131">IF(AND(S111="Preventivo",T111="Automático"),"50%",IF(AND(S111="Preventivo",T111="Manual"),"40%",IF(AND(S111="Detectivo",T111="Automático"),"40%",IF(AND(S111="Detectivo",T111="Manual"),"30%",IF(AND(S111="Correctivo",T111="Automático"),"35%",IF(AND(S111="Correctivo",T111="Manual"),"25%",""))))))</f>
        <v>40%</v>
      </c>
      <c r="V111" s="4" t="s">
        <v>52</v>
      </c>
      <c r="W111" s="4" t="s">
        <v>150</v>
      </c>
      <c r="X111" s="4" t="s">
        <v>54</v>
      </c>
      <c r="Y111" s="6">
        <f>IFERROR(IF(AND(R110="Probabilidad",R111="Probabilidad"),(AA110-(+AA110*U111)),IF(R111="Probabilidad",(J110-(+J110*U111)),IF(R111="Impacto",AA110,""))),"")</f>
        <v>0.14399999999999999</v>
      </c>
      <c r="Z111" s="25" t="str">
        <f t="shared" ref="Z111:Z115" si="132">IFERROR(IF(Y111="","",IF(Y111&lt;=0.2,"Muy Baja",IF(Y111&lt;=0.4,"Baja",IF(Y111&lt;=0.6,"Media",IF(Y111&lt;=0.8,"Alta","Muy Alta"))))),"")</f>
        <v>Muy Baja</v>
      </c>
      <c r="AA111" s="8">
        <f t="shared" ref="AA111:AA115" si="133">+Y111</f>
        <v>0.14399999999999999</v>
      </c>
      <c r="AB111" s="25" t="str">
        <f t="shared" ref="AB111:AB115" si="134">IFERROR(IF(AC111="","",IF(AC111&lt;=0.2,"Leve",IF(AC111&lt;=0.4,"Menor",IF(AC111&lt;=0.6,"Moderado",IF(AC111&lt;=0.8,"Mayor","Catastrófico"))))),"")</f>
        <v>Moderado</v>
      </c>
      <c r="AC111" s="8">
        <f>IFERROR(IF(AND(R110="Impacto",R111="Impacto"),(AC110-(+AC110*U111)),IF(R111="Impacto",(N110-(+N110*U111)),IF(R111="Probabilidad",AC110,""))),"")</f>
        <v>0.6</v>
      </c>
      <c r="AD111" s="26" t="str">
        <f t="shared" ref="AD111:AD115" si="135">IFERROR(IF(OR(AND(Z111="Muy Baja",AB111="Leve"),AND(Z111="Muy Baja",AB111="Menor"),AND(Z111="Baja",AB111="Leve")),"Bajo",IF(OR(AND(Z111="Muy baja",AB111="Moderado"),AND(Z111="Baja",AB111="Menor"),AND(Z111="Baja",AB111="Moderado"),AND(Z111="Media",AB111="Leve"),AND(Z111="Media",AB111="Menor"),AND(Z111="Media",AB111="Moderado"),AND(Z111="Alta",AB111="Leve"),AND(Z111="Alta",AB111="Menor")),"Moderado",IF(OR(AND(Z111="Muy Baja",AB111="Mayor"),AND(Z111="Baja",AB111="Mayor"),AND(Z111="Media",AB111="Mayor"),AND(Z111="Alta",AB111="Moderado"),AND(Z111="Alta",AB111="Mayor"),AND(Z111="Muy Alta",AB111="Leve"),AND(Z111="Muy Alta",AB111="Menor"),AND(Z111="Muy Alta",AB111="Moderado"),AND(Z111="Muy Alta",AB111="Mayor")),"Alto",IF(OR(AND(Z111="Muy Baja",AB111="Catastrófico"),AND(Z111="Baja",AB111="Catastrófico"),AND(Z111="Media",AB111="Catastrófico"),AND(Z111="Alta",AB111="Catastrófico"),AND(Z111="Muy Alta",AB111="Catastrófico")),"Extremo","")))),"")</f>
        <v>Moderado</v>
      </c>
      <c r="AE111" s="10" t="s">
        <v>55</v>
      </c>
      <c r="AF111" s="11" t="s">
        <v>260</v>
      </c>
      <c r="AG111" s="11" t="s">
        <v>257</v>
      </c>
      <c r="AH111" s="11" t="s">
        <v>261</v>
      </c>
      <c r="AI111" s="94" t="s">
        <v>261</v>
      </c>
      <c r="AJ111" s="4" t="s">
        <v>262</v>
      </c>
      <c r="AK111" s="15">
        <v>44328</v>
      </c>
      <c r="AL111" s="15">
        <v>44561</v>
      </c>
      <c r="AM111" s="177"/>
      <c r="AN111" s="256"/>
    </row>
    <row r="112" spans="1:40" s="103" customFormat="1" x14ac:dyDescent="0.3">
      <c r="A112" s="321"/>
      <c r="B112" s="177"/>
      <c r="C112" s="177"/>
      <c r="D112" s="177"/>
      <c r="E112" s="177"/>
      <c r="F112" s="208"/>
      <c r="G112" s="177"/>
      <c r="H112" s="253"/>
      <c r="I112" s="196"/>
      <c r="J112" s="199"/>
      <c r="K112" s="202"/>
      <c r="L112" s="199">
        <f ca="1">IF(NOT(ISERROR(MATCH(K112,_xlfn.ANCHORARRAY(F123),0))),J125&amp;"Por favor no seleccionar los criterios de impacto",K112)</f>
        <v>0</v>
      </c>
      <c r="M112" s="196"/>
      <c r="N112" s="199"/>
      <c r="O112" s="302"/>
      <c r="P112" s="1">
        <v>3</v>
      </c>
      <c r="Q112" s="120"/>
      <c r="R112" s="3" t="str">
        <f>IF(OR(S112="Preventivo",S112="Detectivo"),"Probabilidad",IF(S112="Correctivo","Impacto",""))</f>
        <v/>
      </c>
      <c r="S112" s="4"/>
      <c r="T112" s="4"/>
      <c r="U112" s="5" t="str">
        <f t="shared" si="131"/>
        <v/>
      </c>
      <c r="V112" s="4"/>
      <c r="W112" s="4"/>
      <c r="X112" s="4"/>
      <c r="Y112" s="6" t="str">
        <f>IFERROR(IF(AND(R111="Probabilidad",R112="Probabilidad"),(AA111-(+AA111*U112)),IF(AND(R111="Impacto",R112="Probabilidad"),(AA110-(+AA110*U112)),IF(R112="Impacto",AA111,""))),"")</f>
        <v/>
      </c>
      <c r="Z112" s="25" t="str">
        <f t="shared" si="132"/>
        <v/>
      </c>
      <c r="AA112" s="8" t="str">
        <f t="shared" si="133"/>
        <v/>
      </c>
      <c r="AB112" s="25" t="str">
        <f t="shared" si="134"/>
        <v/>
      </c>
      <c r="AC112" s="8" t="str">
        <f>IFERROR(IF(AND(R111="Impacto",R112="Impacto"),(AC111-(+AC111*U112)),IF(AND(R111="Probabilidad",R112="Impacto"),(AC110-(+AC110*U112)),IF(R112="Probabilidad",AC111,""))),"")</f>
        <v/>
      </c>
      <c r="AD112" s="26" t="str">
        <f t="shared" si="135"/>
        <v/>
      </c>
      <c r="AE112" s="10"/>
      <c r="AF112" s="10"/>
      <c r="AG112" s="4"/>
      <c r="AH112" s="4"/>
      <c r="AI112" s="4"/>
      <c r="AJ112" s="4"/>
      <c r="AK112" s="15"/>
      <c r="AL112" s="15"/>
      <c r="AM112" s="177"/>
      <c r="AN112" s="256"/>
    </row>
    <row r="113" spans="1:40" s="103" customFormat="1" x14ac:dyDescent="0.3">
      <c r="A113" s="321"/>
      <c r="B113" s="177"/>
      <c r="C113" s="177"/>
      <c r="D113" s="177"/>
      <c r="E113" s="177"/>
      <c r="F113" s="208"/>
      <c r="G113" s="177"/>
      <c r="H113" s="253"/>
      <c r="I113" s="196"/>
      <c r="J113" s="199"/>
      <c r="K113" s="202"/>
      <c r="L113" s="199">
        <f ca="1">IF(NOT(ISERROR(MATCH(K113,_xlfn.ANCHORARRAY(F124),0))),J126&amp;"Por favor no seleccionar los criterios de impacto",K113)</f>
        <v>0</v>
      </c>
      <c r="M113" s="196"/>
      <c r="N113" s="199"/>
      <c r="O113" s="302"/>
      <c r="P113" s="1">
        <v>4</v>
      </c>
      <c r="Q113" s="101"/>
      <c r="R113" s="3"/>
      <c r="S113" s="4"/>
      <c r="T113" s="4"/>
      <c r="U113" s="5"/>
      <c r="V113" s="4"/>
      <c r="W113" s="4"/>
      <c r="X113" s="4"/>
      <c r="Y113" s="6" t="str">
        <f t="shared" ref="Y113:Y115" si="136">IFERROR(IF(AND(R112="Probabilidad",R113="Probabilidad"),(AA112-(+AA112*U113)),IF(AND(R112="Impacto",R113="Probabilidad"),(AA111-(+AA111*U113)),IF(R113="Impacto",AA112,""))),"")</f>
        <v/>
      </c>
      <c r="Z113" s="25" t="str">
        <f t="shared" si="132"/>
        <v/>
      </c>
      <c r="AA113" s="8" t="str">
        <f t="shared" si="133"/>
        <v/>
      </c>
      <c r="AB113" s="25" t="str">
        <f t="shared" si="134"/>
        <v/>
      </c>
      <c r="AC113" s="8" t="str">
        <f t="shared" ref="AC113:AC115" si="137">IFERROR(IF(AND(R112="Impacto",R113="Impacto"),(AC112-(+AC112*U113)),IF(AND(R112="Probabilidad",R113="Impacto"),(AC111-(+AC111*U113)),IF(R113="Probabilidad",AC112,""))),"")</f>
        <v/>
      </c>
      <c r="AD113" s="26" t="str">
        <f>IFERROR(IF(OR(AND(Z113="Muy Baja",AB113="Leve"),AND(Z113="Muy Baja",AB113="Menor"),AND(Z113="Baja",AB113="Leve")),"Bajo",IF(OR(AND(Z113="Muy baja",AB113="Moderado"),AND(Z113="Baja",AB113="Menor"),AND(Z113="Baja",AB113="Moderado"),AND(Z113="Media",AB113="Leve"),AND(Z113="Media",AB113="Menor"),AND(Z113="Media",AB113="Moderado"),AND(Z113="Alta",AB113="Leve"),AND(Z113="Alta",AB113="Menor")),"Moderado",IF(OR(AND(Z113="Muy Baja",AB113="Mayor"),AND(Z113="Baja",AB113="Mayor"),AND(Z113="Media",AB113="Mayor"),AND(Z113="Alta",AB113="Moderado"),AND(Z113="Alta",AB113="Mayor"),AND(Z113="Muy Alta",AB113="Leve"),AND(Z113="Muy Alta",AB113="Menor"),AND(Z113="Muy Alta",AB113="Moderado"),AND(Z113="Muy Alta",AB113="Mayor")),"Alto",IF(OR(AND(Z113="Muy Baja",AB113="Catastrófico"),AND(Z113="Baja",AB113="Catastrófico"),AND(Z113="Media",AB113="Catastrófico"),AND(Z113="Alta",AB113="Catastrófico"),AND(Z113="Muy Alta",AB113="Catastrófico")),"Extremo","")))),"")</f>
        <v/>
      </c>
      <c r="AE113" s="10"/>
      <c r="AF113" s="10"/>
      <c r="AG113" s="4"/>
      <c r="AH113" s="4"/>
      <c r="AI113" s="4"/>
      <c r="AJ113" s="4"/>
      <c r="AK113" s="15"/>
      <c r="AL113" s="15"/>
      <c r="AM113" s="177"/>
      <c r="AN113" s="256"/>
    </row>
    <row r="114" spans="1:40" s="103" customFormat="1" x14ac:dyDescent="0.3">
      <c r="A114" s="321"/>
      <c r="B114" s="177"/>
      <c r="C114" s="177"/>
      <c r="D114" s="177"/>
      <c r="E114" s="177"/>
      <c r="F114" s="208"/>
      <c r="G114" s="177"/>
      <c r="H114" s="253"/>
      <c r="I114" s="196"/>
      <c r="J114" s="199"/>
      <c r="K114" s="202"/>
      <c r="L114" s="199">
        <f ca="1">IF(NOT(ISERROR(MATCH(K114,_xlfn.ANCHORARRAY(F125),0))),J127&amp;"Por favor no seleccionar los criterios de impacto",K114)</f>
        <v>0</v>
      </c>
      <c r="M114" s="196"/>
      <c r="N114" s="199"/>
      <c r="O114" s="302"/>
      <c r="P114" s="1">
        <v>5</v>
      </c>
      <c r="Q114" s="101"/>
      <c r="R114" s="3"/>
      <c r="S114" s="4"/>
      <c r="T114" s="4"/>
      <c r="U114" s="5"/>
      <c r="V114" s="4"/>
      <c r="W114" s="4"/>
      <c r="X114" s="4"/>
      <c r="Y114" s="6" t="str">
        <f t="shared" si="136"/>
        <v/>
      </c>
      <c r="Z114" s="25" t="str">
        <f t="shared" si="132"/>
        <v/>
      </c>
      <c r="AA114" s="8" t="str">
        <f t="shared" si="133"/>
        <v/>
      </c>
      <c r="AB114" s="25" t="str">
        <f t="shared" si="134"/>
        <v/>
      </c>
      <c r="AC114" s="8" t="str">
        <f t="shared" si="137"/>
        <v/>
      </c>
      <c r="AD114" s="26" t="str">
        <f t="shared" si="135"/>
        <v/>
      </c>
      <c r="AE114" s="10"/>
      <c r="AF114" s="10"/>
      <c r="AG114" s="4"/>
      <c r="AH114" s="4"/>
      <c r="AI114" s="4"/>
      <c r="AJ114" s="4"/>
      <c r="AK114" s="15"/>
      <c r="AL114" s="15"/>
      <c r="AM114" s="177"/>
      <c r="AN114" s="256"/>
    </row>
    <row r="115" spans="1:40" s="103" customFormat="1" ht="17.25" thickBot="1" x14ac:dyDescent="0.35">
      <c r="A115" s="322"/>
      <c r="B115" s="178"/>
      <c r="C115" s="178"/>
      <c r="D115" s="178"/>
      <c r="E115" s="178"/>
      <c r="F115" s="209"/>
      <c r="G115" s="178"/>
      <c r="H115" s="312"/>
      <c r="I115" s="197"/>
      <c r="J115" s="200"/>
      <c r="K115" s="203"/>
      <c r="L115" s="200">
        <f ca="1">IF(NOT(ISERROR(MATCH(K115,_xlfn.ANCHORARRAY(F126),0))),J128&amp;"Por favor no seleccionar los criterios de impacto",K115)</f>
        <v>0</v>
      </c>
      <c r="M115" s="197"/>
      <c r="N115" s="200"/>
      <c r="O115" s="311"/>
      <c r="P115" s="1">
        <v>6</v>
      </c>
      <c r="Q115" s="101"/>
      <c r="R115" s="3"/>
      <c r="S115" s="4"/>
      <c r="T115" s="4"/>
      <c r="U115" s="5"/>
      <c r="V115" s="4"/>
      <c r="W115" s="4"/>
      <c r="X115" s="4"/>
      <c r="Y115" s="6" t="str">
        <f t="shared" si="136"/>
        <v/>
      </c>
      <c r="Z115" s="25" t="str">
        <f t="shared" si="132"/>
        <v/>
      </c>
      <c r="AA115" s="8" t="str">
        <f t="shared" si="133"/>
        <v/>
      </c>
      <c r="AB115" s="25" t="str">
        <f t="shared" si="134"/>
        <v/>
      </c>
      <c r="AC115" s="8" t="str">
        <f t="shared" si="137"/>
        <v/>
      </c>
      <c r="AD115" s="26" t="str">
        <f t="shared" si="135"/>
        <v/>
      </c>
      <c r="AE115" s="10"/>
      <c r="AF115" s="10"/>
      <c r="AG115" s="4"/>
      <c r="AH115" s="4"/>
      <c r="AI115" s="4"/>
      <c r="AJ115" s="4"/>
      <c r="AK115" s="15"/>
      <c r="AL115" s="15"/>
      <c r="AM115" s="178"/>
      <c r="AN115" s="314"/>
    </row>
    <row r="116" spans="1:40" s="103" customFormat="1" ht="78.599999999999994" customHeight="1" x14ac:dyDescent="0.3">
      <c r="A116" s="323">
        <v>19</v>
      </c>
      <c r="B116" s="176" t="s">
        <v>248</v>
      </c>
      <c r="C116" s="176" t="s">
        <v>43</v>
      </c>
      <c r="D116" s="176" t="s">
        <v>263</v>
      </c>
      <c r="E116" s="176" t="s">
        <v>264</v>
      </c>
      <c r="F116" s="207" t="s">
        <v>265</v>
      </c>
      <c r="G116" s="176" t="s">
        <v>47</v>
      </c>
      <c r="H116" s="315">
        <v>51</v>
      </c>
      <c r="I116" s="195" t="str">
        <f t="shared" ref="I116" si="138">IF(H116&lt;=0,"",IF(H116&lt;=2,"Muy Baja",IF(H116&lt;=5,"Baja",IF(H116&lt;=19,"Media",IF(H116&lt;=50,"Alta","Muy Alta")))))</f>
        <v>Muy Alta</v>
      </c>
      <c r="J116" s="198">
        <f>IF(I116="","",IF(I116="Muy Baja",0.2,IF(I116="Baja",0.4,IF(I116="Media",0.6,IF(I116="Alta",0.8,IF(I116="Muy Alta",1,))))))</f>
        <v>1</v>
      </c>
      <c r="K116" s="201" t="s">
        <v>266</v>
      </c>
      <c r="L116" s="198" t="str">
        <f>IF(NOT(ISERROR(MATCH(K116,'[6]Tabla Impacto'!$B$221:$B$223,0))),'[6]Tabla Impacto'!$F$223&amp;"Por favor no seleccionar los criterios de impacto(Afectación Económica o presupuestal y Pérdida Reputacional)",K116)</f>
        <v xml:space="preserve">     El riesgo afecta la imagen de alguna área de la organización</v>
      </c>
      <c r="M116" s="195" t="str">
        <f>IF(OR(L116='[6]Tabla Impacto'!$C$11,L116='[6]Tabla Impacto'!$D$11),"Leve",IF(OR(L116='[6]Tabla Impacto'!$C$12,L116='[6]Tabla Impacto'!$D$12),"Menor",IF(OR(L116='[6]Tabla Impacto'!$C$13,L116='[6]Tabla Impacto'!$D$13),"Moderado",IF(OR(L116='[6]Tabla Impacto'!$C$14,L116='[6]Tabla Impacto'!$D$14),"Mayor",IF(OR(L116='[6]Tabla Impacto'!$C$15,L116='[6]Tabla Impacto'!$D$15),"Catastrófico","")))))</f>
        <v>Leve</v>
      </c>
      <c r="N116" s="198">
        <f>IF(M116="","",IF(M116="Leve",0.2,IF(M116="Menor",0.4,IF(M116="Moderado",0.6,IF(M116="Mayor",0.8,IF(M116="Catastrófico",1,))))))</f>
        <v>0.2</v>
      </c>
      <c r="O116" s="310" t="str">
        <f>IF(OR(AND(I116="Muy Baja",M116="Leve"),AND(I116="Muy Baja",M116="Menor"),AND(I116="Baja",M116="Leve")),"Bajo",IF(OR(AND(I116="Muy baja",M116="Moderado"),AND(I116="Baja",M116="Menor"),AND(I116="Baja",M116="Moderado"),AND(I116="Media",M116="Leve"),AND(I116="Media",M116="Menor"),AND(I116="Media",M116="Moderado"),AND(I116="Alta",M116="Leve"),AND(I116="Alta",M116="Menor")),"Moderado",IF(OR(AND(I116="Muy Baja",M116="Mayor"),AND(I116="Baja",M116="Mayor"),AND(I116="Media",M116="Mayor"),AND(I116="Alta",M116="Moderado"),AND(I116="Alta",M116="Mayor"),AND(I116="Muy Alta",M116="Leve"),AND(I116="Muy Alta",M116="Menor"),AND(I116="Muy Alta",M116="Moderado"),AND(I116="Muy Alta",M116="Mayor")),"Alto",IF(OR(AND(I116="Muy Baja",M116="Catastrófico"),AND(I116="Baja",M116="Catastrófico"),AND(I116="Media",M116="Catastrófico"),AND(I116="Alta",M116="Catastrófico"),AND(I116="Muy Alta",M116="Catastrófico")),"Extremo",""))))</f>
        <v>Alto</v>
      </c>
      <c r="P116" s="1">
        <v>1</v>
      </c>
      <c r="Q116" s="101" t="s">
        <v>267</v>
      </c>
      <c r="R116" s="3" t="str">
        <f>IF(OR(S116="Preventivo",S116="Detectivo"),"Probabilidad",IF(S116="Correctivo","Impacto",""))</f>
        <v>Probabilidad</v>
      </c>
      <c r="S116" s="4" t="s">
        <v>50</v>
      </c>
      <c r="T116" s="4" t="s">
        <v>268</v>
      </c>
      <c r="U116" s="5" t="str">
        <f>IF(AND(S116="Preventivo",T116="Automático"),"50%",IF(AND(S116="Preventivo",T116="Manual"),"40%",IF(AND(S116="Detectivo",T116="Automático"),"40%",IF(AND(S116="Detectivo",T116="Manual"),"30%",IF(AND(S116="Correctivo",T116="Automático"),"35%",IF(AND(S116="Correctivo",T116="Manual"),"25%",""))))))</f>
        <v>40%</v>
      </c>
      <c r="V116" s="4" t="s">
        <v>52</v>
      </c>
      <c r="W116" s="4" t="s">
        <v>53</v>
      </c>
      <c r="X116" s="4" t="s">
        <v>54</v>
      </c>
      <c r="Y116" s="6">
        <f>IFERROR(IF(R116="Probabilidad",(J116-(+J116*U116)),IF(R116="Impacto",J116,"")),"")</f>
        <v>0.6</v>
      </c>
      <c r="Z116" s="25" t="str">
        <f>IFERROR(IF(Y116="","",IF(Y116&lt;=0.2,"Muy Baja",IF(Y116&lt;=0.4,"Baja",IF(Y116&lt;=0.6,"Media",IF(Y116&lt;=0.8,"Alta","Muy Alta"))))),"")</f>
        <v>Media</v>
      </c>
      <c r="AA116" s="8">
        <f>+Y116</f>
        <v>0.6</v>
      </c>
      <c r="AB116" s="25" t="str">
        <f>IFERROR(IF(AC116="","",IF(AC116&lt;=0.2,"Leve",IF(AC116&lt;=0.4,"Menor",IF(AC116&lt;=0.6,"Moderado",IF(AC116&lt;=0.8,"Mayor","Catastrófico"))))),"")</f>
        <v>Leve</v>
      </c>
      <c r="AC116" s="8">
        <f>IFERROR(IF(R116="Impacto",(N116-(+N116*U116)),IF(R116="Probabilidad",N116,"")),"")</f>
        <v>0.2</v>
      </c>
      <c r="AD116" s="26" t="str">
        <f>IFERROR(IF(OR(AND(Z116="Muy Baja",AB116="Leve"),AND(Z116="Muy Baja",AB116="Menor"),AND(Z116="Baja",AB116="Leve")),"Bajo",IF(OR(AND(Z116="Muy baja",AB116="Moderado"),AND(Z116="Baja",AB116="Menor"),AND(Z116="Baja",AB116="Moderado"),AND(Z116="Media",AB116="Leve"),AND(Z116="Media",AB116="Menor"),AND(Z116="Media",AB116="Moderado"),AND(Z116="Alta",AB116="Leve"),AND(Z116="Alta",AB116="Menor")),"Moderado",IF(OR(AND(Z116="Muy Baja",AB116="Mayor"),AND(Z116="Baja",AB116="Mayor"),AND(Z116="Media",AB116="Mayor"),AND(Z116="Alta",AB116="Moderado"),AND(Z116="Alta",AB116="Mayor"),AND(Z116="Muy Alta",AB116="Leve"),AND(Z116="Muy Alta",AB116="Menor"),AND(Z116="Muy Alta",AB116="Moderado"),AND(Z116="Muy Alta",AB116="Mayor")),"Alto",IF(OR(AND(Z116="Muy Baja",AB116="Catastrófico"),AND(Z116="Baja",AB116="Catastrófico"),AND(Z116="Media",AB116="Catastrófico"),AND(Z116="Alta",AB116="Catastrófico"),AND(Z116="Muy Alta",AB116="Catastrófico")),"Extremo","")))),"")</f>
        <v>Moderado</v>
      </c>
      <c r="AE116" s="10" t="s">
        <v>55</v>
      </c>
      <c r="AF116" s="11" t="s">
        <v>269</v>
      </c>
      <c r="AG116" s="11" t="s">
        <v>270</v>
      </c>
      <c r="AH116" s="11" t="s">
        <v>271</v>
      </c>
      <c r="AI116" s="4" t="s">
        <v>261</v>
      </c>
      <c r="AJ116" s="4" t="s">
        <v>257</v>
      </c>
      <c r="AK116" s="15">
        <v>44328</v>
      </c>
      <c r="AL116" s="15">
        <v>44561</v>
      </c>
      <c r="AM116" s="176" t="s">
        <v>272</v>
      </c>
      <c r="AN116" s="313"/>
    </row>
    <row r="117" spans="1:40" s="103" customFormat="1" ht="138.6" customHeight="1" x14ac:dyDescent="0.3">
      <c r="A117" s="317"/>
      <c r="B117" s="177"/>
      <c r="C117" s="177"/>
      <c r="D117" s="177"/>
      <c r="E117" s="177"/>
      <c r="F117" s="208"/>
      <c r="G117" s="177"/>
      <c r="H117" s="253"/>
      <c r="I117" s="196"/>
      <c r="J117" s="199"/>
      <c r="K117" s="202"/>
      <c r="L117" s="199">
        <f ca="1">IF(NOT(ISERROR(MATCH(K117,_xlfn.ANCHORARRAY(F128),0))),J130&amp;"Por favor no seleccionar los criterios de impacto",K117)</f>
        <v>0</v>
      </c>
      <c r="M117" s="196"/>
      <c r="N117" s="199"/>
      <c r="O117" s="302"/>
      <c r="P117" s="1">
        <v>2</v>
      </c>
      <c r="Q117" s="101" t="s">
        <v>273</v>
      </c>
      <c r="R117" s="3" t="str">
        <f>IF(OR(S117="Preventivo",S117="Detectivo"),"Probabilidad",IF(S117="Correctivo","Impacto",""))</f>
        <v>Probabilidad</v>
      </c>
      <c r="S117" s="4" t="s">
        <v>50</v>
      </c>
      <c r="T117" s="4" t="s">
        <v>51</v>
      </c>
      <c r="U117" s="5" t="str">
        <f t="shared" ref="U117:U121" si="139">IF(AND(S117="Preventivo",T117="Automático"),"50%",IF(AND(S117="Preventivo",T117="Manual"),"40%",IF(AND(S117="Detectivo",T117="Automático"),"40%",IF(AND(S117="Detectivo",T117="Manual"),"30%",IF(AND(S117="Correctivo",T117="Automático"),"35%",IF(AND(S117="Correctivo",T117="Manual"),"25%",""))))))</f>
        <v>30%</v>
      </c>
      <c r="V117" s="4" t="s">
        <v>52</v>
      </c>
      <c r="W117" s="4" t="s">
        <v>53</v>
      </c>
      <c r="X117" s="4" t="s">
        <v>54</v>
      </c>
      <c r="Y117" s="6">
        <f>IFERROR(IF(AND(R116="Probabilidad",R117="Probabilidad"),(AA116-(+AA116*U117)),IF(R117="Probabilidad",(J116-(+J116*U117)),IF(R117="Impacto",AA116,""))),"")</f>
        <v>0.42</v>
      </c>
      <c r="Z117" s="25" t="str">
        <f t="shared" ref="Z117:Z121" si="140">IFERROR(IF(Y117="","",IF(Y117&lt;=0.2,"Muy Baja",IF(Y117&lt;=0.4,"Baja",IF(Y117&lt;=0.6,"Media",IF(Y117&lt;=0.8,"Alta","Muy Alta"))))),"")</f>
        <v>Media</v>
      </c>
      <c r="AA117" s="8">
        <f t="shared" ref="AA117:AA121" si="141">+Y117</f>
        <v>0.42</v>
      </c>
      <c r="AB117" s="25" t="str">
        <f t="shared" ref="AB117:AB121" si="142">IFERROR(IF(AC117="","",IF(AC117&lt;=0.2,"Leve",IF(AC117&lt;=0.4,"Menor",IF(AC117&lt;=0.6,"Moderado",IF(AC117&lt;=0.8,"Mayor","Catastrófico"))))),"")</f>
        <v>Moderado</v>
      </c>
      <c r="AC117" s="8">
        <f>IFERROR(IF(AND(R116="Impacto",R117="Impacto"),(AC110-(+AC110*U117)),IF(R117="Impacto",($N$22-(+$N$22*U117)),IF(R117="Probabilidad",AC110,""))),"")</f>
        <v>0.6</v>
      </c>
      <c r="AD117" s="26" t="str">
        <f t="shared" ref="AD117:AD118" si="143">IFERROR(IF(OR(AND(Z117="Muy Baja",AB117="Leve"),AND(Z117="Muy Baja",AB117="Menor"),AND(Z117="Baja",AB117="Leve")),"Bajo",IF(OR(AND(Z117="Muy baja",AB117="Moderado"),AND(Z117="Baja",AB117="Menor"),AND(Z117="Baja",AB117="Moderado"),AND(Z117="Media",AB117="Leve"),AND(Z117="Media",AB117="Menor"),AND(Z117="Media",AB117="Moderado"),AND(Z117="Alta",AB117="Leve"),AND(Z117="Alta",AB117="Menor")),"Moderado",IF(OR(AND(Z117="Muy Baja",AB117="Mayor"),AND(Z117="Baja",AB117="Mayor"),AND(Z117="Media",AB117="Mayor"),AND(Z117="Alta",AB117="Moderado"),AND(Z117="Alta",AB117="Mayor"),AND(Z117="Muy Alta",AB117="Leve"),AND(Z117="Muy Alta",AB117="Menor"),AND(Z117="Muy Alta",AB117="Moderado"),AND(Z117="Muy Alta",AB117="Mayor")),"Alto",IF(OR(AND(Z117="Muy Baja",AB117="Catastrófico"),AND(Z117="Baja",AB117="Catastrófico"),AND(Z117="Media",AB117="Catastrófico"),AND(Z117="Alta",AB117="Catastrófico"),AND(Z117="Muy Alta",AB117="Catastrófico")),"Extremo","")))),"")</f>
        <v>Moderado</v>
      </c>
      <c r="AE117" s="10" t="s">
        <v>55</v>
      </c>
      <c r="AF117" s="11" t="s">
        <v>274</v>
      </c>
      <c r="AG117" s="12" t="s">
        <v>275</v>
      </c>
      <c r="AH117" s="12" t="s">
        <v>276</v>
      </c>
      <c r="AI117" s="12" t="s">
        <v>277</v>
      </c>
      <c r="AJ117" s="12" t="s">
        <v>278</v>
      </c>
      <c r="AK117" s="13" t="s">
        <v>279</v>
      </c>
      <c r="AL117" s="13" t="s">
        <v>280</v>
      </c>
      <c r="AM117" s="177"/>
      <c r="AN117" s="256"/>
    </row>
    <row r="118" spans="1:40" s="103" customFormat="1" x14ac:dyDescent="0.3">
      <c r="A118" s="317"/>
      <c r="B118" s="177"/>
      <c r="C118" s="177"/>
      <c r="D118" s="177"/>
      <c r="E118" s="177"/>
      <c r="F118" s="208"/>
      <c r="G118" s="177"/>
      <c r="H118" s="253"/>
      <c r="I118" s="196"/>
      <c r="J118" s="199"/>
      <c r="K118" s="202"/>
      <c r="L118" s="199">
        <f ca="1">IF(NOT(ISERROR(MATCH(K118,_xlfn.ANCHORARRAY(F129),0))),J131&amp;"Por favor no seleccionar los criterios de impacto",K118)</f>
        <v>0</v>
      </c>
      <c r="M118" s="196"/>
      <c r="N118" s="199"/>
      <c r="O118" s="302"/>
      <c r="P118" s="1">
        <v>3</v>
      </c>
      <c r="Q118" s="117"/>
      <c r="R118" s="3" t="str">
        <f>IF(OR(S118="Preventivo",S118="Detectivo"),"Probabilidad",IF(S118="Correctivo","Impacto",""))</f>
        <v/>
      </c>
      <c r="S118" s="4"/>
      <c r="T118" s="4"/>
      <c r="U118" s="5" t="str">
        <f t="shared" si="139"/>
        <v/>
      </c>
      <c r="V118" s="4"/>
      <c r="W118" s="4"/>
      <c r="X118" s="4"/>
      <c r="Y118" s="6" t="str">
        <f t="shared" ref="Y118:Y121" si="144">IFERROR(IF(AND(R117="Probabilidad",R118="Probabilidad"),(AA117-(+AA117*U118)),IF(AND(R117="Impacto",R118="Probabilidad"),(AA116-(+AA116*U118)),IF(R118="Impacto",AA117,""))),"")</f>
        <v/>
      </c>
      <c r="Z118" s="25" t="str">
        <f t="shared" si="140"/>
        <v/>
      </c>
      <c r="AA118" s="8" t="str">
        <f t="shared" si="141"/>
        <v/>
      </c>
      <c r="AB118" s="25" t="str">
        <f t="shared" si="142"/>
        <v/>
      </c>
      <c r="AC118" s="8" t="str">
        <f>IFERROR(IF(AND(R117="Impacto",R118="Impacto"),(AC117-(+AC117*U118)),IF(AND(R117="Probabilidad",R118="Impacto"),(AC116-(+AC116*U118)),IF(R118="Probabilidad",AC117,""))),"")</f>
        <v/>
      </c>
      <c r="AD118" s="26" t="str">
        <f t="shared" si="143"/>
        <v/>
      </c>
      <c r="AE118" s="10"/>
      <c r="AF118" s="10"/>
      <c r="AG118" s="4"/>
      <c r="AH118" s="4"/>
      <c r="AI118" s="4"/>
      <c r="AJ118" s="4"/>
      <c r="AK118" s="15"/>
      <c r="AL118" s="15"/>
      <c r="AM118" s="177"/>
      <c r="AN118" s="256"/>
    </row>
    <row r="119" spans="1:40" s="103" customFormat="1" x14ac:dyDescent="0.3">
      <c r="A119" s="317"/>
      <c r="B119" s="177"/>
      <c r="C119" s="177"/>
      <c r="D119" s="177"/>
      <c r="E119" s="177"/>
      <c r="F119" s="208"/>
      <c r="G119" s="177"/>
      <c r="H119" s="253"/>
      <c r="I119" s="196"/>
      <c r="J119" s="199"/>
      <c r="K119" s="202"/>
      <c r="L119" s="199">
        <f ca="1">IF(NOT(ISERROR(MATCH(K119,_xlfn.ANCHORARRAY(F130),0))),J132&amp;"Por favor no seleccionar los criterios de impacto",K119)</f>
        <v>0</v>
      </c>
      <c r="M119" s="196"/>
      <c r="N119" s="199"/>
      <c r="O119" s="302"/>
      <c r="P119" s="1">
        <v>4</v>
      </c>
      <c r="Q119" s="101"/>
      <c r="R119" s="3" t="str">
        <f t="shared" ref="R119:R121" si="145">IF(OR(S119="Preventivo",S119="Detectivo"),"Probabilidad",IF(S119="Correctivo","Impacto",""))</f>
        <v/>
      </c>
      <c r="S119" s="4"/>
      <c r="T119" s="4"/>
      <c r="U119" s="5" t="str">
        <f t="shared" si="139"/>
        <v/>
      </c>
      <c r="V119" s="4"/>
      <c r="W119" s="4"/>
      <c r="X119" s="4"/>
      <c r="Y119" s="6" t="str">
        <f t="shared" si="144"/>
        <v/>
      </c>
      <c r="Z119" s="25" t="str">
        <f t="shared" si="140"/>
        <v/>
      </c>
      <c r="AA119" s="8" t="str">
        <f t="shared" si="141"/>
        <v/>
      </c>
      <c r="AB119" s="25" t="str">
        <f t="shared" si="142"/>
        <v/>
      </c>
      <c r="AC119" s="8" t="str">
        <f t="shared" ref="AC119:AC121" si="146">IFERROR(IF(AND(R118="Impacto",R119="Impacto"),(AC118-(+AC118*U119)),IF(AND(R118="Probabilidad",R119="Impacto"),(AC117-(+AC117*U119)),IF(R119="Probabilidad",AC118,""))),"")</f>
        <v/>
      </c>
      <c r="AD119" s="26" t="str">
        <f>IFERROR(IF(OR(AND(Z119="Muy Baja",AB119="Leve"),AND(Z119="Muy Baja",AB119="Menor"),AND(Z119="Baja",AB119="Leve")),"Bajo",IF(OR(AND(Z119="Muy baja",AB119="Moderado"),AND(Z119="Baja",AB119="Menor"),AND(Z119="Baja",AB119="Moderado"),AND(Z119="Media",AB119="Leve"),AND(Z119="Media",AB119="Menor"),AND(Z119="Media",AB119="Moderado"),AND(Z119="Alta",AB119="Leve"),AND(Z119="Alta",AB119="Menor")),"Moderado",IF(OR(AND(Z119="Muy Baja",AB119="Mayor"),AND(Z119="Baja",AB119="Mayor"),AND(Z119="Media",AB119="Mayor"),AND(Z119="Alta",AB119="Moderado"),AND(Z119="Alta",AB119="Mayor"),AND(Z119="Muy Alta",AB119="Leve"),AND(Z119="Muy Alta",AB119="Menor"),AND(Z119="Muy Alta",AB119="Moderado"),AND(Z119="Muy Alta",AB119="Mayor")),"Alto",IF(OR(AND(Z119="Muy Baja",AB119="Catastrófico"),AND(Z119="Baja",AB119="Catastrófico"),AND(Z119="Media",AB119="Catastrófico"),AND(Z119="Alta",AB119="Catastrófico"),AND(Z119="Muy Alta",AB119="Catastrófico")),"Extremo","")))),"")</f>
        <v/>
      </c>
      <c r="AE119" s="10"/>
      <c r="AF119" s="10"/>
      <c r="AG119" s="4"/>
      <c r="AH119" s="4"/>
      <c r="AI119" s="4"/>
      <c r="AJ119" s="4"/>
      <c r="AK119" s="15"/>
      <c r="AL119" s="15"/>
      <c r="AM119" s="177"/>
      <c r="AN119" s="256"/>
    </row>
    <row r="120" spans="1:40" s="103" customFormat="1" x14ac:dyDescent="0.3">
      <c r="A120" s="317"/>
      <c r="B120" s="177"/>
      <c r="C120" s="177"/>
      <c r="D120" s="177"/>
      <c r="E120" s="177"/>
      <c r="F120" s="208"/>
      <c r="G120" s="177"/>
      <c r="H120" s="253"/>
      <c r="I120" s="196"/>
      <c r="J120" s="199"/>
      <c r="K120" s="202"/>
      <c r="L120" s="199">
        <f ca="1">IF(NOT(ISERROR(MATCH(K120,_xlfn.ANCHORARRAY(F131),0))),J133&amp;"Por favor no seleccionar los criterios de impacto",K120)</f>
        <v>0</v>
      </c>
      <c r="M120" s="196"/>
      <c r="N120" s="199"/>
      <c r="O120" s="302"/>
      <c r="P120" s="1">
        <v>5</v>
      </c>
      <c r="Q120" s="101"/>
      <c r="R120" s="3" t="str">
        <f t="shared" si="145"/>
        <v/>
      </c>
      <c r="S120" s="4"/>
      <c r="T120" s="4"/>
      <c r="U120" s="5" t="str">
        <f t="shared" si="139"/>
        <v/>
      </c>
      <c r="V120" s="4"/>
      <c r="W120" s="4"/>
      <c r="X120" s="4"/>
      <c r="Y120" s="6" t="str">
        <f t="shared" si="144"/>
        <v/>
      </c>
      <c r="Z120" s="25" t="str">
        <f t="shared" si="140"/>
        <v/>
      </c>
      <c r="AA120" s="8" t="str">
        <f t="shared" si="141"/>
        <v/>
      </c>
      <c r="AB120" s="25" t="str">
        <f t="shared" si="142"/>
        <v/>
      </c>
      <c r="AC120" s="8" t="str">
        <f t="shared" si="146"/>
        <v/>
      </c>
      <c r="AD120" s="26" t="str">
        <f t="shared" ref="AD120:AD121" si="147">IFERROR(IF(OR(AND(Z120="Muy Baja",AB120="Leve"),AND(Z120="Muy Baja",AB120="Menor"),AND(Z120="Baja",AB120="Leve")),"Bajo",IF(OR(AND(Z120="Muy baja",AB120="Moderado"),AND(Z120="Baja",AB120="Menor"),AND(Z120="Baja",AB120="Moderado"),AND(Z120="Media",AB120="Leve"),AND(Z120="Media",AB120="Menor"),AND(Z120="Media",AB120="Moderado"),AND(Z120="Alta",AB120="Leve"),AND(Z120="Alta",AB120="Menor")),"Moderado",IF(OR(AND(Z120="Muy Baja",AB120="Mayor"),AND(Z120="Baja",AB120="Mayor"),AND(Z120="Media",AB120="Mayor"),AND(Z120="Alta",AB120="Moderado"),AND(Z120="Alta",AB120="Mayor"),AND(Z120="Muy Alta",AB120="Leve"),AND(Z120="Muy Alta",AB120="Menor"),AND(Z120="Muy Alta",AB120="Moderado"),AND(Z120="Muy Alta",AB120="Mayor")),"Alto",IF(OR(AND(Z120="Muy Baja",AB120="Catastrófico"),AND(Z120="Baja",AB120="Catastrófico"),AND(Z120="Media",AB120="Catastrófico"),AND(Z120="Alta",AB120="Catastrófico"),AND(Z120="Muy Alta",AB120="Catastrófico")),"Extremo","")))),"")</f>
        <v/>
      </c>
      <c r="AE120" s="10"/>
      <c r="AF120" s="10"/>
      <c r="AG120" s="4"/>
      <c r="AH120" s="4"/>
      <c r="AI120" s="4"/>
      <c r="AJ120" s="4"/>
      <c r="AK120" s="15"/>
      <c r="AL120" s="15"/>
      <c r="AM120" s="177"/>
      <c r="AN120" s="256"/>
    </row>
    <row r="121" spans="1:40" s="103" customFormat="1" ht="17.25" thickBot="1" x14ac:dyDescent="0.35">
      <c r="A121" s="324"/>
      <c r="B121" s="215"/>
      <c r="C121" s="215"/>
      <c r="D121" s="215"/>
      <c r="E121" s="215"/>
      <c r="F121" s="228"/>
      <c r="G121" s="215"/>
      <c r="H121" s="254"/>
      <c r="I121" s="219"/>
      <c r="J121" s="213"/>
      <c r="K121" s="220"/>
      <c r="L121" s="213">
        <f ca="1">IF(NOT(ISERROR(MATCH(K121,_xlfn.ANCHORARRAY(F132),0))),J134&amp;"Por favor no seleccionar los criterios de impacto",K121)</f>
        <v>0</v>
      </c>
      <c r="M121" s="219"/>
      <c r="N121" s="213"/>
      <c r="O121" s="319"/>
      <c r="P121" s="46">
        <v>6</v>
      </c>
      <c r="Q121" s="118"/>
      <c r="R121" s="48" t="str">
        <f t="shared" si="145"/>
        <v/>
      </c>
      <c r="S121" s="49"/>
      <c r="T121" s="49"/>
      <c r="U121" s="50" t="str">
        <f t="shared" si="139"/>
        <v/>
      </c>
      <c r="V121" s="49"/>
      <c r="W121" s="49"/>
      <c r="X121" s="49"/>
      <c r="Y121" s="51" t="str">
        <f t="shared" si="144"/>
        <v/>
      </c>
      <c r="Z121" s="52" t="str">
        <f t="shared" si="140"/>
        <v/>
      </c>
      <c r="AA121" s="50" t="str">
        <f t="shared" si="141"/>
        <v/>
      </c>
      <c r="AB121" s="52" t="str">
        <f t="shared" si="142"/>
        <v/>
      </c>
      <c r="AC121" s="50" t="str">
        <f t="shared" si="146"/>
        <v/>
      </c>
      <c r="AD121" s="53" t="str">
        <f t="shared" si="147"/>
        <v/>
      </c>
      <c r="AE121" s="49"/>
      <c r="AF121" s="49"/>
      <c r="AG121" s="49"/>
      <c r="AH121" s="49"/>
      <c r="AI121" s="49"/>
      <c r="AJ121" s="49"/>
      <c r="AK121" s="54"/>
      <c r="AL121" s="54"/>
      <c r="AM121" s="215"/>
      <c r="AN121" s="257"/>
    </row>
    <row r="122" spans="1:40" s="104" customFormat="1" ht="83.1" customHeight="1" x14ac:dyDescent="0.3">
      <c r="A122" s="303">
        <v>20</v>
      </c>
      <c r="B122" s="222" t="s">
        <v>281</v>
      </c>
      <c r="C122" s="222" t="s">
        <v>67</v>
      </c>
      <c r="D122" s="222" t="s">
        <v>282</v>
      </c>
      <c r="E122" s="222" t="s">
        <v>283</v>
      </c>
      <c r="F122" s="235" t="s">
        <v>284</v>
      </c>
      <c r="G122" s="222" t="s">
        <v>47</v>
      </c>
      <c r="H122" s="222">
        <v>1200</v>
      </c>
      <c r="I122" s="229" t="str">
        <f>IF(H122&lt;=0,"",IF(H122&lt;=2,"Muy Baja",IF(H122&lt;=5,"Baja",IF(H122&lt;=19,"Media",IF(H122&lt;=50,"Alta","Muy Alta")))))</f>
        <v>Muy Alta</v>
      </c>
      <c r="J122" s="230">
        <f>IF(I122="","",IF(I122="Muy Baja",0.2,IF(I122="Baja",0.4,IF(I122="Media",0.6,IF(I122="Alta",0.8,IF(I122="Muy Alta",1,))))))</f>
        <v>1</v>
      </c>
      <c r="K122" s="231" t="s">
        <v>48</v>
      </c>
      <c r="L122" s="230" t="str">
        <f>IF(NOT(ISERROR(MATCH(K122,'[7]Tabla Impacto'!$B$221:$B$223,0))),'[7]Tabla Impacto'!$F$223&amp;"Por favor no seleccionar los criterios de impacto(Afectación Económica o presupuestal y Pérdida Reputacional)",K122)</f>
        <v xml:space="preserve">     El riesgo afecta la imagen de de la entidad con efecto publicitario sostenido a nivel de sector administrativo, nivel departamental o municipal</v>
      </c>
      <c r="M122" s="229" t="str">
        <f>IF(OR(L122='[7]Tabla Impacto'!$C$11,L122='[7]Tabla Impacto'!$D$11),"Leve",IF(OR(L122='[7]Tabla Impacto'!$C$12,L122='[7]Tabla Impacto'!$D$12),"Menor",IF(OR(L122='[7]Tabla Impacto'!$C$13,L122='[7]Tabla Impacto'!$D$13),"Moderado",IF(OR(L122='[7]Tabla Impacto'!$C$14,L122='[7]Tabla Impacto'!$D$14),"Mayor",IF(OR(L122='[7]Tabla Impacto'!$C$15,L122='[7]Tabla Impacto'!$D$15),"Catastrófico","")))))</f>
        <v>Mayor</v>
      </c>
      <c r="N122" s="230">
        <f>IF(M122="","",IF(M122="Leve",0.2,IF(M122="Menor",0.4,IF(M122="Moderado",0.6,IF(M122="Mayor",0.8,IF(M122="Catastrófico",1,))))))</f>
        <v>0.8</v>
      </c>
      <c r="O122" s="221" t="str">
        <f>IF(OR(AND(I122="Muy Baja",M122="Leve"),AND(I122="Muy Baja",M122="Menor"),AND(I122="Baja",M122="Leve")),"Bajo",IF(OR(AND(I122="Muy baja",M122="Moderado"),AND(I122="Baja",M122="Menor"),AND(I122="Baja",M122="Moderado"),AND(I122="Media",M122="Leve"),AND(I122="Media",M122="Menor"),AND(I122="Media",M122="Moderado"),AND(I122="Alta",M122="Leve"),AND(I122="Alta",M122="Menor")),"Moderado",IF(OR(AND(I122="Muy Baja",M122="Mayor"),AND(I122="Baja",M122="Mayor"),AND(I122="Media",M122="Mayor"),AND(I122="Alta",M122="Moderado"),AND(I122="Alta",M122="Mayor"),AND(I122="Muy Alta",M122="Leve"),AND(I122="Muy Alta",M122="Menor"),AND(I122="Muy Alta",M122="Moderado"),AND(I122="Muy Alta",M122="Mayor")),"Alto",IF(OR(AND(I122="Muy Baja",M122="Catastrófico"),AND(I122="Baja",M122="Catastrófico"),AND(I122="Media",M122="Catastrófico"),AND(I122="Alta",M122="Catastrófico"),AND(I122="Muy Alta",M122="Catastrófico")),"Extremo",""))))</f>
        <v>Alto</v>
      </c>
      <c r="P122" s="57">
        <v>1</v>
      </c>
      <c r="Q122" s="119" t="s">
        <v>285</v>
      </c>
      <c r="R122" s="59" t="str">
        <f>IF(OR(S122="Preventivo",S122="Detectivo"),"Probabilidad",IF(S122="Correctivo","Impacto",""))</f>
        <v>Probabilidad</v>
      </c>
      <c r="S122" s="44" t="s">
        <v>64</v>
      </c>
      <c r="T122" s="44" t="s">
        <v>51</v>
      </c>
      <c r="U122" s="60" t="str">
        <f>IF(AND(S122="Preventivo",T122="Automático"),"50%",IF(AND(S122="Preventivo",T122="Manual"),"40%",IF(AND(S122="Detectivo",T122="Automático"),"40%",IF(AND(S122="Detectivo",T122="Manual"),"30%",IF(AND(S122="Correctivo",T122="Automático"),"35%",IF(AND(S122="Correctivo",T122="Manual"),"25%",""))))))</f>
        <v>40%</v>
      </c>
      <c r="V122" s="44" t="s">
        <v>52</v>
      </c>
      <c r="W122" s="44" t="s">
        <v>150</v>
      </c>
      <c r="X122" s="44" t="s">
        <v>54</v>
      </c>
      <c r="Y122" s="61">
        <f>IFERROR(IF(R122="Probabilidad",(J122-(+J122*U122)),IF(R122="Impacto",J122,"")),"")</f>
        <v>0.6</v>
      </c>
      <c r="Z122" s="39" t="str">
        <f>IFERROR(IF(Y122="","",IF(Y122&lt;=0.2,"Muy Baja",IF(Y122&lt;=0.4,"Baja",IF(Y122&lt;=0.6,"Media",IF(Y122&lt;=0.8,"Alta","Muy Alta"))))),"")</f>
        <v>Media</v>
      </c>
      <c r="AA122" s="62">
        <f>+Y122</f>
        <v>0.6</v>
      </c>
      <c r="AB122" s="39" t="str">
        <f>IFERROR(IF(AC122="","",IF(AC122&lt;=0.2,"Leve",IF(AC122&lt;=0.4,"Menor",IF(AC122&lt;=0.6,"Moderado",IF(AC122&lt;=0.8,"Mayor","Catastrófico"))))),"")</f>
        <v>Mayor</v>
      </c>
      <c r="AC122" s="62">
        <f>IFERROR(IF(R122="Impacto",(N122-(+N122*U122)),IF(R122="Probabilidad",N122,"")),"")</f>
        <v>0.8</v>
      </c>
      <c r="AD122" s="63" t="str">
        <f>IFERROR(IF(OR(AND(Z122="Muy Baja",AB122="Leve"),AND(Z122="Muy Baja",AB122="Menor"),AND(Z122="Baja",AB122="Leve")),"Bajo",IF(OR(AND(Z122="Muy baja",AB122="Moderado"),AND(Z122="Baja",AB122="Menor"),AND(Z122="Baja",AB122="Moderado"),AND(Z122="Media",AB122="Leve"),AND(Z122="Media",AB122="Menor"),AND(Z122="Media",AB122="Moderado"),AND(Z122="Alta",AB122="Leve"),AND(Z122="Alta",AB122="Menor")),"Moderado",IF(OR(AND(Z122="Muy Baja",AB122="Mayor"),AND(Z122="Baja",AB122="Mayor"),AND(Z122="Media",AB122="Mayor"),AND(Z122="Alta",AB122="Moderado"),AND(Z122="Alta",AB122="Mayor"),AND(Z122="Muy Alta",AB122="Leve"),AND(Z122="Muy Alta",AB122="Menor"),AND(Z122="Muy Alta",AB122="Moderado"),AND(Z122="Muy Alta",AB122="Mayor")),"Alto",IF(OR(AND(Z122="Muy Baja",AB122="Catastrófico"),AND(Z122="Baja",AB122="Catastrófico"),AND(Z122="Media",AB122="Catastrófico"),AND(Z122="Alta",AB122="Catastrófico"),AND(Z122="Muy Alta",AB122="Catastrófico")),"Extremo","")))),"")</f>
        <v>Alto</v>
      </c>
      <c r="AE122" s="43" t="s">
        <v>55</v>
      </c>
      <c r="AF122" s="43" t="s">
        <v>286</v>
      </c>
      <c r="AG122" s="44" t="s">
        <v>287</v>
      </c>
      <c r="AH122" s="44" t="s">
        <v>288</v>
      </c>
      <c r="AI122" s="44" t="s">
        <v>289</v>
      </c>
      <c r="AJ122" s="44" t="s">
        <v>290</v>
      </c>
      <c r="AK122" s="45">
        <v>44330</v>
      </c>
      <c r="AL122" s="45">
        <v>44561</v>
      </c>
      <c r="AM122" s="222">
        <v>3776</v>
      </c>
      <c r="AN122" s="223"/>
    </row>
    <row r="123" spans="1:40" s="104" customFormat="1" x14ac:dyDescent="0.3">
      <c r="A123" s="278"/>
      <c r="B123" s="177"/>
      <c r="C123" s="177"/>
      <c r="D123" s="177"/>
      <c r="E123" s="177"/>
      <c r="F123" s="208"/>
      <c r="G123" s="177"/>
      <c r="H123" s="177"/>
      <c r="I123" s="196"/>
      <c r="J123" s="199"/>
      <c r="K123" s="202"/>
      <c r="L123" s="199">
        <f ca="1">IF(NOT(ISERROR(MATCH(K123,_xlfn.ANCHORARRAY(F134),0))),J136&amp;"Por favor no seleccionar los criterios de impacto",K123)</f>
        <v>0</v>
      </c>
      <c r="M123" s="196"/>
      <c r="N123" s="199"/>
      <c r="O123" s="174"/>
      <c r="P123" s="31">
        <v>2</v>
      </c>
      <c r="Q123" s="101"/>
      <c r="R123" s="27" t="str">
        <f>IF(OR(S123="Preventivo",S123="Detectivo"),"Probabilidad",IF(S123="Correctivo","Impacto",""))</f>
        <v/>
      </c>
      <c r="S123" s="12"/>
      <c r="T123" s="12"/>
      <c r="U123" s="28" t="str">
        <f t="shared" ref="U123:U124" si="148">IF(AND(S123="Preventivo",T123="Automático"),"50%",IF(AND(S123="Preventivo",T123="Manual"),"40%",IF(AND(S123="Detectivo",T123="Automático"),"40%",IF(AND(S123="Detectivo",T123="Manual"),"30%",IF(AND(S123="Correctivo",T123="Automático"),"35%",IF(AND(S123="Correctivo",T123="Manual"),"25%",""))))))</f>
        <v/>
      </c>
      <c r="V123" s="12"/>
      <c r="W123" s="12"/>
      <c r="X123" s="12"/>
      <c r="Y123" s="29" t="str">
        <f>IFERROR(IF(AND(R122="Probabilidad",R123="Probabilidad"),(AA122-(+AA122*U123)),IF(R123="Probabilidad",(J122-(+J122*U123)),IF(R123="Impacto",AA122,""))),"")</f>
        <v/>
      </c>
      <c r="Z123" s="25" t="str">
        <f t="shared" ref="Z123:Z127" si="149">IFERROR(IF(Y123="","",IF(Y123&lt;=0.2,"Muy Baja",IF(Y123&lt;=0.4,"Baja",IF(Y123&lt;=0.6,"Media",IF(Y123&lt;=0.8,"Alta","Muy Alta"))))),"")</f>
        <v/>
      </c>
      <c r="AA123" s="18" t="str">
        <f t="shared" ref="AA123:AA127" si="150">+Y123</f>
        <v/>
      </c>
      <c r="AB123" s="25" t="str">
        <f t="shared" ref="AB123:AB127" si="151">IFERROR(IF(AC123="","",IF(AC123&lt;=0.2,"Leve",IF(AC123&lt;=0.4,"Menor",IF(AC123&lt;=0.6,"Moderado",IF(AC123&lt;=0.8,"Mayor","Catastrófico"))))),"")</f>
        <v/>
      </c>
      <c r="AC123" s="18" t="str">
        <f>IFERROR(IF(AND(R122="Impacto",R123="Impacto"),(AC122-(+AC122*U123)),IF(R123="Impacto",($N$16-(+$N$16*U123)),IF(R123="Probabilidad",AC122,""))),"")</f>
        <v/>
      </c>
      <c r="AD123" s="30" t="str">
        <f t="shared" ref="AD123:AD127" si="152">IFERROR(IF(OR(AND(Z123="Muy Baja",AB123="Leve"),AND(Z123="Muy Baja",AB123="Menor"),AND(Z123="Baja",AB123="Leve")),"Bajo",IF(OR(AND(Z123="Muy baja",AB123="Moderado"),AND(Z123="Baja",AB123="Menor"),AND(Z123="Baja",AB123="Moderado"),AND(Z123="Media",AB123="Leve"),AND(Z123="Media",AB123="Menor"),AND(Z123="Media",AB123="Moderado"),AND(Z123="Alta",AB123="Leve"),AND(Z123="Alta",AB123="Menor")),"Moderado",IF(OR(AND(Z123="Muy Baja",AB123="Mayor"),AND(Z123="Baja",AB123="Mayor"),AND(Z123="Media",AB123="Mayor"),AND(Z123="Alta",AB123="Moderado"),AND(Z123="Alta",AB123="Mayor"),AND(Z123="Muy Alta",AB123="Leve"),AND(Z123="Muy Alta",AB123="Menor"),AND(Z123="Muy Alta",AB123="Moderado"),AND(Z123="Muy Alta",AB123="Mayor")),"Alto",IF(OR(AND(Z123="Muy Baja",AB123="Catastrófico"),AND(Z123="Baja",AB123="Catastrófico"),AND(Z123="Media",AB123="Catastrófico"),AND(Z123="Alta",AB123="Catastrófico"),AND(Z123="Muy Alta",AB123="Catastrófico")),"Extremo","")))),"")</f>
        <v/>
      </c>
      <c r="AE123" s="11"/>
      <c r="AF123" s="11"/>
      <c r="AG123" s="12"/>
      <c r="AH123" s="12"/>
      <c r="AI123" s="12"/>
      <c r="AJ123" s="12"/>
      <c r="AK123" s="13"/>
      <c r="AL123" s="13"/>
      <c r="AM123" s="177"/>
      <c r="AN123" s="217"/>
    </row>
    <row r="124" spans="1:40" s="104" customFormat="1" x14ac:dyDescent="0.3">
      <c r="A124" s="278"/>
      <c r="B124" s="177"/>
      <c r="C124" s="177"/>
      <c r="D124" s="177"/>
      <c r="E124" s="177"/>
      <c r="F124" s="208"/>
      <c r="G124" s="177"/>
      <c r="H124" s="177"/>
      <c r="I124" s="196"/>
      <c r="J124" s="199"/>
      <c r="K124" s="202"/>
      <c r="L124" s="199">
        <f ca="1">IF(NOT(ISERROR(MATCH(K124,_xlfn.ANCHORARRAY(F135),0))),J137&amp;"Por favor no seleccionar los criterios de impacto",K124)</f>
        <v>0</v>
      </c>
      <c r="M124" s="196"/>
      <c r="N124" s="199"/>
      <c r="O124" s="174"/>
      <c r="P124" s="31">
        <v>3</v>
      </c>
      <c r="Q124" s="101"/>
      <c r="R124" s="27" t="str">
        <f>IF(OR(S124="Preventivo",S124="Detectivo"),"Probabilidad",IF(S124="Correctivo","Impacto",""))</f>
        <v/>
      </c>
      <c r="S124" s="12"/>
      <c r="T124" s="12"/>
      <c r="U124" s="28" t="str">
        <f t="shared" si="148"/>
        <v/>
      </c>
      <c r="V124" s="12"/>
      <c r="W124" s="12"/>
      <c r="X124" s="12"/>
      <c r="Y124" s="29" t="str">
        <f>IFERROR(IF(AND(R123="Probabilidad",R124="Probabilidad"),(AA123-(+AA123*U124)),IF(AND(R123="Impacto",R124="Probabilidad"),(AA122-(+AA122*U124)),IF(R124="Impacto",AA123,""))),"")</f>
        <v/>
      </c>
      <c r="Z124" s="25" t="str">
        <f t="shared" si="149"/>
        <v/>
      </c>
      <c r="AA124" s="18" t="str">
        <f t="shared" si="150"/>
        <v/>
      </c>
      <c r="AB124" s="25" t="str">
        <f t="shared" si="151"/>
        <v/>
      </c>
      <c r="AC124" s="18" t="str">
        <f>IFERROR(IF(AND(R123="Impacto",R124="Impacto"),(AC123-(+AC123*U124)),IF(AND(R123="Probabilidad",R124="Impacto"),(AC122-(+AC122*U124)),IF(R124="Probabilidad",AC123,""))),"")</f>
        <v/>
      </c>
      <c r="AD124" s="30" t="str">
        <f t="shared" si="152"/>
        <v/>
      </c>
      <c r="AE124" s="11"/>
      <c r="AF124" s="11"/>
      <c r="AG124" s="12"/>
      <c r="AH124" s="12"/>
      <c r="AI124" s="12"/>
      <c r="AJ124" s="12"/>
      <c r="AK124" s="13"/>
      <c r="AL124" s="13"/>
      <c r="AM124" s="177"/>
      <c r="AN124" s="217"/>
    </row>
    <row r="125" spans="1:40" s="104" customFormat="1" x14ac:dyDescent="0.3">
      <c r="A125" s="278"/>
      <c r="B125" s="177"/>
      <c r="C125" s="177"/>
      <c r="D125" s="177"/>
      <c r="E125" s="177"/>
      <c r="F125" s="208"/>
      <c r="G125" s="177"/>
      <c r="H125" s="177"/>
      <c r="I125" s="196"/>
      <c r="J125" s="199"/>
      <c r="K125" s="202"/>
      <c r="L125" s="199">
        <f ca="1">IF(NOT(ISERROR(MATCH(K125,_xlfn.ANCHORARRAY(F136),0))),J138&amp;"Por favor no seleccionar los criterios de impacto",K125)</f>
        <v>0</v>
      </c>
      <c r="M125" s="196"/>
      <c r="N125" s="199"/>
      <c r="O125" s="174"/>
      <c r="P125" s="31">
        <v>4</v>
      </c>
      <c r="Q125" s="101"/>
      <c r="R125" s="27"/>
      <c r="S125" s="12"/>
      <c r="T125" s="12"/>
      <c r="U125" s="28"/>
      <c r="V125" s="12"/>
      <c r="W125" s="12"/>
      <c r="X125" s="12"/>
      <c r="Y125" s="29" t="str">
        <f t="shared" ref="Y125:Y127" si="153">IFERROR(IF(AND(R124="Probabilidad",R125="Probabilidad"),(AA124-(+AA124*U125)),IF(AND(R124="Impacto",R125="Probabilidad"),(AA123-(+AA123*U125)),IF(R125="Impacto",AA124,""))),"")</f>
        <v/>
      </c>
      <c r="Z125" s="25" t="str">
        <f t="shared" si="149"/>
        <v/>
      </c>
      <c r="AA125" s="18" t="str">
        <f t="shared" si="150"/>
        <v/>
      </c>
      <c r="AB125" s="25" t="str">
        <f t="shared" si="151"/>
        <v/>
      </c>
      <c r="AC125" s="18" t="str">
        <f t="shared" ref="AC125:AC127" si="154">IFERROR(IF(AND(R124="Impacto",R125="Impacto"),(AC124-(+AC124*U125)),IF(AND(R124="Probabilidad",R125="Impacto"),(AC123-(+AC123*U125)),IF(R125="Probabilidad",AC124,""))),"")</f>
        <v/>
      </c>
      <c r="AD125" s="30" t="str">
        <f>IFERROR(IF(OR(AND(Z125="Muy Baja",AB125="Leve"),AND(Z125="Muy Baja",AB125="Menor"),AND(Z125="Baja",AB125="Leve")),"Bajo",IF(OR(AND(Z125="Muy baja",AB125="Moderado"),AND(Z125="Baja",AB125="Menor"),AND(Z125="Baja",AB125="Moderado"),AND(Z125="Media",AB125="Leve"),AND(Z125="Media",AB125="Menor"),AND(Z125="Media",AB125="Moderado"),AND(Z125="Alta",AB125="Leve"),AND(Z125="Alta",AB125="Menor")),"Moderado",IF(OR(AND(Z125="Muy Baja",AB125="Mayor"),AND(Z125="Baja",AB125="Mayor"),AND(Z125="Media",AB125="Mayor"),AND(Z125="Alta",AB125="Moderado"),AND(Z125="Alta",AB125="Mayor"),AND(Z125="Muy Alta",AB125="Leve"),AND(Z125="Muy Alta",AB125="Menor"),AND(Z125="Muy Alta",AB125="Moderado"),AND(Z125="Muy Alta",AB125="Mayor")),"Alto",IF(OR(AND(Z125="Muy Baja",AB125="Catastrófico"),AND(Z125="Baja",AB125="Catastrófico"),AND(Z125="Media",AB125="Catastrófico"),AND(Z125="Alta",AB125="Catastrófico"),AND(Z125="Muy Alta",AB125="Catastrófico")),"Extremo","")))),"")</f>
        <v/>
      </c>
      <c r="AE125" s="11"/>
      <c r="AF125" s="11"/>
      <c r="AG125" s="12"/>
      <c r="AH125" s="12"/>
      <c r="AI125" s="12"/>
      <c r="AJ125" s="12"/>
      <c r="AK125" s="13"/>
      <c r="AL125" s="13"/>
      <c r="AM125" s="177"/>
      <c r="AN125" s="217"/>
    </row>
    <row r="126" spans="1:40" s="104" customFormat="1" x14ac:dyDescent="0.3">
      <c r="A126" s="278"/>
      <c r="B126" s="177"/>
      <c r="C126" s="177"/>
      <c r="D126" s="177"/>
      <c r="E126" s="177"/>
      <c r="F126" s="208"/>
      <c r="G126" s="177"/>
      <c r="H126" s="177"/>
      <c r="I126" s="196"/>
      <c r="J126" s="199"/>
      <c r="K126" s="202"/>
      <c r="L126" s="199">
        <f ca="1">IF(NOT(ISERROR(MATCH(K126,_xlfn.ANCHORARRAY(F137),0))),J139&amp;"Por favor no seleccionar los criterios de impacto",K126)</f>
        <v>0</v>
      </c>
      <c r="M126" s="196"/>
      <c r="N126" s="199"/>
      <c r="O126" s="174"/>
      <c r="P126" s="31">
        <v>5</v>
      </c>
      <c r="Q126" s="101"/>
      <c r="R126" s="27"/>
      <c r="S126" s="12"/>
      <c r="T126" s="12"/>
      <c r="U126" s="28"/>
      <c r="V126" s="12"/>
      <c r="W126" s="12"/>
      <c r="X126" s="12"/>
      <c r="Y126" s="29" t="str">
        <f t="shared" si="153"/>
        <v/>
      </c>
      <c r="Z126" s="25" t="str">
        <f t="shared" si="149"/>
        <v/>
      </c>
      <c r="AA126" s="18" t="str">
        <f t="shared" si="150"/>
        <v/>
      </c>
      <c r="AB126" s="25" t="str">
        <f t="shared" si="151"/>
        <v/>
      </c>
      <c r="AC126" s="18" t="str">
        <f t="shared" si="154"/>
        <v/>
      </c>
      <c r="AD126" s="30" t="str">
        <f t="shared" si="152"/>
        <v/>
      </c>
      <c r="AE126" s="11"/>
      <c r="AF126" s="11"/>
      <c r="AG126" s="12"/>
      <c r="AH126" s="12"/>
      <c r="AI126" s="12"/>
      <c r="AJ126" s="12"/>
      <c r="AK126" s="13"/>
      <c r="AL126" s="13"/>
      <c r="AM126" s="177"/>
      <c r="AN126" s="217"/>
    </row>
    <row r="127" spans="1:40" s="104" customFormat="1" x14ac:dyDescent="0.3">
      <c r="A127" s="280"/>
      <c r="B127" s="178"/>
      <c r="C127" s="178"/>
      <c r="D127" s="178"/>
      <c r="E127" s="178"/>
      <c r="F127" s="209"/>
      <c r="G127" s="178"/>
      <c r="H127" s="178"/>
      <c r="I127" s="197"/>
      <c r="J127" s="200"/>
      <c r="K127" s="203"/>
      <c r="L127" s="200">
        <f ca="1">IF(NOT(ISERROR(MATCH(K127,_xlfn.ANCHORARRAY(F138),0))),J140&amp;"Por favor no seleccionar los criterios de impacto",K127)</f>
        <v>0</v>
      </c>
      <c r="M127" s="197"/>
      <c r="N127" s="200"/>
      <c r="O127" s="175"/>
      <c r="P127" s="31">
        <v>6</v>
      </c>
      <c r="Q127" s="101"/>
      <c r="R127" s="27"/>
      <c r="S127" s="12"/>
      <c r="T127" s="12"/>
      <c r="U127" s="28"/>
      <c r="V127" s="12"/>
      <c r="W127" s="12"/>
      <c r="X127" s="12"/>
      <c r="Y127" s="29" t="str">
        <f t="shared" si="153"/>
        <v/>
      </c>
      <c r="Z127" s="25" t="str">
        <f t="shared" si="149"/>
        <v/>
      </c>
      <c r="AA127" s="18" t="str">
        <f t="shared" si="150"/>
        <v/>
      </c>
      <c r="AB127" s="25" t="str">
        <f t="shared" si="151"/>
        <v/>
      </c>
      <c r="AC127" s="18" t="str">
        <f t="shared" si="154"/>
        <v/>
      </c>
      <c r="AD127" s="30" t="str">
        <f t="shared" si="152"/>
        <v/>
      </c>
      <c r="AE127" s="11"/>
      <c r="AF127" s="11"/>
      <c r="AG127" s="12"/>
      <c r="AH127" s="12"/>
      <c r="AI127" s="12"/>
      <c r="AJ127" s="12"/>
      <c r="AK127" s="13"/>
      <c r="AL127" s="13"/>
      <c r="AM127" s="178"/>
      <c r="AN127" s="224"/>
    </row>
    <row r="128" spans="1:40" s="104" customFormat="1" ht="93" customHeight="1" x14ac:dyDescent="0.3">
      <c r="A128" s="277">
        <v>21</v>
      </c>
      <c r="B128" s="176" t="s">
        <v>281</v>
      </c>
      <c r="C128" s="176" t="s">
        <v>67</v>
      </c>
      <c r="D128" s="176" t="s">
        <v>291</v>
      </c>
      <c r="E128" s="176" t="s">
        <v>292</v>
      </c>
      <c r="F128" s="207" t="s">
        <v>293</v>
      </c>
      <c r="G128" s="176" t="s">
        <v>47</v>
      </c>
      <c r="H128" s="176">
        <v>48</v>
      </c>
      <c r="I128" s="195" t="str">
        <f t="shared" ref="I128" si="155">IF(H128&lt;=0,"",IF(H128&lt;=2,"Muy Baja",IF(H128&lt;=5,"Baja",IF(H128&lt;=19,"Media",IF(H128&lt;=50,"Alta","Muy Alta")))))</f>
        <v>Alta</v>
      </c>
      <c r="J128" s="198">
        <f>IF(I128="","",IF(I128="Muy Baja",0.2,IF(I128="Baja",0.4,IF(I128="Media",0.6,IF(I128="Alta",0.8,IF(I128="Muy Alta",1,))))))</f>
        <v>0.8</v>
      </c>
      <c r="K128" s="201" t="s">
        <v>48</v>
      </c>
      <c r="L128" s="198" t="str">
        <f>IF(NOT(ISERROR(MATCH(K128,'[7]Tabla Impacto'!$B$221:$B$223,0))),'[7]Tabla Impacto'!$F$223&amp;"Por favor no seleccionar los criterios de impacto(Afectación Económica o presupuestal y Pérdida Reputacional)",K128)</f>
        <v xml:space="preserve">     El riesgo afecta la imagen de de la entidad con efecto publicitario sostenido a nivel de sector administrativo, nivel departamental o municipal</v>
      </c>
      <c r="M128" s="195" t="str">
        <f>IF(OR(L128='[7]Tabla Impacto'!$C$11,L128='[7]Tabla Impacto'!$D$11),"Leve",IF(OR(L128='[7]Tabla Impacto'!$C$12,L128='[7]Tabla Impacto'!$D$12),"Menor",IF(OR(L128='[7]Tabla Impacto'!$C$13,L128='[7]Tabla Impacto'!$D$13),"Moderado",IF(OR(L128='[7]Tabla Impacto'!$C$14,L128='[7]Tabla Impacto'!$D$14),"Mayor",IF(OR(L128='[7]Tabla Impacto'!$C$15,L128='[7]Tabla Impacto'!$D$15),"Catastrófico","")))))</f>
        <v>Mayor</v>
      </c>
      <c r="N128" s="198">
        <f>IF(M128="","",IF(M128="Leve",0.2,IF(M128="Menor",0.4,IF(M128="Moderado",0.6,IF(M128="Mayor",0.8,IF(M128="Catastrófico",1,))))))</f>
        <v>0.8</v>
      </c>
      <c r="O128" s="173" t="str">
        <f>IF(OR(AND(I128="Muy Baja",M128="Leve"),AND(I128="Muy Baja",M128="Menor"),AND(I128="Baja",M128="Leve")),"Bajo",IF(OR(AND(I128="Muy baja",M128="Moderado"),AND(I128="Baja",M128="Menor"),AND(I128="Baja",M128="Moderado"),AND(I128="Media",M128="Leve"),AND(I128="Media",M128="Menor"),AND(I128="Media",M128="Moderado"),AND(I128="Alta",M128="Leve"),AND(I128="Alta",M128="Menor")),"Moderado",IF(OR(AND(I128="Muy Baja",M128="Mayor"),AND(I128="Baja",M128="Mayor"),AND(I128="Media",M128="Mayor"),AND(I128="Alta",M128="Moderado"),AND(I128="Alta",M128="Mayor"),AND(I128="Muy Alta",M128="Leve"),AND(I128="Muy Alta",M128="Menor"),AND(I128="Muy Alta",M128="Moderado"),AND(I128="Muy Alta",M128="Mayor")),"Alto",IF(OR(AND(I128="Muy Baja",M128="Catastrófico"),AND(I128="Baja",M128="Catastrófico"),AND(I128="Media",M128="Catastrófico"),AND(I128="Alta",M128="Catastrófico"),AND(I128="Muy Alta",M128="Catastrófico")),"Extremo",""))))</f>
        <v>Alto</v>
      </c>
      <c r="P128" s="31">
        <v>1</v>
      </c>
      <c r="Q128" s="101" t="s">
        <v>294</v>
      </c>
      <c r="R128" s="27" t="str">
        <f>IF(OR(S128="Preventivo",S128="Detectivo"),"Probabilidad",IF(S128="Correctivo","Impacto",""))</f>
        <v>Probabilidad</v>
      </c>
      <c r="S128" s="12" t="s">
        <v>64</v>
      </c>
      <c r="T128" s="12" t="s">
        <v>51</v>
      </c>
      <c r="U128" s="28" t="str">
        <f>IF(AND(S128="Preventivo",T128="Automático"),"50%",IF(AND(S128="Preventivo",T128="Manual"),"40%",IF(AND(S128="Detectivo",T128="Automático"),"40%",IF(AND(S128="Detectivo",T128="Manual"),"30%",IF(AND(S128="Correctivo",T128="Automático"),"35%",IF(AND(S128="Correctivo",T128="Manual"),"25%",""))))))</f>
        <v>40%</v>
      </c>
      <c r="V128" s="12" t="s">
        <v>52</v>
      </c>
      <c r="W128" s="12" t="s">
        <v>53</v>
      </c>
      <c r="X128" s="12" t="s">
        <v>54</v>
      </c>
      <c r="Y128" s="29">
        <f>IFERROR(IF(R128="Probabilidad",(J128-(+J128*U128)),IF(R128="Impacto",J128,"")),"")</f>
        <v>0.48</v>
      </c>
      <c r="Z128" s="25" t="str">
        <f>IFERROR(IF(Y128="","",IF(Y128&lt;=0.2,"Muy Baja",IF(Y128&lt;=0.4,"Baja",IF(Y128&lt;=0.6,"Media",IF(Y128&lt;=0.8,"Alta","Muy Alta"))))),"")</f>
        <v>Media</v>
      </c>
      <c r="AA128" s="18">
        <f>+Y128</f>
        <v>0.48</v>
      </c>
      <c r="AB128" s="25" t="str">
        <f>IFERROR(IF(AC128="","",IF(AC128&lt;=0.2,"Leve",IF(AC128&lt;=0.4,"Menor",IF(AC128&lt;=0.6,"Moderado",IF(AC128&lt;=0.8,"Mayor","Catastrófico"))))),"")</f>
        <v>Mayor</v>
      </c>
      <c r="AC128" s="18">
        <f>IFERROR(IF(R128="Impacto",(N128-(+N128*U128)),IF(R128="Probabilidad",N128,"")),"")</f>
        <v>0.8</v>
      </c>
      <c r="AD128" s="30" t="str">
        <f>IFERROR(IF(OR(AND(Z128="Muy Baja",AB128="Leve"),AND(Z128="Muy Baja",AB128="Menor"),AND(Z128="Baja",AB128="Leve")),"Bajo",IF(OR(AND(Z128="Muy baja",AB128="Moderado"),AND(Z128="Baja",AB128="Menor"),AND(Z128="Baja",AB128="Moderado"),AND(Z128="Media",AB128="Leve"),AND(Z128="Media",AB128="Menor"),AND(Z128="Media",AB128="Moderado"),AND(Z128="Alta",AB128="Leve"),AND(Z128="Alta",AB128="Menor")),"Moderado",IF(OR(AND(Z128="Muy Baja",AB128="Mayor"),AND(Z128="Baja",AB128="Mayor"),AND(Z128="Media",AB128="Mayor"),AND(Z128="Alta",AB128="Moderado"),AND(Z128="Alta",AB128="Mayor"),AND(Z128="Muy Alta",AB128="Leve"),AND(Z128="Muy Alta",AB128="Menor"),AND(Z128="Muy Alta",AB128="Moderado"),AND(Z128="Muy Alta",AB128="Mayor")),"Alto",IF(OR(AND(Z128="Muy Baja",AB128="Catastrófico"),AND(Z128="Baja",AB128="Catastrófico"),AND(Z128="Media",AB128="Catastrófico"),AND(Z128="Alta",AB128="Catastrófico"),AND(Z128="Muy Alta",AB128="Catastrófico")),"Extremo","")))),"")</f>
        <v>Alto</v>
      </c>
      <c r="AE128" s="11" t="s">
        <v>55</v>
      </c>
      <c r="AF128" s="11" t="s">
        <v>295</v>
      </c>
      <c r="AG128" s="12" t="s">
        <v>296</v>
      </c>
      <c r="AH128" s="12" t="s">
        <v>297</v>
      </c>
      <c r="AI128" s="12" t="s">
        <v>298</v>
      </c>
      <c r="AJ128" s="12" t="s">
        <v>290</v>
      </c>
      <c r="AK128" s="13">
        <v>44330</v>
      </c>
      <c r="AL128" s="13">
        <v>44561</v>
      </c>
      <c r="AM128" s="176">
        <v>3777</v>
      </c>
      <c r="AN128" s="216"/>
    </row>
    <row r="129" spans="1:40" s="104" customFormat="1" ht="27.95" customHeight="1" x14ac:dyDescent="0.3">
      <c r="A129" s="278"/>
      <c r="B129" s="177"/>
      <c r="C129" s="177"/>
      <c r="D129" s="177"/>
      <c r="E129" s="177"/>
      <c r="F129" s="208"/>
      <c r="G129" s="177"/>
      <c r="H129" s="177"/>
      <c r="I129" s="196"/>
      <c r="J129" s="199"/>
      <c r="K129" s="202"/>
      <c r="L129" s="199">
        <f ca="1">IF(NOT(ISERROR(MATCH(K129,_xlfn.ANCHORARRAY(F140),0))),J142&amp;"Por favor no seleccionar los criterios de impacto",K129)</f>
        <v>0</v>
      </c>
      <c r="M129" s="196"/>
      <c r="N129" s="199"/>
      <c r="O129" s="174"/>
      <c r="P129" s="31">
        <v>2</v>
      </c>
      <c r="Q129" s="101"/>
      <c r="R129" s="27" t="str">
        <f>IF(OR(S129="Preventivo",S129="Detectivo"),"Probabilidad",IF(S129="Correctivo","Impacto",""))</f>
        <v/>
      </c>
      <c r="S129" s="12"/>
      <c r="T129" s="12"/>
      <c r="U129" s="28" t="str">
        <f t="shared" ref="U129:U133" si="156">IF(AND(S129="Preventivo",T129="Automático"),"50%",IF(AND(S129="Preventivo",T129="Manual"),"40%",IF(AND(S129="Detectivo",T129="Automático"),"40%",IF(AND(S129="Detectivo",T129="Manual"),"30%",IF(AND(S129="Correctivo",T129="Automático"),"35%",IF(AND(S129="Correctivo",T129="Manual"),"25%",""))))))</f>
        <v/>
      </c>
      <c r="V129" s="12"/>
      <c r="W129" s="12"/>
      <c r="X129" s="12"/>
      <c r="Y129" s="29" t="str">
        <f>IFERROR(IF(AND(R128="Probabilidad",R129="Probabilidad"),(AA128-(+AA128*U129)),IF(R129="Probabilidad",(J128-(+J128*U129)),IF(R129="Impacto",AA128,""))),"")</f>
        <v/>
      </c>
      <c r="Z129" s="25" t="str">
        <f t="shared" ref="Z129:Z133" si="157">IFERROR(IF(Y129="","",IF(Y129&lt;=0.2,"Muy Baja",IF(Y129&lt;=0.4,"Baja",IF(Y129&lt;=0.6,"Media",IF(Y129&lt;=0.8,"Alta","Muy Alta"))))),"")</f>
        <v/>
      </c>
      <c r="AA129" s="18" t="str">
        <f t="shared" ref="AA129:AA175" si="158">+Y129</f>
        <v/>
      </c>
      <c r="AB129" s="25" t="str">
        <f t="shared" ref="AB129:AB133" si="159">IFERROR(IF(AC129="","",IF(AC129&lt;=0.2,"Leve",IF(AC129&lt;=0.4,"Menor",IF(AC129&lt;=0.6,"Moderado",IF(AC129&lt;=0.8,"Mayor","Catastrófico"))))),"")</f>
        <v/>
      </c>
      <c r="AC129" s="18" t="str">
        <f>IFERROR(IF(AND(R128="Impacto",R129="Impacto"),(AC122-(+AC122*U129)),IF(R129="Impacto",($N$22-(+$N$22*U129)),IF(R129="Probabilidad",AC122,""))),"")</f>
        <v/>
      </c>
      <c r="AD129" s="30" t="str">
        <f t="shared" ref="AD129:AD130" si="160">IFERROR(IF(OR(AND(Z129="Muy Baja",AB129="Leve"),AND(Z129="Muy Baja",AB129="Menor"),AND(Z129="Baja",AB129="Leve")),"Bajo",IF(OR(AND(Z129="Muy baja",AB129="Moderado"),AND(Z129="Baja",AB129="Menor"),AND(Z129="Baja",AB129="Moderado"),AND(Z129="Media",AB129="Leve"),AND(Z129="Media",AB129="Menor"),AND(Z129="Media",AB129="Moderado"),AND(Z129="Alta",AB129="Leve"),AND(Z129="Alta",AB129="Menor")),"Moderado",IF(OR(AND(Z129="Muy Baja",AB129="Mayor"),AND(Z129="Baja",AB129="Mayor"),AND(Z129="Media",AB129="Mayor"),AND(Z129="Alta",AB129="Moderado"),AND(Z129="Alta",AB129="Mayor"),AND(Z129="Muy Alta",AB129="Leve"),AND(Z129="Muy Alta",AB129="Menor"),AND(Z129="Muy Alta",AB129="Moderado"),AND(Z129="Muy Alta",AB129="Mayor")),"Alto",IF(OR(AND(Z129="Muy Baja",AB129="Catastrófico"),AND(Z129="Baja",AB129="Catastrófico"),AND(Z129="Media",AB129="Catastrófico"),AND(Z129="Alta",AB129="Catastrófico"),AND(Z129="Muy Alta",AB129="Catastrófico")),"Extremo","")))),"")</f>
        <v/>
      </c>
      <c r="AE129" s="11"/>
      <c r="AF129" s="11"/>
      <c r="AG129" s="12"/>
      <c r="AH129" s="12"/>
      <c r="AI129" s="12"/>
      <c r="AJ129" s="12"/>
      <c r="AK129" s="13"/>
      <c r="AL129" s="13"/>
      <c r="AM129" s="177"/>
      <c r="AN129" s="217"/>
    </row>
    <row r="130" spans="1:40" s="104" customFormat="1" ht="27.95" customHeight="1" x14ac:dyDescent="0.3">
      <c r="A130" s="278"/>
      <c r="B130" s="177"/>
      <c r="C130" s="177"/>
      <c r="D130" s="177"/>
      <c r="E130" s="177"/>
      <c r="F130" s="208"/>
      <c r="G130" s="177"/>
      <c r="H130" s="177"/>
      <c r="I130" s="196"/>
      <c r="J130" s="199"/>
      <c r="K130" s="202"/>
      <c r="L130" s="199">
        <f ca="1">IF(NOT(ISERROR(MATCH(K130,_xlfn.ANCHORARRAY(F141),0))),J143&amp;"Por favor no seleccionar los criterios de impacto",K130)</f>
        <v>0</v>
      </c>
      <c r="M130" s="196"/>
      <c r="N130" s="199"/>
      <c r="O130" s="174"/>
      <c r="P130" s="31">
        <v>3</v>
      </c>
      <c r="Q130" s="101"/>
      <c r="R130" s="27" t="str">
        <f>IF(OR(S130="Preventivo",S130="Detectivo"),"Probabilidad",IF(S130="Correctivo","Impacto",""))</f>
        <v/>
      </c>
      <c r="S130" s="12"/>
      <c r="T130" s="12"/>
      <c r="U130" s="28" t="str">
        <f t="shared" si="156"/>
        <v/>
      </c>
      <c r="V130" s="12"/>
      <c r="W130" s="12"/>
      <c r="X130" s="12"/>
      <c r="Y130" s="29" t="str">
        <f t="shared" ref="Y130:Y133" si="161">IFERROR(IF(AND(R129="Probabilidad",R130="Probabilidad"),(AA129-(+AA129*U130)),IF(AND(R129="Impacto",R130="Probabilidad"),(AA128-(+AA128*U130)),IF(R130="Impacto",AA129,""))),"")</f>
        <v/>
      </c>
      <c r="Z130" s="25" t="str">
        <f t="shared" si="157"/>
        <v/>
      </c>
      <c r="AA130" s="18" t="str">
        <f t="shared" si="158"/>
        <v/>
      </c>
      <c r="AB130" s="25" t="str">
        <f t="shared" si="159"/>
        <v/>
      </c>
      <c r="AC130" s="18" t="str">
        <f>IFERROR(IF(AND(R129="Impacto",R130="Impacto"),(AC129-(+AC129*U130)),IF(AND(R129="Probabilidad",R130="Impacto"),(AC128-(+AC128*U130)),IF(R130="Probabilidad",AC129,""))),"")</f>
        <v/>
      </c>
      <c r="AD130" s="30" t="str">
        <f t="shared" si="160"/>
        <v/>
      </c>
      <c r="AE130" s="11"/>
      <c r="AF130" s="11"/>
      <c r="AG130" s="12"/>
      <c r="AH130" s="12"/>
      <c r="AI130" s="12"/>
      <c r="AJ130" s="12"/>
      <c r="AK130" s="13"/>
      <c r="AL130" s="13"/>
      <c r="AM130" s="177"/>
      <c r="AN130" s="217"/>
    </row>
    <row r="131" spans="1:40" s="104" customFormat="1" ht="27.95" customHeight="1" x14ac:dyDescent="0.3">
      <c r="A131" s="278"/>
      <c r="B131" s="177"/>
      <c r="C131" s="177"/>
      <c r="D131" s="177"/>
      <c r="E131" s="177"/>
      <c r="F131" s="208"/>
      <c r="G131" s="177"/>
      <c r="H131" s="177"/>
      <c r="I131" s="196"/>
      <c r="J131" s="199"/>
      <c r="K131" s="202"/>
      <c r="L131" s="199">
        <f ca="1">IF(NOT(ISERROR(MATCH(K131,_xlfn.ANCHORARRAY(F142),0))),J144&amp;"Por favor no seleccionar los criterios de impacto",K131)</f>
        <v>0</v>
      </c>
      <c r="M131" s="196"/>
      <c r="N131" s="199"/>
      <c r="O131" s="174"/>
      <c r="P131" s="31">
        <v>4</v>
      </c>
      <c r="Q131" s="101"/>
      <c r="R131" s="27" t="str">
        <f t="shared" ref="R131:R133" si="162">IF(OR(S131="Preventivo",S131="Detectivo"),"Probabilidad",IF(S131="Correctivo","Impacto",""))</f>
        <v/>
      </c>
      <c r="S131" s="12"/>
      <c r="T131" s="12"/>
      <c r="U131" s="28" t="str">
        <f t="shared" si="156"/>
        <v/>
      </c>
      <c r="V131" s="12"/>
      <c r="W131" s="12"/>
      <c r="X131" s="12"/>
      <c r="Y131" s="29" t="str">
        <f t="shared" si="161"/>
        <v/>
      </c>
      <c r="Z131" s="25" t="str">
        <f t="shared" si="157"/>
        <v/>
      </c>
      <c r="AA131" s="18" t="str">
        <f t="shared" si="158"/>
        <v/>
      </c>
      <c r="AB131" s="25" t="str">
        <f t="shared" si="159"/>
        <v/>
      </c>
      <c r="AC131" s="18" t="str">
        <f t="shared" ref="AC131:AC133" si="163">IFERROR(IF(AND(R130="Impacto",R131="Impacto"),(AC130-(+AC130*U131)),IF(AND(R130="Probabilidad",R131="Impacto"),(AC129-(+AC129*U131)),IF(R131="Probabilidad",AC130,""))),"")</f>
        <v/>
      </c>
      <c r="AD131" s="30" t="str">
        <f>IFERROR(IF(OR(AND(Z131="Muy Baja",AB131="Leve"),AND(Z131="Muy Baja",AB131="Menor"),AND(Z131="Baja",AB131="Leve")),"Bajo",IF(OR(AND(Z131="Muy baja",AB131="Moderado"),AND(Z131="Baja",AB131="Menor"),AND(Z131="Baja",AB131="Moderado"),AND(Z131="Media",AB131="Leve"),AND(Z131="Media",AB131="Menor"),AND(Z131="Media",AB131="Moderado"),AND(Z131="Alta",AB131="Leve"),AND(Z131="Alta",AB131="Menor")),"Moderado",IF(OR(AND(Z131="Muy Baja",AB131="Mayor"),AND(Z131="Baja",AB131="Mayor"),AND(Z131="Media",AB131="Mayor"),AND(Z131="Alta",AB131="Moderado"),AND(Z131="Alta",AB131="Mayor"),AND(Z131="Muy Alta",AB131="Leve"),AND(Z131="Muy Alta",AB131="Menor"),AND(Z131="Muy Alta",AB131="Moderado"),AND(Z131="Muy Alta",AB131="Mayor")),"Alto",IF(OR(AND(Z131="Muy Baja",AB131="Catastrófico"),AND(Z131="Baja",AB131="Catastrófico"),AND(Z131="Media",AB131="Catastrófico"),AND(Z131="Alta",AB131="Catastrófico"),AND(Z131="Muy Alta",AB131="Catastrófico")),"Extremo","")))),"")</f>
        <v/>
      </c>
      <c r="AE131" s="11"/>
      <c r="AF131" s="11"/>
      <c r="AG131" s="12"/>
      <c r="AH131" s="12"/>
      <c r="AI131" s="12"/>
      <c r="AJ131" s="12"/>
      <c r="AK131" s="13"/>
      <c r="AL131" s="13"/>
      <c r="AM131" s="177"/>
      <c r="AN131" s="217"/>
    </row>
    <row r="132" spans="1:40" s="104" customFormat="1" ht="27.95" customHeight="1" x14ac:dyDescent="0.3">
      <c r="A132" s="278"/>
      <c r="B132" s="177"/>
      <c r="C132" s="177"/>
      <c r="D132" s="177"/>
      <c r="E132" s="177"/>
      <c r="F132" s="208"/>
      <c r="G132" s="177"/>
      <c r="H132" s="177"/>
      <c r="I132" s="196"/>
      <c r="J132" s="199"/>
      <c r="K132" s="202"/>
      <c r="L132" s="199">
        <f ca="1">IF(NOT(ISERROR(MATCH(K132,_xlfn.ANCHORARRAY(F143),0))),J145&amp;"Por favor no seleccionar los criterios de impacto",K132)</f>
        <v>0</v>
      </c>
      <c r="M132" s="196"/>
      <c r="N132" s="199"/>
      <c r="O132" s="174"/>
      <c r="P132" s="31">
        <v>5</v>
      </c>
      <c r="Q132" s="101"/>
      <c r="R132" s="27" t="str">
        <f t="shared" si="162"/>
        <v/>
      </c>
      <c r="S132" s="12"/>
      <c r="T132" s="12"/>
      <c r="U132" s="28" t="str">
        <f t="shared" si="156"/>
        <v/>
      </c>
      <c r="V132" s="12"/>
      <c r="W132" s="12"/>
      <c r="X132" s="12"/>
      <c r="Y132" s="29" t="str">
        <f t="shared" si="161"/>
        <v/>
      </c>
      <c r="Z132" s="25" t="str">
        <f t="shared" si="157"/>
        <v/>
      </c>
      <c r="AA132" s="18" t="str">
        <f t="shared" si="158"/>
        <v/>
      </c>
      <c r="AB132" s="25" t="str">
        <f t="shared" si="159"/>
        <v/>
      </c>
      <c r="AC132" s="18" t="str">
        <f t="shared" si="163"/>
        <v/>
      </c>
      <c r="AD132" s="30" t="str">
        <f t="shared" ref="AD132:AD175" si="164">IFERROR(IF(OR(AND(Z132="Muy Baja",AB132="Leve"),AND(Z132="Muy Baja",AB132="Menor"),AND(Z132="Baja",AB132="Leve")),"Bajo",IF(OR(AND(Z132="Muy baja",AB132="Moderado"),AND(Z132="Baja",AB132="Menor"),AND(Z132="Baja",AB132="Moderado"),AND(Z132="Media",AB132="Leve"),AND(Z132="Media",AB132="Menor"),AND(Z132="Media",AB132="Moderado"),AND(Z132="Alta",AB132="Leve"),AND(Z132="Alta",AB132="Menor")),"Moderado",IF(OR(AND(Z132="Muy Baja",AB132="Mayor"),AND(Z132="Baja",AB132="Mayor"),AND(Z132="Media",AB132="Mayor"),AND(Z132="Alta",AB132="Moderado"),AND(Z132="Alta",AB132="Mayor"),AND(Z132="Muy Alta",AB132="Leve"),AND(Z132="Muy Alta",AB132="Menor"),AND(Z132="Muy Alta",AB132="Moderado"),AND(Z132="Muy Alta",AB132="Mayor")),"Alto",IF(OR(AND(Z132="Muy Baja",AB132="Catastrófico"),AND(Z132="Baja",AB132="Catastrófico"),AND(Z132="Media",AB132="Catastrófico"),AND(Z132="Alta",AB132="Catastrófico"),AND(Z132="Muy Alta",AB132="Catastrófico")),"Extremo","")))),"")</f>
        <v/>
      </c>
      <c r="AE132" s="11"/>
      <c r="AF132" s="11"/>
      <c r="AG132" s="12"/>
      <c r="AH132" s="12"/>
      <c r="AI132" s="12"/>
      <c r="AJ132" s="12"/>
      <c r="AK132" s="13"/>
      <c r="AL132" s="13"/>
      <c r="AM132" s="177"/>
      <c r="AN132" s="217"/>
    </row>
    <row r="133" spans="1:40" s="104" customFormat="1" ht="27.95" customHeight="1" thickBot="1" x14ac:dyDescent="0.35">
      <c r="A133" s="279"/>
      <c r="B133" s="215"/>
      <c r="C133" s="215"/>
      <c r="D133" s="215"/>
      <c r="E133" s="215"/>
      <c r="F133" s="228"/>
      <c r="G133" s="215"/>
      <c r="H133" s="215"/>
      <c r="I133" s="219"/>
      <c r="J133" s="213"/>
      <c r="K133" s="220"/>
      <c r="L133" s="213">
        <f ca="1">IF(NOT(ISERROR(MATCH(K133,_xlfn.ANCHORARRAY(F144),0))),J146&amp;"Por favor no seleccionar los criterios de impacto",K133)</f>
        <v>0</v>
      </c>
      <c r="M133" s="219"/>
      <c r="N133" s="213"/>
      <c r="O133" s="214"/>
      <c r="P133" s="64">
        <v>6</v>
      </c>
      <c r="Q133" s="118"/>
      <c r="R133" s="65" t="str">
        <f t="shared" si="162"/>
        <v/>
      </c>
      <c r="S133" s="66"/>
      <c r="T133" s="66"/>
      <c r="U133" s="67" t="str">
        <f t="shared" si="156"/>
        <v/>
      </c>
      <c r="V133" s="66"/>
      <c r="W133" s="66"/>
      <c r="X133" s="66"/>
      <c r="Y133" s="68" t="str">
        <f t="shared" si="161"/>
        <v/>
      </c>
      <c r="Z133" s="52" t="str">
        <f t="shared" si="157"/>
        <v/>
      </c>
      <c r="AA133" s="67" t="str">
        <f t="shared" si="158"/>
        <v/>
      </c>
      <c r="AB133" s="52" t="str">
        <f t="shared" si="159"/>
        <v/>
      </c>
      <c r="AC133" s="67" t="str">
        <f t="shared" si="163"/>
        <v/>
      </c>
      <c r="AD133" s="69" t="str">
        <f t="shared" si="164"/>
        <v/>
      </c>
      <c r="AE133" s="66"/>
      <c r="AF133" s="66"/>
      <c r="AG133" s="66"/>
      <c r="AH133" s="66"/>
      <c r="AI133" s="66"/>
      <c r="AJ133" s="66"/>
      <c r="AK133" s="70"/>
      <c r="AL133" s="70"/>
      <c r="AM133" s="215"/>
      <c r="AN133" s="218"/>
    </row>
    <row r="134" spans="1:40" s="104" customFormat="1" ht="99.6" customHeight="1" x14ac:dyDescent="0.3">
      <c r="A134" s="303">
        <v>22</v>
      </c>
      <c r="B134" s="222" t="s">
        <v>299</v>
      </c>
      <c r="C134" s="222" t="s">
        <v>67</v>
      </c>
      <c r="D134" s="222" t="s">
        <v>300</v>
      </c>
      <c r="E134" s="222" t="s">
        <v>301</v>
      </c>
      <c r="F134" s="222" t="s">
        <v>302</v>
      </c>
      <c r="G134" s="222" t="s">
        <v>71</v>
      </c>
      <c r="H134" s="222">
        <v>40</v>
      </c>
      <c r="I134" s="229" t="str">
        <f>IF(H134&lt;=0,"",IF(H134&lt;=2,"Muy Baja",IF(H134&lt;=5,"Baja",IF(H134&lt;=19,"Media",IF(H134&lt;=50,"Alta","Muy Alta")))))</f>
        <v>Alta</v>
      </c>
      <c r="J134" s="230">
        <f>IF(I134="","",IF(I134="Muy Baja",0.2,IF(I134="Baja",0.4,IF(I134="Media",0.6,IF(I134="Alta",0.8,IF(I134="Muy Alta",1,))))))</f>
        <v>0.8</v>
      </c>
      <c r="K134" s="231" t="s">
        <v>48</v>
      </c>
      <c r="L134" s="230" t="str">
        <f>IF(NOT(ISERROR(MATCH(K134,'[8]Tabla Impacto'!$B$221:$B$223,0))),'[8]Tabla Impacto'!$F$223&amp;"Por favor no seleccionar los criterios de impacto(Afectación Económica o presupuestal y Pérdida Reputacional)",K134)</f>
        <v xml:space="preserve">     El riesgo afecta la imagen de de la entidad con efecto publicitario sostenido a nivel de sector administrativo, nivel departamental o municipal</v>
      </c>
      <c r="M134" s="229" t="str">
        <f>IF(OR(L134='[8]Tabla Impacto'!$C$11,L134='[8]Tabla Impacto'!$D$11),"Leve",IF(OR(L134='[8]Tabla Impacto'!$C$12,L134='[8]Tabla Impacto'!$D$12),"Menor",IF(OR(L134='[8]Tabla Impacto'!$C$13,L134='[8]Tabla Impacto'!$D$13),"Moderado",IF(OR(L134='[8]Tabla Impacto'!$C$14,L134='[8]Tabla Impacto'!$D$14),"Mayor",IF(OR(L134='[8]Tabla Impacto'!$C$15,L134='[8]Tabla Impacto'!$D$15),"Catastrófico","")))))</f>
        <v>Mayor</v>
      </c>
      <c r="N134" s="230">
        <f>IF(M134="","",IF(M134="Leve",0.2,IF(M134="Menor",0.4,IF(M134="Moderado",0.6,IF(M134="Mayor",0.8,IF(M134="Catastrófico",1,))))))</f>
        <v>0.8</v>
      </c>
      <c r="O134" s="221" t="str">
        <f>IF(OR(AND(I134="Muy Baja",M134="Leve"),AND(I134="Muy Baja",M134="Menor"),AND(I134="Baja",M134="Leve")),"Bajo",IF(OR(AND(I134="Muy baja",M134="Moderado"),AND(I134="Baja",M134="Menor"),AND(I134="Baja",M134="Moderado"),AND(I134="Media",M134="Leve"),AND(I134="Media",M134="Menor"),AND(I134="Media",M134="Moderado"),AND(I134="Alta",M134="Leve"),AND(I134="Alta",M134="Menor")),"Moderado",IF(OR(AND(I134="Muy Baja",M134="Mayor"),AND(I134="Baja",M134="Mayor"),AND(I134="Media",M134="Mayor"),AND(I134="Alta",M134="Moderado"),AND(I134="Alta",M134="Mayor"),AND(I134="Muy Alta",M134="Leve"),AND(I134="Muy Alta",M134="Menor"),AND(I134="Muy Alta",M134="Moderado"),AND(I134="Muy Alta",M134="Mayor")),"Alto",IF(OR(AND(I134="Muy Baja",M134="Catastrófico"),AND(I134="Baja",M134="Catastrófico"),AND(I134="Media",M134="Catastrófico"),AND(I134="Alta",M134="Catastrófico"),AND(I134="Muy Alta",M134="Catastrófico")),"Extremo",""))))</f>
        <v>Alto</v>
      </c>
      <c r="P134" s="57">
        <v>1</v>
      </c>
      <c r="Q134" s="119" t="s">
        <v>303</v>
      </c>
      <c r="R134" s="59" t="str">
        <f>IF(OR(S134="Preventivo",S134="Detectivo"),"Probabilidad",IF(S134="Correctivo","Impacto",""))</f>
        <v>Probabilidad</v>
      </c>
      <c r="S134" s="44" t="s">
        <v>64</v>
      </c>
      <c r="T134" s="44" t="s">
        <v>51</v>
      </c>
      <c r="U134" s="60" t="str">
        <f>IF(AND(S134="Preventivo",T134="Automático"),"50%",IF(AND(S134="Preventivo",T134="Manual"),"40%",IF(AND(S134="Detectivo",T134="Automático"),"40%",IF(AND(S134="Detectivo",T134="Manual"),"30%",IF(AND(S134="Correctivo",T134="Automático"),"35%",IF(AND(S134="Correctivo",T134="Manual"),"25%",""))))))</f>
        <v>40%</v>
      </c>
      <c r="V134" s="44" t="s">
        <v>304</v>
      </c>
      <c r="W134" s="44" t="s">
        <v>53</v>
      </c>
      <c r="X134" s="44" t="s">
        <v>54</v>
      </c>
      <c r="Y134" s="61">
        <f>IFERROR(IF(R134="Probabilidad",(J134-(+J134*U134)),IF(R134="Impacto",J134,"")),"")</f>
        <v>0.48</v>
      </c>
      <c r="Z134" s="39" t="str">
        <f>IFERROR(IF(Y134="","",IF(Y134&lt;=0.2,"Muy Baja",IF(Y134&lt;=0.4,"Baja",IF(Y134&lt;=0.6,"Media",IF(Y134&lt;=0.8,"Alta","Muy Alta"))))),"")</f>
        <v>Media</v>
      </c>
      <c r="AA134" s="62">
        <f t="shared" si="158"/>
        <v>0.48</v>
      </c>
      <c r="AB134" s="39" t="str">
        <f>IFERROR(IF(AC134="","",IF(AC134&lt;=0.2,"Leve",IF(AC134&lt;=0.4,"Menor",IF(AC134&lt;=0.6,"Moderado",IF(AC134&lt;=0.8,"Mayor","Catastrófico"))))),"")</f>
        <v>Mayor</v>
      </c>
      <c r="AC134" s="62">
        <f>IFERROR(IF(R134="Impacto",(N134-(+N134*U134)),IF(R134="Probabilidad",N134,"")),"")</f>
        <v>0.8</v>
      </c>
      <c r="AD134" s="63" t="str">
        <f t="shared" si="164"/>
        <v>Alto</v>
      </c>
      <c r="AE134" s="43" t="s">
        <v>55</v>
      </c>
      <c r="AF134" s="43" t="s">
        <v>305</v>
      </c>
      <c r="AG134" s="44" t="s">
        <v>306</v>
      </c>
      <c r="AH134" s="43" t="s">
        <v>307</v>
      </c>
      <c r="AI134" s="43" t="s">
        <v>308</v>
      </c>
      <c r="AJ134" s="44" t="s">
        <v>306</v>
      </c>
      <c r="AK134" s="45" t="s">
        <v>309</v>
      </c>
      <c r="AL134" s="45" t="s">
        <v>310</v>
      </c>
      <c r="AM134" s="222" t="s">
        <v>311</v>
      </c>
      <c r="AN134" s="223"/>
    </row>
    <row r="135" spans="1:40" s="104" customFormat="1" x14ac:dyDescent="0.3">
      <c r="A135" s="278"/>
      <c r="B135" s="177"/>
      <c r="C135" s="177"/>
      <c r="D135" s="177"/>
      <c r="E135" s="177"/>
      <c r="F135" s="177"/>
      <c r="G135" s="177"/>
      <c r="H135" s="177"/>
      <c r="I135" s="196"/>
      <c r="J135" s="199"/>
      <c r="K135" s="202"/>
      <c r="L135" s="199">
        <f ca="1">IF(NOT(ISERROR(MATCH(K135,_xlfn.ANCHORARRAY(F146),0))),J148&amp;"Por favor no seleccionar los criterios de impacto",K135)</f>
        <v>0</v>
      </c>
      <c r="M135" s="196"/>
      <c r="N135" s="199"/>
      <c r="O135" s="174"/>
      <c r="P135" s="31">
        <v>2</v>
      </c>
      <c r="Q135" s="121"/>
      <c r="R135" s="27"/>
      <c r="S135" s="12"/>
      <c r="T135" s="12"/>
      <c r="U135" s="28" t="str">
        <f>IF(AND(S135="Preventivo",T135="Automático"),"50%",IF(AND(S135="Preventivo",T135="Manual"),"40%",IF(AND(S135="Detectivo",T135="Automático"),"40%",IF(AND(S135="Detectivo",T135="Manual"),"30%",IF(AND(S135="Correctivo",T135="Automático"),"35%",IF(AND(S135="Correctivo",T135="Manual"),"25%",""))))))</f>
        <v/>
      </c>
      <c r="V135" s="12"/>
      <c r="W135" s="12"/>
      <c r="X135" s="12"/>
      <c r="Y135" s="29" t="str">
        <f>IFERROR(IF(AND(R134="Probabilidad",R135="Probabilidad"),(AA134-(+AA134*U135)),IF(R135="Probabilidad",(J134-(+J134*U135)),IF(R135="Impacto",AA134,""))),"")</f>
        <v/>
      </c>
      <c r="Z135" s="25" t="str">
        <f t="shared" ref="Z135:Z139" si="165">IFERROR(IF(Y135="","",IF(Y135&lt;=0.2,"Muy Baja",IF(Y135&lt;=0.4,"Baja",IF(Y135&lt;=0.6,"Media",IF(Y135&lt;=0.8,"Alta","Muy Alta"))))),"")</f>
        <v/>
      </c>
      <c r="AA135" s="18" t="str">
        <f t="shared" si="158"/>
        <v/>
      </c>
      <c r="AB135" s="25" t="str">
        <f t="shared" ref="AB135:AB139" si="166">IFERROR(IF(AC135="","",IF(AC135&lt;=0.2,"Leve",IF(AC135&lt;=0.4,"Menor",IF(AC135&lt;=0.6,"Moderado",IF(AC135&lt;=0.8,"Mayor","Catastrófico"))))),"")</f>
        <v/>
      </c>
      <c r="AC135" s="18" t="str">
        <f>IFERROR(IF(AND(R134="Impacto",R135="Impacto"),(AC134-(+AC134*U135)),IF(R135="Impacto",($N$16-(+$N$16*U135)),IF(R135="Probabilidad",AC134,""))),"")</f>
        <v/>
      </c>
      <c r="AD135" s="30" t="str">
        <f t="shared" si="164"/>
        <v/>
      </c>
      <c r="AE135" s="11"/>
      <c r="AF135" s="11"/>
      <c r="AG135" s="12"/>
      <c r="AH135" s="12"/>
      <c r="AI135" s="12"/>
      <c r="AJ135" s="12"/>
      <c r="AK135" s="13"/>
      <c r="AL135" s="13"/>
      <c r="AM135" s="177"/>
      <c r="AN135" s="217"/>
    </row>
    <row r="136" spans="1:40" s="104" customFormat="1" x14ac:dyDescent="0.3">
      <c r="A136" s="278"/>
      <c r="B136" s="177"/>
      <c r="C136" s="177"/>
      <c r="D136" s="177"/>
      <c r="E136" s="177"/>
      <c r="F136" s="177"/>
      <c r="G136" s="177"/>
      <c r="H136" s="177"/>
      <c r="I136" s="196"/>
      <c r="J136" s="199"/>
      <c r="K136" s="202"/>
      <c r="L136" s="199">
        <f ca="1">IF(NOT(ISERROR(MATCH(K136,_xlfn.ANCHORARRAY(F147),0))),J149&amp;"Por favor no seleccionar los criterios de impacto",K136)</f>
        <v>0</v>
      </c>
      <c r="M136" s="196"/>
      <c r="N136" s="199"/>
      <c r="O136" s="174"/>
      <c r="P136" s="31">
        <v>3</v>
      </c>
      <c r="Q136" s="121"/>
      <c r="R136" s="27"/>
      <c r="S136" s="12"/>
      <c r="T136" s="12"/>
      <c r="U136" s="28" t="str">
        <f>IF(AND(S136="Preventivo",T136="Automático"),"50%",IF(AND(S136="Preventivo",T136="Manual"),"40%",IF(AND(S136="Detectivo",T136="Automático"),"40%",IF(AND(S136="Detectivo",T136="Manual"),"30%",IF(AND(S136="Correctivo",T136="Automático"),"35%",IF(AND(S136="Correctivo",T136="Manual"),"25%",""))))))</f>
        <v/>
      </c>
      <c r="V136" s="12"/>
      <c r="W136" s="12"/>
      <c r="X136" s="12"/>
      <c r="Y136" s="29" t="str">
        <f>IFERROR(IF(AND(R135="Probabilidad",R136="Probabilidad"),(AA135-(+AA135*U136)),IF(AND(R135="Impacto",R136="Probabilidad"),(AA134-(+AA134*U136)),IF(R136="Impacto",AA135,""))),"")</f>
        <v/>
      </c>
      <c r="Z136" s="25" t="str">
        <f t="shared" si="165"/>
        <v/>
      </c>
      <c r="AA136" s="18" t="str">
        <f t="shared" si="158"/>
        <v/>
      </c>
      <c r="AB136" s="25" t="str">
        <f t="shared" si="166"/>
        <v/>
      </c>
      <c r="AC136" s="18" t="str">
        <f>IFERROR(IF(AND(R135="Impacto",R136="Impacto"),(AC135-(+AC135*U136)),IF(AND(R135="Probabilidad",R136="Impacto"),(AC134-(+AC134*U136)),IF(R136="Probabilidad",AC135,""))),"")</f>
        <v/>
      </c>
      <c r="AD136" s="30" t="str">
        <f t="shared" si="164"/>
        <v/>
      </c>
      <c r="AE136" s="11"/>
      <c r="AF136" s="11"/>
      <c r="AG136" s="12"/>
      <c r="AH136" s="12"/>
      <c r="AI136" s="12"/>
      <c r="AJ136" s="12"/>
      <c r="AK136" s="13"/>
      <c r="AL136" s="13"/>
      <c r="AM136" s="177"/>
      <c r="AN136" s="217"/>
    </row>
    <row r="137" spans="1:40" s="104" customFormat="1" x14ac:dyDescent="0.3">
      <c r="A137" s="278"/>
      <c r="B137" s="177"/>
      <c r="C137" s="177"/>
      <c r="D137" s="177"/>
      <c r="E137" s="177"/>
      <c r="F137" s="177"/>
      <c r="G137" s="177"/>
      <c r="H137" s="177"/>
      <c r="I137" s="196"/>
      <c r="J137" s="199"/>
      <c r="K137" s="202"/>
      <c r="L137" s="199">
        <f ca="1">IF(NOT(ISERROR(MATCH(K137,_xlfn.ANCHORARRAY(F148),0))),J150&amp;"Por favor no seleccionar los criterios de impacto",K137)</f>
        <v>0</v>
      </c>
      <c r="M137" s="196"/>
      <c r="N137" s="199"/>
      <c r="O137" s="174"/>
      <c r="P137" s="31">
        <v>4</v>
      </c>
      <c r="Q137" s="121"/>
      <c r="R137" s="27"/>
      <c r="S137" s="12"/>
      <c r="T137" s="12"/>
      <c r="U137" s="28"/>
      <c r="V137" s="12"/>
      <c r="W137" s="12"/>
      <c r="X137" s="12"/>
      <c r="Y137" s="29" t="str">
        <f t="shared" ref="Y137:Y139" si="167">IFERROR(IF(AND(R136="Probabilidad",R137="Probabilidad"),(AA136-(+AA136*U137)),IF(AND(R136="Impacto",R137="Probabilidad"),(AA135-(+AA135*U137)),IF(R137="Impacto",AA136,""))),"")</f>
        <v/>
      </c>
      <c r="Z137" s="25" t="str">
        <f t="shared" si="165"/>
        <v/>
      </c>
      <c r="AA137" s="18" t="str">
        <f t="shared" si="158"/>
        <v/>
      </c>
      <c r="AB137" s="25" t="str">
        <f t="shared" si="166"/>
        <v/>
      </c>
      <c r="AC137" s="18" t="str">
        <f>IFERROR(IF(AND(R136="Impacto",R137="Impacto"),(AC136-(+AC136*U137)),IF(AND(R136="Probabilidad",R137="Impacto"),(AC135-(+AC135*U137)),IF(R137="Probabilidad",AC136,""))),"")</f>
        <v/>
      </c>
      <c r="AD137" s="30" t="str">
        <f t="shared" si="164"/>
        <v/>
      </c>
      <c r="AE137" s="11"/>
      <c r="AF137" s="11"/>
      <c r="AG137" s="12"/>
      <c r="AH137" s="12"/>
      <c r="AI137" s="12"/>
      <c r="AJ137" s="12"/>
      <c r="AK137" s="13"/>
      <c r="AL137" s="13"/>
      <c r="AM137" s="177"/>
      <c r="AN137" s="217"/>
    </row>
    <row r="138" spans="1:40" s="104" customFormat="1" x14ac:dyDescent="0.3">
      <c r="A138" s="278"/>
      <c r="B138" s="177"/>
      <c r="C138" s="177"/>
      <c r="D138" s="177"/>
      <c r="E138" s="177"/>
      <c r="F138" s="177"/>
      <c r="G138" s="177"/>
      <c r="H138" s="177"/>
      <c r="I138" s="196"/>
      <c r="J138" s="199"/>
      <c r="K138" s="202"/>
      <c r="L138" s="199">
        <f ca="1">IF(NOT(ISERROR(MATCH(K138,_xlfn.ANCHORARRAY(F149),0))),J151&amp;"Por favor no seleccionar los criterios de impacto",K138)</f>
        <v>0</v>
      </c>
      <c r="M138" s="196"/>
      <c r="N138" s="199"/>
      <c r="O138" s="174"/>
      <c r="P138" s="31">
        <v>5</v>
      </c>
      <c r="Q138" s="121"/>
      <c r="R138" s="27"/>
      <c r="S138" s="12"/>
      <c r="T138" s="12"/>
      <c r="U138" s="28"/>
      <c r="V138" s="12"/>
      <c r="W138" s="12"/>
      <c r="X138" s="12"/>
      <c r="Y138" s="29" t="str">
        <f t="shared" si="167"/>
        <v/>
      </c>
      <c r="Z138" s="25" t="str">
        <f t="shared" si="165"/>
        <v/>
      </c>
      <c r="AA138" s="18" t="str">
        <f t="shared" si="158"/>
        <v/>
      </c>
      <c r="AB138" s="25" t="str">
        <f t="shared" si="166"/>
        <v/>
      </c>
      <c r="AC138" s="18" t="str">
        <f>IFERROR(IF(AND(R137="Impacto",R138="Impacto"),(AC137-(+AC137*U138)),IF(AND(R137="Probabilidad",R138="Impacto"),(AC136-(+AC136*U138)),IF(R138="Probabilidad",AC137,""))),"")</f>
        <v/>
      </c>
      <c r="AD138" s="30" t="str">
        <f t="shared" si="164"/>
        <v/>
      </c>
      <c r="AE138" s="11"/>
      <c r="AF138" s="11"/>
      <c r="AG138" s="12"/>
      <c r="AH138" s="12"/>
      <c r="AI138" s="12"/>
      <c r="AJ138" s="12"/>
      <c r="AK138" s="13"/>
      <c r="AL138" s="13"/>
      <c r="AM138" s="177"/>
      <c r="AN138" s="217"/>
    </row>
    <row r="139" spans="1:40" s="104" customFormat="1" x14ac:dyDescent="0.3">
      <c r="A139" s="280"/>
      <c r="B139" s="178"/>
      <c r="C139" s="178"/>
      <c r="D139" s="178"/>
      <c r="E139" s="178"/>
      <c r="F139" s="178"/>
      <c r="G139" s="178"/>
      <c r="H139" s="178"/>
      <c r="I139" s="197"/>
      <c r="J139" s="200"/>
      <c r="K139" s="203"/>
      <c r="L139" s="200">
        <f ca="1">IF(NOT(ISERROR(MATCH(K139,_xlfn.ANCHORARRAY(F150),0))),J152&amp;"Por favor no seleccionar los criterios de impacto",K139)</f>
        <v>0</v>
      </c>
      <c r="M139" s="197"/>
      <c r="N139" s="200"/>
      <c r="O139" s="175"/>
      <c r="P139" s="31">
        <v>6</v>
      </c>
      <c r="Q139" s="101"/>
      <c r="R139" s="27"/>
      <c r="S139" s="12"/>
      <c r="T139" s="12"/>
      <c r="U139" s="28"/>
      <c r="V139" s="12"/>
      <c r="W139" s="12"/>
      <c r="X139" s="12"/>
      <c r="Y139" s="29" t="str">
        <f t="shared" si="167"/>
        <v/>
      </c>
      <c r="Z139" s="25" t="str">
        <f t="shared" si="165"/>
        <v/>
      </c>
      <c r="AA139" s="18" t="str">
        <f t="shared" si="158"/>
        <v/>
      </c>
      <c r="AB139" s="25" t="str">
        <f t="shared" si="166"/>
        <v/>
      </c>
      <c r="AC139" s="18" t="str">
        <f>IFERROR(IF(AND(R138="Impacto",R139="Impacto"),(AC138-(+AC138*U139)),IF(AND(R138="Probabilidad",R139="Impacto"),(AC137-(+AC137*U139)),IF(R139="Probabilidad",AC138,""))),"")</f>
        <v/>
      </c>
      <c r="AD139" s="30" t="str">
        <f t="shared" si="164"/>
        <v/>
      </c>
      <c r="AE139" s="11"/>
      <c r="AF139" s="11"/>
      <c r="AG139" s="12"/>
      <c r="AH139" s="12"/>
      <c r="AI139" s="12"/>
      <c r="AJ139" s="12"/>
      <c r="AK139" s="13"/>
      <c r="AL139" s="13"/>
      <c r="AM139" s="178"/>
      <c r="AN139" s="224"/>
    </row>
    <row r="140" spans="1:40" ht="135.6" customHeight="1" x14ac:dyDescent="0.3">
      <c r="A140" s="316">
        <v>23</v>
      </c>
      <c r="B140" s="176" t="s">
        <v>299</v>
      </c>
      <c r="C140" s="176" t="s">
        <v>67</v>
      </c>
      <c r="D140" s="176" t="s">
        <v>312</v>
      </c>
      <c r="E140" s="176" t="s">
        <v>313</v>
      </c>
      <c r="F140" s="207" t="s">
        <v>314</v>
      </c>
      <c r="G140" s="176" t="s">
        <v>71</v>
      </c>
      <c r="H140" s="315">
        <v>40</v>
      </c>
      <c r="I140" s="195" t="str">
        <f>IF(H140&lt;=0,"",IF(H140&lt;=2,"Muy Baja",IF(H140&lt;=5,"Baja",IF(H140&lt;=19,"Media",IF(H140&lt;=50,"Alta","Muy Alta")))))</f>
        <v>Alta</v>
      </c>
      <c r="J140" s="198">
        <f>IF(I140="","",IF(I140="Muy Baja",0.2,IF(I140="Baja",0.4,IF(I140="Media",0.6,IF(I140="Alta",0.8,IF(I140="Muy Alta",1,))))))</f>
        <v>0.8</v>
      </c>
      <c r="K140" s="201" t="s">
        <v>48</v>
      </c>
      <c r="L140" s="198" t="str">
        <f>IF(NOT(ISERROR(MATCH(K140,'[8]Tabla Impacto'!$B$221:$B$223,0))),'[8]Tabla Impacto'!$F$223&amp;"Por favor no seleccionar los criterios de impacto(Afectación Económica o presupuestal y Pérdida Reputacional)",K140)</f>
        <v xml:space="preserve">     El riesgo afecta la imagen de de la entidad con efecto publicitario sostenido a nivel de sector administrativo, nivel departamental o municipal</v>
      </c>
      <c r="M140" s="195" t="str">
        <f>IF(OR(L140='[8]Tabla Impacto'!$C$11,L140='[8]Tabla Impacto'!$D$11),"Leve",IF(OR(L140='[8]Tabla Impacto'!$C$12,L140='[8]Tabla Impacto'!$D$12),"Menor",IF(OR(L140='[8]Tabla Impacto'!$C$13,L140='[8]Tabla Impacto'!$D$13),"Moderado",IF(OR(L140='[8]Tabla Impacto'!$C$14,L140='[8]Tabla Impacto'!$D$14),"Mayor",IF(OR(L140='[8]Tabla Impacto'!$C$15,L140='[8]Tabla Impacto'!$D$15),"Catastrófico","")))))</f>
        <v>Mayor</v>
      </c>
      <c r="N140" s="198">
        <f>IF(M140="","",IF(M140="Leve",0.2,IF(M140="Menor",0.4,IF(M140="Moderado",0.6,IF(M140="Mayor",0.8,IF(M140="Catastrófico",1,))))))</f>
        <v>0.8</v>
      </c>
      <c r="O140" s="310" t="str">
        <f>IF(OR(AND(I140="Muy Baja",M140="Leve"),AND(I140="Muy Baja",M140="Menor"),AND(I140="Baja",M140="Leve")),"Bajo",IF(OR(AND(I140="Muy baja",M140="Moderado"),AND(I140="Baja",M140="Menor"),AND(I140="Baja",M140="Moderado"),AND(I140="Media",M140="Leve"),AND(I140="Media",M140="Menor"),AND(I140="Media",M140="Moderado"),AND(I140="Alta",M140="Leve"),AND(I140="Alta",M140="Menor")),"Moderado",IF(OR(AND(I140="Muy Baja",M140="Mayor"),AND(I140="Baja",M140="Mayor"),AND(I140="Media",M140="Mayor"),AND(I140="Alta",M140="Moderado"),AND(I140="Alta",M140="Mayor"),AND(I140="Muy Alta",M140="Leve"),AND(I140="Muy Alta",M140="Menor"),AND(I140="Muy Alta",M140="Moderado"),AND(I140="Muy Alta",M140="Mayor")),"Alto",IF(OR(AND(I140="Muy Baja",M140="Catastrófico"),AND(I140="Baja",M140="Catastrófico"),AND(I140="Media",M140="Catastrófico"),AND(I140="Alta",M140="Catastrófico"),AND(I140="Muy Alta",M140="Catastrófico")),"Extremo",""))))</f>
        <v>Alto</v>
      </c>
      <c r="P140" s="1">
        <v>1</v>
      </c>
      <c r="Q140" s="101" t="s">
        <v>315</v>
      </c>
      <c r="R140" s="3" t="str">
        <f t="shared" ref="R140:R175" si="168">IF(OR(S140="Preventivo",S140="Detectivo"),"Probabilidad",IF(S140="Correctivo","Impacto",""))</f>
        <v>Probabilidad</v>
      </c>
      <c r="S140" s="14" t="s">
        <v>64</v>
      </c>
      <c r="T140" s="14" t="s">
        <v>51</v>
      </c>
      <c r="U140" s="5" t="str">
        <f t="shared" ref="U140:U175" si="169">IF(AND(S140="Preventivo",T140="Automático"),"50%",IF(AND(S140="Preventivo",T140="Manual"),"40%",IF(AND(S140="Detectivo",T140="Automático"),"40%",IF(AND(S140="Detectivo",T140="Manual"),"30%",IF(AND(S140="Correctivo",T140="Automático"),"35%",IF(AND(S140="Correctivo",T140="Manual"),"25%",""))))))</f>
        <v>40%</v>
      </c>
      <c r="V140" s="14" t="s">
        <v>52</v>
      </c>
      <c r="W140" s="14" t="s">
        <v>53</v>
      </c>
      <c r="X140" s="14" t="s">
        <v>54</v>
      </c>
      <c r="Y140" s="6">
        <f>IFERROR(IF(R140="Probabilidad",(J140-(+J140*U140)),IF(R140="Impacto",J140,"")),"")</f>
        <v>0.48</v>
      </c>
      <c r="Z140" s="7" t="str">
        <f>IFERROR(IF(Y140="","",IF(Y140&lt;=0.2,"Muy Baja",IF(Y140&lt;=0.4,"Baja",IF(Y140&lt;=0.6,"Media",IF(Y140&lt;=0.8,"Alta","Muy Alta"))))),"")</f>
        <v>Media</v>
      </c>
      <c r="AA140" s="8">
        <f t="shared" si="158"/>
        <v>0.48</v>
      </c>
      <c r="AB140" s="7" t="str">
        <f>IFERROR(IF(AC140="","",IF(AC140&lt;=0.2,"Leve",IF(AC140&lt;=0.4,"Menor",IF(AC140&lt;=0.6,"Moderado",IF(AC140&lt;=0.8,"Mayor","Catastrófico"))))),"")</f>
        <v>Mayor</v>
      </c>
      <c r="AC140" s="8">
        <f>IFERROR(IF(R140="Impacto",(N140-(+N140*U140)),IF(R140="Probabilidad",N140,"")),"")</f>
        <v>0.8</v>
      </c>
      <c r="AD140" s="9" t="str">
        <f t="shared" si="164"/>
        <v>Alto</v>
      </c>
      <c r="AE140" s="10" t="s">
        <v>55</v>
      </c>
      <c r="AF140" s="11" t="s">
        <v>316</v>
      </c>
      <c r="AG140" s="95" t="s">
        <v>317</v>
      </c>
      <c r="AH140" s="95" t="s">
        <v>318</v>
      </c>
      <c r="AI140" s="95" t="s">
        <v>319</v>
      </c>
      <c r="AJ140" s="4" t="s">
        <v>320</v>
      </c>
      <c r="AK140" s="15" t="s">
        <v>321</v>
      </c>
      <c r="AL140" s="15" t="s">
        <v>310</v>
      </c>
      <c r="AM140" s="176" t="s">
        <v>322</v>
      </c>
      <c r="AN140" s="313"/>
    </row>
    <row r="141" spans="1:40" x14ac:dyDescent="0.3">
      <c r="A141" s="317"/>
      <c r="B141" s="177"/>
      <c r="C141" s="177"/>
      <c r="D141" s="177"/>
      <c r="E141" s="177"/>
      <c r="F141" s="208"/>
      <c r="G141" s="177"/>
      <c r="H141" s="253"/>
      <c r="I141" s="196"/>
      <c r="J141" s="199"/>
      <c r="K141" s="202"/>
      <c r="L141" s="199">
        <f ca="1">IF(NOT(ISERROR(MATCH(K141,_xlfn.ANCHORARRAY(F152),0))),J154&amp;"Por favor no seleccionar los criterios de impacto",K141)</f>
        <v>0</v>
      </c>
      <c r="M141" s="196"/>
      <c r="N141" s="199"/>
      <c r="O141" s="302"/>
      <c r="P141" s="1">
        <v>2</v>
      </c>
      <c r="Q141" s="101"/>
      <c r="R141" s="3" t="str">
        <f t="shared" si="168"/>
        <v/>
      </c>
      <c r="S141" s="14"/>
      <c r="T141" s="14"/>
      <c r="U141" s="5" t="str">
        <f t="shared" si="169"/>
        <v/>
      </c>
      <c r="V141" s="14"/>
      <c r="W141" s="14"/>
      <c r="X141" s="14"/>
      <c r="Y141" s="6" t="str">
        <f>IFERROR(IF(AND(R140="Probabilidad",R141="Probabilidad"),(AA140-(+AA140*U141)),IF(R141="Probabilidad",(J140-(+J140*U141)),IF(R141="Impacto",AA140,""))),"")</f>
        <v/>
      </c>
      <c r="Z141" s="7" t="str">
        <f t="shared" ref="Z141:Z145" si="170">IFERROR(IF(Y141="","",IF(Y141&lt;=0.2,"Muy Baja",IF(Y141&lt;=0.4,"Baja",IF(Y141&lt;=0.6,"Media",IF(Y141&lt;=0.8,"Alta","Muy Alta"))))),"")</f>
        <v/>
      </c>
      <c r="AA141" s="8" t="str">
        <f t="shared" si="158"/>
        <v/>
      </c>
      <c r="AB141" s="7" t="str">
        <f t="shared" ref="AB141:AB145" si="171">IFERROR(IF(AC141="","",IF(AC141&lt;=0.2,"Leve",IF(AC141&lt;=0.4,"Menor",IF(AC141&lt;=0.6,"Moderado",IF(AC141&lt;=0.8,"Mayor","Catastrófico"))))),"")</f>
        <v/>
      </c>
      <c r="AC141" s="8" t="str">
        <f>IFERROR(IF(AND(R140="Impacto",R141="Impacto"),(AC134-(+AC134*U141)),IF(R141="Impacto",($N$22-(+$N$22*U141)),IF(R141="Probabilidad",AC134,""))),"")</f>
        <v/>
      </c>
      <c r="AD141" s="9" t="str">
        <f t="shared" si="164"/>
        <v/>
      </c>
      <c r="AE141" s="10"/>
      <c r="AF141" s="95"/>
      <c r="AG141" s="4"/>
      <c r="AH141" s="4"/>
      <c r="AI141" s="4"/>
      <c r="AJ141" s="4"/>
      <c r="AK141" s="15"/>
      <c r="AL141" s="15"/>
      <c r="AM141" s="253"/>
      <c r="AN141" s="256"/>
    </row>
    <row r="142" spans="1:40" x14ac:dyDescent="0.3">
      <c r="A142" s="317"/>
      <c r="B142" s="177"/>
      <c r="C142" s="177"/>
      <c r="D142" s="177"/>
      <c r="E142" s="177"/>
      <c r="F142" s="208"/>
      <c r="G142" s="177"/>
      <c r="H142" s="253"/>
      <c r="I142" s="196"/>
      <c r="J142" s="199"/>
      <c r="K142" s="202"/>
      <c r="L142" s="199">
        <f ca="1">IF(NOT(ISERROR(MATCH(K142,_xlfn.ANCHORARRAY(F153),0))),J155&amp;"Por favor no seleccionar los criterios de impacto",K142)</f>
        <v>0</v>
      </c>
      <c r="M142" s="196"/>
      <c r="N142" s="199"/>
      <c r="O142" s="302"/>
      <c r="P142" s="1">
        <v>3</v>
      </c>
      <c r="Q142" s="101"/>
      <c r="R142" s="3" t="str">
        <f t="shared" si="168"/>
        <v/>
      </c>
      <c r="S142" s="14"/>
      <c r="T142" s="14"/>
      <c r="U142" s="5" t="str">
        <f t="shared" si="169"/>
        <v/>
      </c>
      <c r="V142" s="14"/>
      <c r="W142" s="14"/>
      <c r="X142" s="14"/>
      <c r="Y142" s="6" t="str">
        <f t="shared" ref="Y142:Y145" si="172">IFERROR(IF(AND(R141="Probabilidad",R142="Probabilidad"),(AA141-(+AA141*U142)),IF(AND(R141="Impacto",R142="Probabilidad"),(AA140-(+AA140*U142)),IF(R142="Impacto",AA141,""))),"")</f>
        <v/>
      </c>
      <c r="Z142" s="7" t="str">
        <f t="shared" si="170"/>
        <v/>
      </c>
      <c r="AA142" s="8" t="str">
        <f t="shared" si="158"/>
        <v/>
      </c>
      <c r="AB142" s="7" t="str">
        <f t="shared" si="171"/>
        <v/>
      </c>
      <c r="AC142" s="8" t="str">
        <f>IFERROR(IF(AND(R141="Impacto",R142="Impacto"),(AC141-(+AC141*U142)),IF(AND(R141="Probabilidad",R142="Impacto"),(AC140-(+AC140*U142)),IF(R142="Probabilidad",AC141,""))),"")</f>
        <v/>
      </c>
      <c r="AD142" s="9" t="str">
        <f t="shared" si="164"/>
        <v/>
      </c>
      <c r="AE142" s="10"/>
      <c r="AF142" s="10"/>
      <c r="AG142" s="4"/>
      <c r="AH142" s="4"/>
      <c r="AI142" s="4"/>
      <c r="AJ142" s="4"/>
      <c r="AK142" s="15"/>
      <c r="AL142" s="15"/>
      <c r="AM142" s="253"/>
      <c r="AN142" s="256"/>
    </row>
    <row r="143" spans="1:40" x14ac:dyDescent="0.3">
      <c r="A143" s="317"/>
      <c r="B143" s="177"/>
      <c r="C143" s="177"/>
      <c r="D143" s="177"/>
      <c r="E143" s="177"/>
      <c r="F143" s="208"/>
      <c r="G143" s="177"/>
      <c r="H143" s="253"/>
      <c r="I143" s="196"/>
      <c r="J143" s="199"/>
      <c r="K143" s="202"/>
      <c r="L143" s="199">
        <f ca="1">IF(NOT(ISERROR(MATCH(K143,_xlfn.ANCHORARRAY(F154),0))),J156&amp;"Por favor no seleccionar los criterios de impacto",K143)</f>
        <v>0</v>
      </c>
      <c r="M143" s="196"/>
      <c r="N143" s="199"/>
      <c r="O143" s="302"/>
      <c r="P143" s="1">
        <v>4</v>
      </c>
      <c r="Q143" s="101"/>
      <c r="R143" s="3" t="str">
        <f t="shared" si="168"/>
        <v/>
      </c>
      <c r="S143" s="14"/>
      <c r="T143" s="14"/>
      <c r="U143" s="5" t="str">
        <f t="shared" si="169"/>
        <v/>
      </c>
      <c r="V143" s="14"/>
      <c r="W143" s="14"/>
      <c r="X143" s="14"/>
      <c r="Y143" s="6" t="str">
        <f t="shared" si="172"/>
        <v/>
      </c>
      <c r="Z143" s="7" t="str">
        <f t="shared" si="170"/>
        <v/>
      </c>
      <c r="AA143" s="8" t="str">
        <f t="shared" si="158"/>
        <v/>
      </c>
      <c r="AB143" s="7" t="str">
        <f t="shared" si="171"/>
        <v/>
      </c>
      <c r="AC143" s="8" t="str">
        <f>IFERROR(IF(AND(R142="Impacto",R143="Impacto"),(AC142-(+AC142*U143)),IF(AND(R142="Probabilidad",R143="Impacto"),(AC141-(+AC141*U143)),IF(R143="Probabilidad",AC142,""))),"")</f>
        <v/>
      </c>
      <c r="AD143" s="9" t="str">
        <f t="shared" si="164"/>
        <v/>
      </c>
      <c r="AE143" s="10"/>
      <c r="AF143" s="10"/>
      <c r="AG143" s="4"/>
      <c r="AH143" s="4"/>
      <c r="AI143" s="4"/>
      <c r="AJ143" s="4"/>
      <c r="AK143" s="15"/>
      <c r="AL143" s="15"/>
      <c r="AM143" s="253"/>
      <c r="AN143" s="256"/>
    </row>
    <row r="144" spans="1:40" x14ac:dyDescent="0.3">
      <c r="A144" s="317"/>
      <c r="B144" s="177"/>
      <c r="C144" s="177"/>
      <c r="D144" s="177"/>
      <c r="E144" s="177"/>
      <c r="F144" s="208"/>
      <c r="G144" s="177"/>
      <c r="H144" s="253"/>
      <c r="I144" s="196"/>
      <c r="J144" s="199"/>
      <c r="K144" s="202"/>
      <c r="L144" s="199">
        <f ca="1">IF(NOT(ISERROR(MATCH(K144,_xlfn.ANCHORARRAY(F155),0))),J157&amp;"Por favor no seleccionar los criterios de impacto",K144)</f>
        <v>0</v>
      </c>
      <c r="M144" s="196"/>
      <c r="N144" s="199"/>
      <c r="O144" s="302"/>
      <c r="P144" s="1">
        <v>5</v>
      </c>
      <c r="Q144" s="101"/>
      <c r="R144" s="3" t="str">
        <f t="shared" si="168"/>
        <v/>
      </c>
      <c r="S144" s="14"/>
      <c r="T144" s="14"/>
      <c r="U144" s="5" t="str">
        <f t="shared" si="169"/>
        <v/>
      </c>
      <c r="V144" s="14"/>
      <c r="W144" s="14"/>
      <c r="X144" s="14"/>
      <c r="Y144" s="6" t="str">
        <f t="shared" si="172"/>
        <v/>
      </c>
      <c r="Z144" s="7" t="str">
        <f t="shared" si="170"/>
        <v/>
      </c>
      <c r="AA144" s="8" t="str">
        <f t="shared" si="158"/>
        <v/>
      </c>
      <c r="AB144" s="7" t="str">
        <f t="shared" si="171"/>
        <v/>
      </c>
      <c r="AC144" s="8" t="str">
        <f>IFERROR(IF(AND(R143="Impacto",R144="Impacto"),(AC143-(+AC143*U144)),IF(AND(R143="Probabilidad",R144="Impacto"),(AC142-(+AC142*U144)),IF(R144="Probabilidad",AC143,""))),"")</f>
        <v/>
      </c>
      <c r="AD144" s="9" t="str">
        <f t="shared" si="164"/>
        <v/>
      </c>
      <c r="AE144" s="10"/>
      <c r="AF144" s="10"/>
      <c r="AG144" s="4"/>
      <c r="AH144" s="4"/>
      <c r="AI144" s="4"/>
      <c r="AJ144" s="4"/>
      <c r="AK144" s="15"/>
      <c r="AL144" s="15"/>
      <c r="AM144" s="253"/>
      <c r="AN144" s="256"/>
    </row>
    <row r="145" spans="1:40" x14ac:dyDescent="0.3">
      <c r="A145" s="318"/>
      <c r="B145" s="178"/>
      <c r="C145" s="178"/>
      <c r="D145" s="178"/>
      <c r="E145" s="178"/>
      <c r="F145" s="209"/>
      <c r="G145" s="178"/>
      <c r="H145" s="312"/>
      <c r="I145" s="197"/>
      <c r="J145" s="200"/>
      <c r="K145" s="203"/>
      <c r="L145" s="200">
        <f ca="1">IF(NOT(ISERROR(MATCH(K145,_xlfn.ANCHORARRAY(F156),0))),J158&amp;"Por favor no seleccionar los criterios de impacto",K145)</f>
        <v>0</v>
      </c>
      <c r="M145" s="197"/>
      <c r="N145" s="200"/>
      <c r="O145" s="311"/>
      <c r="P145" s="1">
        <v>6</v>
      </c>
      <c r="Q145" s="101"/>
      <c r="R145" s="3" t="str">
        <f t="shared" si="168"/>
        <v/>
      </c>
      <c r="S145" s="14"/>
      <c r="T145" s="14"/>
      <c r="U145" s="5" t="str">
        <f t="shared" si="169"/>
        <v/>
      </c>
      <c r="V145" s="14"/>
      <c r="W145" s="14"/>
      <c r="X145" s="14"/>
      <c r="Y145" s="6" t="str">
        <f t="shared" si="172"/>
        <v/>
      </c>
      <c r="Z145" s="7" t="str">
        <f t="shared" si="170"/>
        <v/>
      </c>
      <c r="AA145" s="8" t="str">
        <f t="shared" si="158"/>
        <v/>
      </c>
      <c r="AB145" s="7" t="str">
        <f t="shared" si="171"/>
        <v/>
      </c>
      <c r="AC145" s="8" t="str">
        <f>IFERROR(IF(AND(R144="Impacto",R145="Impacto"),(AC144-(+AC144*U145)),IF(AND(R144="Probabilidad",R145="Impacto"),(AC143-(+AC143*U145)),IF(R145="Probabilidad",AC144,""))),"")</f>
        <v/>
      </c>
      <c r="AD145" s="9" t="str">
        <f t="shared" si="164"/>
        <v/>
      </c>
      <c r="AE145" s="10"/>
      <c r="AF145" s="10"/>
      <c r="AG145" s="4"/>
      <c r="AH145" s="4"/>
      <c r="AI145" s="4"/>
      <c r="AJ145" s="4"/>
      <c r="AK145" s="15"/>
      <c r="AL145" s="15"/>
      <c r="AM145" s="312"/>
      <c r="AN145" s="314"/>
    </row>
    <row r="146" spans="1:40" s="104" customFormat="1" ht="101.45" customHeight="1" x14ac:dyDescent="0.3">
      <c r="A146" s="277">
        <v>24</v>
      </c>
      <c r="B146" s="176" t="s">
        <v>299</v>
      </c>
      <c r="C146" s="176" t="s">
        <v>43</v>
      </c>
      <c r="D146" s="176" t="s">
        <v>323</v>
      </c>
      <c r="E146" s="176" t="s">
        <v>324</v>
      </c>
      <c r="F146" s="207" t="s">
        <v>325</v>
      </c>
      <c r="G146" s="176" t="s">
        <v>71</v>
      </c>
      <c r="H146" s="176">
        <v>2</v>
      </c>
      <c r="I146" s="195" t="str">
        <f>IF(H146&lt;=0,"",IF(H146&lt;=2,"Muy Baja",IF(H146&lt;=5,"Baja",IF(H146&lt;=19,"Media",IF(H146&lt;=50,"Alta","Muy Alta")))))</f>
        <v>Muy Baja</v>
      </c>
      <c r="J146" s="198">
        <f>IF(I146="","",IF(I146="Muy Baja",0.2,IF(I146="Baja",0.4,IF(I146="Media",0.6,IF(I146="Alta",0.8,IF(I146="Muy Alta",1,))))))</f>
        <v>0.2</v>
      </c>
      <c r="K146" s="201" t="s">
        <v>48</v>
      </c>
      <c r="L146" s="198" t="str">
        <f>IF(NOT(ISERROR(MATCH(K146,'[8]Tabla Impacto'!$B$221:$B$223,0))),'[8]Tabla Impacto'!$F$223&amp;"Por favor no seleccionar los criterios de impacto(Afectación Económica o presupuestal y Pérdida Reputacional)",K146)</f>
        <v xml:space="preserve">     El riesgo afecta la imagen de de la entidad con efecto publicitario sostenido a nivel de sector administrativo, nivel departamental o municipal</v>
      </c>
      <c r="M146" s="195" t="str">
        <f>IF(OR(L146='[8]Tabla Impacto'!$C$11,L146='[8]Tabla Impacto'!$D$11),"Leve",IF(OR(L146='[8]Tabla Impacto'!$C$12,L146='[8]Tabla Impacto'!$D$12),"Menor",IF(OR(L146='[8]Tabla Impacto'!$C$13,L146='[8]Tabla Impacto'!$D$13),"Moderado",IF(OR(L146='[8]Tabla Impacto'!$C$14,L146='[8]Tabla Impacto'!$D$14),"Mayor",IF(OR(L146='[8]Tabla Impacto'!$C$15,L146='[8]Tabla Impacto'!$D$15),"Catastrófico","")))))</f>
        <v>Mayor</v>
      </c>
      <c r="N146" s="198">
        <f>IF(M146="","",IF(M146="Leve",0.2,IF(M146="Menor",0.4,IF(M146="Moderado",0.6,IF(M146="Mayor",0.8,IF(M146="Catastrófico",1,))))))</f>
        <v>0.8</v>
      </c>
      <c r="O146" s="173" t="str">
        <f>IF(OR(AND(I146="Muy Baja",M146="Leve"),AND(I146="Muy Baja",M146="Menor"),AND(I146="Baja",M146="Leve")),"Bajo",IF(OR(AND(I146="Muy baja",M146="Moderado"),AND(I146="Baja",M146="Menor"),AND(I146="Baja",M146="Moderado"),AND(I146="Media",M146="Leve"),AND(I146="Media",M146="Menor"),AND(I146="Media",M146="Moderado"),AND(I146="Alta",M146="Leve"),AND(I146="Alta",M146="Menor")),"Moderado",IF(OR(AND(I146="Muy Baja",M146="Mayor"),AND(I146="Baja",M146="Mayor"),AND(I146="Media",M146="Mayor"),AND(I146="Alta",M146="Moderado"),AND(I146="Alta",M146="Mayor"),AND(I146="Muy Alta",M146="Leve"),AND(I146="Muy Alta",M146="Menor"),AND(I146="Muy Alta",M146="Moderado"),AND(I146="Muy Alta",M146="Mayor")),"Alto",IF(OR(AND(I146="Muy Baja",M146="Catastrófico"),AND(I146="Baja",M146="Catastrófico"),AND(I146="Media",M146="Catastrófico"),AND(I146="Alta",M146="Catastrófico"),AND(I146="Muy Alta",M146="Catastrófico")),"Extremo",""))))</f>
        <v>Alto</v>
      </c>
      <c r="P146" s="31">
        <v>1</v>
      </c>
      <c r="Q146" s="101" t="s">
        <v>326</v>
      </c>
      <c r="R146" s="27" t="str">
        <f t="shared" si="168"/>
        <v>Probabilidad</v>
      </c>
      <c r="S146" s="12" t="s">
        <v>64</v>
      </c>
      <c r="T146" s="12" t="s">
        <v>51</v>
      </c>
      <c r="U146" s="28" t="str">
        <f t="shared" si="169"/>
        <v>40%</v>
      </c>
      <c r="V146" s="12" t="s">
        <v>304</v>
      </c>
      <c r="W146" s="12" t="s">
        <v>53</v>
      </c>
      <c r="X146" s="12" t="s">
        <v>54</v>
      </c>
      <c r="Y146" s="29">
        <f>IFERROR(IF(R146="Probabilidad",(J146-(+J146*U146)),IF(R146="Impacto",J146,"")),"")</f>
        <v>0.12</v>
      </c>
      <c r="Z146" s="25" t="str">
        <f>IFERROR(IF(Y146="","",IF(Y146&lt;=0.2,"Muy Baja",IF(Y146&lt;=0.4,"Baja",IF(Y146&lt;=0.6,"Media",IF(Y146&lt;=0.8,"Alta","Muy Alta"))))),"")</f>
        <v>Muy Baja</v>
      </c>
      <c r="AA146" s="18">
        <f t="shared" si="158"/>
        <v>0.12</v>
      </c>
      <c r="AB146" s="25" t="str">
        <f>IFERROR(IF(AC146="","",IF(AC146&lt;=0.2,"Leve",IF(AC146&lt;=0.4,"Menor",IF(AC146&lt;=0.6,"Moderado",IF(AC146&lt;=0.8,"Mayor","Catastrófico"))))),"")</f>
        <v>Mayor</v>
      </c>
      <c r="AC146" s="18">
        <f>IFERROR(IF(R146="Impacto",(N146-(+N146*U146)),IF(R146="Probabilidad",N146,"")),"")</f>
        <v>0.8</v>
      </c>
      <c r="AD146" s="30" t="str">
        <f t="shared" si="164"/>
        <v>Alto</v>
      </c>
      <c r="AE146" s="11" t="s">
        <v>55</v>
      </c>
      <c r="AF146" s="11" t="s">
        <v>327</v>
      </c>
      <c r="AG146" s="95" t="s">
        <v>328</v>
      </c>
      <c r="AH146" s="95" t="s">
        <v>329</v>
      </c>
      <c r="AI146" s="95" t="s">
        <v>330</v>
      </c>
      <c r="AJ146" s="95" t="s">
        <v>328</v>
      </c>
      <c r="AK146" s="13" t="s">
        <v>331</v>
      </c>
      <c r="AL146" s="13" t="s">
        <v>310</v>
      </c>
      <c r="AM146" s="176" t="s">
        <v>332</v>
      </c>
      <c r="AN146" s="216"/>
    </row>
    <row r="147" spans="1:40" s="104" customFormat="1" ht="92.45" customHeight="1" x14ac:dyDescent="0.3">
      <c r="A147" s="278"/>
      <c r="B147" s="177"/>
      <c r="C147" s="177"/>
      <c r="D147" s="177"/>
      <c r="E147" s="177"/>
      <c r="F147" s="208"/>
      <c r="G147" s="177"/>
      <c r="H147" s="177"/>
      <c r="I147" s="196"/>
      <c r="J147" s="199"/>
      <c r="K147" s="202"/>
      <c r="L147" s="199">
        <f ca="1">IF(NOT(ISERROR(MATCH(K147,_xlfn.ANCHORARRAY(F158),0))),J160&amp;"Por favor no seleccionar los criterios de impacto",K147)</f>
        <v>0</v>
      </c>
      <c r="M147" s="196"/>
      <c r="N147" s="199"/>
      <c r="O147" s="174"/>
      <c r="P147" s="31">
        <v>2</v>
      </c>
      <c r="Q147" s="101" t="s">
        <v>333</v>
      </c>
      <c r="R147" s="27" t="str">
        <f t="shared" si="168"/>
        <v>Impacto</v>
      </c>
      <c r="S147" s="12" t="s">
        <v>81</v>
      </c>
      <c r="T147" s="12" t="s">
        <v>51</v>
      </c>
      <c r="U147" s="28" t="str">
        <f t="shared" si="169"/>
        <v>25%</v>
      </c>
      <c r="V147" s="12" t="s">
        <v>304</v>
      </c>
      <c r="W147" s="12" t="s">
        <v>53</v>
      </c>
      <c r="X147" s="12" t="s">
        <v>54</v>
      </c>
      <c r="Y147" s="29">
        <f>IFERROR(IF(AND(R146="Probabilidad",R147="Probabilidad"),(AA146-(+AA146*U147)),IF(R147="Probabilidad",(J146-(+J146*U147)),IF(R147="Impacto",AA146,""))),"")</f>
        <v>0.12</v>
      </c>
      <c r="Z147" s="25" t="str">
        <f t="shared" ref="Z147:Z169" si="173">IFERROR(IF(Y147="","",IF(Y147&lt;=0.2,"Muy Baja",IF(Y147&lt;=0.4,"Baja",IF(Y147&lt;=0.6,"Media",IF(Y147&lt;=0.8,"Alta","Muy Alta"))))),"")</f>
        <v>Muy Baja</v>
      </c>
      <c r="AA147" s="18">
        <f t="shared" si="158"/>
        <v>0.12</v>
      </c>
      <c r="AB147" s="25" t="str">
        <f t="shared" ref="AB147:AB168" si="174">IFERROR(IF(AC147="","",IF(AC147&lt;=0.2,"Leve",IF(AC147&lt;=0.4,"Menor",IF(AC147&lt;=0.6,"Moderado",IF(AC147&lt;=0.8,"Mayor","Catastrófico"))))),"")</f>
        <v>Leve</v>
      </c>
      <c r="AC147" s="18">
        <f>IFERROR(IF(AND(R146="Impacto",R147="Impacto"),(AC140-(+AC140*U147)),IF(R147="Impacto",($N$28-(+$N$28*U147)),IF(R147="Probabilidad",AC140,""))),"")</f>
        <v>0</v>
      </c>
      <c r="AD147" s="30" t="str">
        <f t="shared" si="164"/>
        <v>Bajo</v>
      </c>
      <c r="AE147" s="11" t="s">
        <v>55</v>
      </c>
      <c r="AF147" s="11" t="s">
        <v>334</v>
      </c>
      <c r="AG147" s="95" t="s">
        <v>328</v>
      </c>
      <c r="AH147" s="95" t="s">
        <v>329</v>
      </c>
      <c r="AI147" s="95" t="s">
        <v>330</v>
      </c>
      <c r="AJ147" s="95" t="s">
        <v>328</v>
      </c>
      <c r="AK147" s="13" t="s">
        <v>331</v>
      </c>
      <c r="AL147" s="13" t="s">
        <v>310</v>
      </c>
      <c r="AM147" s="177"/>
      <c r="AN147" s="217"/>
    </row>
    <row r="148" spans="1:40" s="104" customFormat="1" ht="100.5" customHeight="1" x14ac:dyDescent="0.3">
      <c r="A148" s="278"/>
      <c r="B148" s="177"/>
      <c r="C148" s="177"/>
      <c r="D148" s="177"/>
      <c r="E148" s="177"/>
      <c r="F148" s="208"/>
      <c r="G148" s="177"/>
      <c r="H148" s="177"/>
      <c r="I148" s="196"/>
      <c r="J148" s="199"/>
      <c r="K148" s="202"/>
      <c r="L148" s="199">
        <f ca="1">IF(NOT(ISERROR(MATCH(K148,_xlfn.ANCHORARRAY(F159),0))),J161&amp;"Por favor no seleccionar los criterios de impacto",K148)</f>
        <v>0</v>
      </c>
      <c r="M148" s="196"/>
      <c r="N148" s="199"/>
      <c r="O148" s="174"/>
      <c r="P148" s="31">
        <v>3</v>
      </c>
      <c r="Q148" s="101" t="s">
        <v>335</v>
      </c>
      <c r="R148" s="27" t="str">
        <f t="shared" si="168"/>
        <v>Probabilidad</v>
      </c>
      <c r="S148" s="12" t="s">
        <v>64</v>
      </c>
      <c r="T148" s="12" t="s">
        <v>51</v>
      </c>
      <c r="U148" s="28" t="str">
        <f t="shared" si="169"/>
        <v>40%</v>
      </c>
      <c r="V148" s="12" t="s">
        <v>52</v>
      </c>
      <c r="W148" s="12" t="s">
        <v>53</v>
      </c>
      <c r="X148" s="12" t="s">
        <v>54</v>
      </c>
      <c r="Y148" s="29">
        <f t="shared" ref="Y148:Y169" si="175">IFERROR(IF(AND(R147="Probabilidad",R148="Probabilidad"),(AA147-(+AA147*U148)),IF(AND(R147="Impacto",R148="Probabilidad"),(AA146-(+AA146*U148)),IF(R148="Impacto",AA147,""))),"")</f>
        <v>7.1999999999999995E-2</v>
      </c>
      <c r="Z148" s="25" t="str">
        <f t="shared" si="173"/>
        <v>Muy Baja</v>
      </c>
      <c r="AA148" s="18">
        <f t="shared" si="158"/>
        <v>7.1999999999999995E-2</v>
      </c>
      <c r="AB148" s="25" t="str">
        <f t="shared" si="174"/>
        <v>Leve</v>
      </c>
      <c r="AC148" s="18">
        <f>IFERROR(IF(AND(R147="Impacto",R148="Impacto"),(AC147-(+AC147*U148)),IF(AND(R147="Probabilidad",R148="Impacto"),(AC146-(+AC146*U148)),IF(R148="Probabilidad",AC147,""))),"")</f>
        <v>0</v>
      </c>
      <c r="AD148" s="30" t="str">
        <f t="shared" si="164"/>
        <v>Bajo</v>
      </c>
      <c r="AE148" s="11" t="s">
        <v>55</v>
      </c>
      <c r="AF148" s="11"/>
      <c r="AG148" s="12"/>
      <c r="AH148" s="12"/>
      <c r="AI148" s="12"/>
      <c r="AJ148" s="12"/>
      <c r="AK148" s="13"/>
      <c r="AL148" s="13"/>
      <c r="AM148" s="177"/>
      <c r="AN148" s="217"/>
    </row>
    <row r="149" spans="1:40" s="104" customFormat="1" x14ac:dyDescent="0.3">
      <c r="A149" s="278"/>
      <c r="B149" s="177"/>
      <c r="C149" s="177"/>
      <c r="D149" s="177"/>
      <c r="E149" s="177"/>
      <c r="F149" s="208"/>
      <c r="G149" s="177"/>
      <c r="H149" s="177"/>
      <c r="I149" s="196"/>
      <c r="J149" s="199"/>
      <c r="K149" s="202"/>
      <c r="L149" s="199">
        <f ca="1">IF(NOT(ISERROR(MATCH(K149,_xlfn.ANCHORARRAY(F160),0))),J162&amp;"Por favor no seleccionar los criterios de impacto",K149)</f>
        <v>0</v>
      </c>
      <c r="M149" s="196"/>
      <c r="N149" s="199"/>
      <c r="O149" s="174"/>
      <c r="P149" s="31">
        <v>4</v>
      </c>
      <c r="Q149" s="101"/>
      <c r="R149" s="27" t="str">
        <f t="shared" si="168"/>
        <v/>
      </c>
      <c r="S149" s="12"/>
      <c r="T149" s="12"/>
      <c r="U149" s="28" t="str">
        <f t="shared" si="169"/>
        <v/>
      </c>
      <c r="V149" s="12"/>
      <c r="W149" s="12"/>
      <c r="X149" s="12"/>
      <c r="Y149" s="29" t="str">
        <f t="shared" si="175"/>
        <v/>
      </c>
      <c r="Z149" s="25" t="str">
        <f t="shared" si="173"/>
        <v/>
      </c>
      <c r="AA149" s="18" t="str">
        <f t="shared" si="158"/>
        <v/>
      </c>
      <c r="AB149" s="25" t="str">
        <f t="shared" si="174"/>
        <v/>
      </c>
      <c r="AC149" s="18" t="str">
        <f>IFERROR(IF(AND(R148="Impacto",R149="Impacto"),(AC148-(+AC148*U149)),IF(AND(R148="Probabilidad",R149="Impacto"),(AC147-(+AC147*U149)),IF(R149="Probabilidad",AC148,""))),"")</f>
        <v/>
      </c>
      <c r="AD149" s="30" t="str">
        <f t="shared" si="164"/>
        <v/>
      </c>
      <c r="AE149" s="11"/>
      <c r="AF149" s="11"/>
      <c r="AG149" s="12"/>
      <c r="AH149" s="12"/>
      <c r="AI149" s="12"/>
      <c r="AJ149" s="12"/>
      <c r="AK149" s="13"/>
      <c r="AL149" s="13"/>
      <c r="AM149" s="177"/>
      <c r="AN149" s="217"/>
    </row>
    <row r="150" spans="1:40" s="104" customFormat="1" x14ac:dyDescent="0.3">
      <c r="A150" s="278"/>
      <c r="B150" s="177"/>
      <c r="C150" s="177"/>
      <c r="D150" s="177"/>
      <c r="E150" s="177"/>
      <c r="F150" s="208"/>
      <c r="G150" s="177"/>
      <c r="H150" s="177"/>
      <c r="I150" s="196"/>
      <c r="J150" s="199"/>
      <c r="K150" s="202"/>
      <c r="L150" s="199">
        <f ca="1">IF(NOT(ISERROR(MATCH(K150,_xlfn.ANCHORARRAY(F161),0))),J163&amp;"Por favor no seleccionar los criterios de impacto",K150)</f>
        <v>0</v>
      </c>
      <c r="M150" s="196"/>
      <c r="N150" s="199"/>
      <c r="O150" s="174"/>
      <c r="P150" s="31">
        <v>5</v>
      </c>
      <c r="Q150" s="101"/>
      <c r="R150" s="27" t="str">
        <f t="shared" si="168"/>
        <v/>
      </c>
      <c r="S150" s="12"/>
      <c r="T150" s="12"/>
      <c r="U150" s="28" t="str">
        <f t="shared" si="169"/>
        <v/>
      </c>
      <c r="V150" s="12"/>
      <c r="W150" s="12"/>
      <c r="X150" s="12"/>
      <c r="Y150" s="29" t="str">
        <f t="shared" si="175"/>
        <v/>
      </c>
      <c r="Z150" s="25" t="str">
        <f t="shared" si="173"/>
        <v/>
      </c>
      <c r="AA150" s="18" t="str">
        <f t="shared" si="158"/>
        <v/>
      </c>
      <c r="AB150" s="25" t="str">
        <f t="shared" si="174"/>
        <v/>
      </c>
      <c r="AC150" s="18" t="str">
        <f>IFERROR(IF(AND(R149="Impacto",R150="Impacto"),(AC149-(+AC149*U150)),IF(AND(R149="Probabilidad",R150="Impacto"),(AC148-(+AC148*U150)),IF(R150="Probabilidad",AC149,""))),"")</f>
        <v/>
      </c>
      <c r="AD150" s="30" t="str">
        <f t="shared" si="164"/>
        <v/>
      </c>
      <c r="AE150" s="11"/>
      <c r="AF150" s="11"/>
      <c r="AG150" s="12"/>
      <c r="AH150" s="12"/>
      <c r="AI150" s="12"/>
      <c r="AJ150" s="12"/>
      <c r="AK150" s="13"/>
      <c r="AL150" s="13"/>
      <c r="AM150" s="177"/>
      <c r="AN150" s="217"/>
    </row>
    <row r="151" spans="1:40" s="104" customFormat="1" x14ac:dyDescent="0.3">
      <c r="A151" s="280"/>
      <c r="B151" s="178"/>
      <c r="C151" s="178"/>
      <c r="D151" s="178"/>
      <c r="E151" s="178"/>
      <c r="F151" s="209"/>
      <c r="G151" s="178"/>
      <c r="H151" s="178"/>
      <c r="I151" s="197"/>
      <c r="J151" s="200"/>
      <c r="K151" s="203"/>
      <c r="L151" s="200">
        <f ca="1">IF(NOT(ISERROR(MATCH(K151,_xlfn.ANCHORARRAY(F162),0))),J164&amp;"Por favor no seleccionar los criterios de impacto",K151)</f>
        <v>0</v>
      </c>
      <c r="M151" s="197"/>
      <c r="N151" s="200"/>
      <c r="O151" s="175"/>
      <c r="P151" s="31">
        <v>6</v>
      </c>
      <c r="Q151" s="101"/>
      <c r="R151" s="27" t="str">
        <f t="shared" si="168"/>
        <v/>
      </c>
      <c r="S151" s="12"/>
      <c r="T151" s="12"/>
      <c r="U151" s="28" t="str">
        <f t="shared" si="169"/>
        <v/>
      </c>
      <c r="V151" s="12"/>
      <c r="W151" s="12"/>
      <c r="X151" s="12"/>
      <c r="Y151" s="29" t="str">
        <f t="shared" si="175"/>
        <v/>
      </c>
      <c r="Z151" s="25" t="str">
        <f t="shared" si="173"/>
        <v/>
      </c>
      <c r="AA151" s="18" t="str">
        <f t="shared" si="158"/>
        <v/>
      </c>
      <c r="AB151" s="25" t="str">
        <f t="shared" si="174"/>
        <v/>
      </c>
      <c r="AC151" s="18" t="str">
        <f>IFERROR(IF(AND(R150="Impacto",R151="Impacto"),(AC150-(+AC150*U151)),IF(AND(R150="Probabilidad",R151="Impacto"),(AC149-(+AC149*U151)),IF(R151="Probabilidad",AC150,""))),"")</f>
        <v/>
      </c>
      <c r="AD151" s="30" t="str">
        <f t="shared" si="164"/>
        <v/>
      </c>
      <c r="AE151" s="11"/>
      <c r="AF151" s="11"/>
      <c r="AG151" s="12"/>
      <c r="AH151" s="12"/>
      <c r="AI151" s="12"/>
      <c r="AJ151" s="12"/>
      <c r="AK151" s="13"/>
      <c r="AL151" s="13"/>
      <c r="AM151" s="178"/>
      <c r="AN151" s="224"/>
    </row>
    <row r="152" spans="1:40" s="104" customFormat="1" ht="70.5" customHeight="1" x14ac:dyDescent="0.3">
      <c r="A152" s="277">
        <v>25</v>
      </c>
      <c r="B152" s="176" t="s">
        <v>299</v>
      </c>
      <c r="C152" s="176" t="s">
        <v>67</v>
      </c>
      <c r="D152" s="176" t="s">
        <v>336</v>
      </c>
      <c r="E152" s="176" t="s">
        <v>337</v>
      </c>
      <c r="F152" s="207" t="s">
        <v>338</v>
      </c>
      <c r="G152" s="176" t="s">
        <v>71</v>
      </c>
      <c r="H152" s="176">
        <v>40</v>
      </c>
      <c r="I152" s="195" t="str">
        <f>IF(H152&lt;=0,"",IF(H152&lt;=2,"Muy Baja",IF(H152&lt;=5,"Baja",IF(H152&lt;=19,"Media",IF(H152&lt;=50,"Alta","Muy Alta")))))</f>
        <v>Alta</v>
      </c>
      <c r="J152" s="198">
        <f>IF(I152="","",IF(I152="Muy Baja",0.2,IF(I152="Baja",0.4,IF(I152="Media",0.6,IF(I152="Alta",0.8,IF(I152="Muy Alta",1,))))))</f>
        <v>0.8</v>
      </c>
      <c r="K152" s="201" t="s">
        <v>226</v>
      </c>
      <c r="L152" s="198" t="str">
        <f>IF(NOT(ISERROR(MATCH(K152,'[8]Tabla Impacto'!$B$221:$B$223,0))),'[8]Tabla Impacto'!$F$223&amp;"Por favor no seleccionar los criterios de impacto(Afectación Económica o presupuestal y Pérdida Reputacional)",K152)</f>
        <v xml:space="preserve">     Mayor a 500 SMLMV </v>
      </c>
      <c r="M152" s="195" t="str">
        <f>IF(OR(L152='[8]Tabla Impacto'!$C$11,L152='[8]Tabla Impacto'!$D$11),"Leve",IF(OR(L152='[8]Tabla Impacto'!$C$12,L152='[8]Tabla Impacto'!$D$12),"Menor",IF(OR(L152='[8]Tabla Impacto'!$C$13,L152='[8]Tabla Impacto'!$D$13),"Moderado",IF(OR(L152='[8]Tabla Impacto'!$C$14,L152='[8]Tabla Impacto'!$D$14),"Mayor",IF(OR(L152='[8]Tabla Impacto'!$C$15,L152='[8]Tabla Impacto'!$D$15),"Catastrófico","")))))</f>
        <v>Catastrófico</v>
      </c>
      <c r="N152" s="198">
        <f>IF(M152="","",IF(M152="Leve",0.2,IF(M152="Menor",0.4,IF(M152="Moderado",0.6,IF(M152="Mayor",0.8,IF(M152="Catastrófico",1,))))))</f>
        <v>1</v>
      </c>
      <c r="O152" s="173" t="str">
        <f>IF(OR(AND(I152="Muy Baja",M152="Leve"),AND(I152="Muy Baja",M152="Menor"),AND(I152="Baja",M152="Leve")),"Bajo",IF(OR(AND(I152="Muy baja",M152="Moderado"),AND(I152="Baja",M152="Menor"),AND(I152="Baja",M152="Moderado"),AND(I152="Media",M152="Leve"),AND(I152="Media",M152="Menor"),AND(I152="Media",M152="Moderado"),AND(I152="Alta",M152="Leve"),AND(I152="Alta",M152="Menor")),"Moderado",IF(OR(AND(I152="Muy Baja",M152="Mayor"),AND(I152="Baja",M152="Mayor"),AND(I152="Media",M152="Mayor"),AND(I152="Alta",M152="Moderado"),AND(I152="Alta",M152="Mayor"),AND(I152="Muy Alta",M152="Leve"),AND(I152="Muy Alta",M152="Menor"),AND(I152="Muy Alta",M152="Moderado"),AND(I152="Muy Alta",M152="Mayor")),"Alto",IF(OR(AND(I152="Muy Baja",M152="Catastrófico"),AND(I152="Baja",M152="Catastrófico"),AND(I152="Media",M152="Catastrófico"),AND(I152="Alta",M152="Catastrófico"),AND(I152="Muy Alta",M152="Catastrófico")),"Extremo",""))))</f>
        <v>Extremo</v>
      </c>
      <c r="P152" s="31">
        <v>1</v>
      </c>
      <c r="Q152" s="101" t="s">
        <v>339</v>
      </c>
      <c r="R152" s="27" t="str">
        <f t="shared" si="168"/>
        <v>Probabilidad</v>
      </c>
      <c r="S152" s="12" t="s">
        <v>64</v>
      </c>
      <c r="T152" s="12" t="s">
        <v>51</v>
      </c>
      <c r="U152" s="28" t="str">
        <f t="shared" si="169"/>
        <v>40%</v>
      </c>
      <c r="V152" s="12" t="s">
        <v>304</v>
      </c>
      <c r="W152" s="12" t="s">
        <v>53</v>
      </c>
      <c r="X152" s="12" t="s">
        <v>54</v>
      </c>
      <c r="Y152" s="29">
        <f>IFERROR(IF(R152="Probabilidad",(J152-(+J152*U152)),IF(R152="Impacto",J152,"")),"")</f>
        <v>0.48</v>
      </c>
      <c r="Z152" s="25" t="str">
        <f>IFERROR(IF(Y152="","",IF(Y152&lt;=0.2,"Muy Baja",IF(Y152&lt;=0.4,"Baja",IF(Y152&lt;=0.6,"Media",IF(Y152&lt;=0.8,"Alta","Muy Alta"))))),"")</f>
        <v>Media</v>
      </c>
      <c r="AA152" s="18">
        <f t="shared" si="158"/>
        <v>0.48</v>
      </c>
      <c r="AB152" s="25" t="str">
        <f>IFERROR(IF(AC152="","",IF(AC152&lt;=0.2,"Leve",IF(AC152&lt;=0.4,"Menor",IF(AC152&lt;=0.6,"Moderado",IF(AC152&lt;=0.8,"Mayor","Catastrófico"))))),"")</f>
        <v>Catastrófico</v>
      </c>
      <c r="AC152" s="18">
        <f>IFERROR(IF(R152="Impacto",(N152-(+N152*U152)),IF(R152="Probabilidad",N152,"")),"")</f>
        <v>1</v>
      </c>
      <c r="AD152" s="30" t="str">
        <f t="shared" si="164"/>
        <v>Extremo</v>
      </c>
      <c r="AE152" s="11" t="s">
        <v>55</v>
      </c>
      <c r="AF152" s="11" t="s">
        <v>340</v>
      </c>
      <c r="AG152" s="95" t="s">
        <v>341</v>
      </c>
      <c r="AH152" s="95" t="s">
        <v>342</v>
      </c>
      <c r="AI152" s="12" t="s">
        <v>343</v>
      </c>
      <c r="AJ152" s="12" t="s">
        <v>344</v>
      </c>
      <c r="AK152" s="13" t="s">
        <v>331</v>
      </c>
      <c r="AL152" s="13" t="s">
        <v>345</v>
      </c>
      <c r="AM152" s="176" t="s">
        <v>346</v>
      </c>
      <c r="AN152" s="216"/>
    </row>
    <row r="153" spans="1:40" s="104" customFormat="1" ht="81.95" customHeight="1" x14ac:dyDescent="0.3">
      <c r="A153" s="278"/>
      <c r="B153" s="177"/>
      <c r="C153" s="177"/>
      <c r="D153" s="177"/>
      <c r="E153" s="177"/>
      <c r="F153" s="208"/>
      <c r="G153" s="177"/>
      <c r="H153" s="177"/>
      <c r="I153" s="196"/>
      <c r="J153" s="199"/>
      <c r="K153" s="202"/>
      <c r="L153" s="199">
        <f ca="1">IF(NOT(ISERROR(MATCH(K153,_xlfn.ANCHORARRAY(F164),0))),J166&amp;"Por favor no seleccionar los criterios de impacto",K153)</f>
        <v>0</v>
      </c>
      <c r="M153" s="196"/>
      <c r="N153" s="199"/>
      <c r="O153" s="174"/>
      <c r="P153" s="31">
        <v>2</v>
      </c>
      <c r="Q153" s="101" t="s">
        <v>347</v>
      </c>
      <c r="R153" s="27" t="str">
        <f t="shared" si="168"/>
        <v>Probabilidad</v>
      </c>
      <c r="S153" s="12" t="s">
        <v>64</v>
      </c>
      <c r="T153" s="12" t="s">
        <v>51</v>
      </c>
      <c r="U153" s="28" t="str">
        <f t="shared" si="169"/>
        <v>40%</v>
      </c>
      <c r="V153" s="12" t="s">
        <v>304</v>
      </c>
      <c r="W153" s="12" t="s">
        <v>53</v>
      </c>
      <c r="X153" s="12" t="s">
        <v>54</v>
      </c>
      <c r="Y153" s="29">
        <f>IFERROR(IF(AND(R152="Probabilidad",R153="Probabilidad"),(AA152-(+AA152*U153)),IF(R153="Probabilidad",(J152-(+J152*U153)),IF(R153="Impacto",AA152,""))),"")</f>
        <v>0.28799999999999998</v>
      </c>
      <c r="Z153" s="25" t="str">
        <f t="shared" si="173"/>
        <v>Baja</v>
      </c>
      <c r="AA153" s="18">
        <f t="shared" si="158"/>
        <v>0.28799999999999998</v>
      </c>
      <c r="AB153" s="25" t="str">
        <f t="shared" si="174"/>
        <v>Mayor</v>
      </c>
      <c r="AC153" s="18">
        <f>IFERROR(IF(AND(R152="Impacto",R153="Impacto"),(AC146-(+AC146*U153)),IF(R153="Impacto",($N$34-(+$N$34*U153)),IF(R153="Probabilidad",AC146,""))),"")</f>
        <v>0.8</v>
      </c>
      <c r="AD153" s="30" t="str">
        <f t="shared" si="164"/>
        <v>Alto</v>
      </c>
      <c r="AE153" s="11" t="s">
        <v>55</v>
      </c>
      <c r="AF153" s="11" t="s">
        <v>348</v>
      </c>
      <c r="AG153" s="95" t="s">
        <v>341</v>
      </c>
      <c r="AH153" s="95" t="s">
        <v>190</v>
      </c>
      <c r="AI153" s="12" t="s">
        <v>343</v>
      </c>
      <c r="AJ153" s="12" t="s">
        <v>344</v>
      </c>
      <c r="AK153" s="13" t="s">
        <v>331</v>
      </c>
      <c r="AL153" s="13" t="s">
        <v>345</v>
      </c>
      <c r="AM153" s="177"/>
      <c r="AN153" s="217"/>
    </row>
    <row r="154" spans="1:40" s="104" customFormat="1" ht="65.45" customHeight="1" x14ac:dyDescent="0.3">
      <c r="A154" s="278"/>
      <c r="B154" s="177"/>
      <c r="C154" s="177"/>
      <c r="D154" s="177"/>
      <c r="E154" s="177"/>
      <c r="F154" s="208"/>
      <c r="G154" s="177"/>
      <c r="H154" s="177"/>
      <c r="I154" s="196"/>
      <c r="J154" s="199"/>
      <c r="K154" s="202"/>
      <c r="L154" s="199">
        <f ca="1">IF(NOT(ISERROR(MATCH(K154,_xlfn.ANCHORARRAY(F165),0))),J167&amp;"Por favor no seleccionar los criterios de impacto",K154)</f>
        <v>0</v>
      </c>
      <c r="M154" s="196"/>
      <c r="N154" s="199"/>
      <c r="O154" s="174"/>
      <c r="P154" s="31">
        <v>3</v>
      </c>
      <c r="Q154" s="101" t="s">
        <v>349</v>
      </c>
      <c r="R154" s="27" t="str">
        <f t="shared" si="168"/>
        <v>Probabilidad</v>
      </c>
      <c r="S154" s="12" t="s">
        <v>64</v>
      </c>
      <c r="T154" s="12" t="s">
        <v>51</v>
      </c>
      <c r="U154" s="28" t="str">
        <f t="shared" si="169"/>
        <v>40%</v>
      </c>
      <c r="V154" s="12" t="s">
        <v>304</v>
      </c>
      <c r="W154" s="12" t="s">
        <v>53</v>
      </c>
      <c r="X154" s="12" t="s">
        <v>54</v>
      </c>
      <c r="Y154" s="29">
        <f t="shared" si="175"/>
        <v>0.17279999999999998</v>
      </c>
      <c r="Z154" s="25" t="str">
        <f t="shared" si="173"/>
        <v>Muy Baja</v>
      </c>
      <c r="AA154" s="18">
        <f t="shared" si="158"/>
        <v>0.17279999999999998</v>
      </c>
      <c r="AB154" s="25" t="str">
        <f t="shared" si="174"/>
        <v>Mayor</v>
      </c>
      <c r="AC154" s="18">
        <f>IFERROR(IF(AND(R153="Impacto",R154="Impacto"),(AC153-(+AC153*U154)),IF(AND(R153="Probabilidad",R154="Impacto"),(AC152-(+AC152*U154)),IF(R154="Probabilidad",AC153,""))),"")</f>
        <v>0.8</v>
      </c>
      <c r="AD154" s="30" t="str">
        <f t="shared" si="164"/>
        <v>Alto</v>
      </c>
      <c r="AE154" s="11" t="s">
        <v>55</v>
      </c>
      <c r="AF154" s="11" t="s">
        <v>350</v>
      </c>
      <c r="AG154" s="95" t="s">
        <v>341</v>
      </c>
      <c r="AH154" s="95" t="s">
        <v>351</v>
      </c>
      <c r="AI154" s="12" t="s">
        <v>343</v>
      </c>
      <c r="AJ154" s="12" t="s">
        <v>344</v>
      </c>
      <c r="AK154" s="13" t="s">
        <v>331</v>
      </c>
      <c r="AL154" s="13" t="s">
        <v>345</v>
      </c>
      <c r="AM154" s="177"/>
      <c r="AN154" s="217"/>
    </row>
    <row r="155" spans="1:40" s="104" customFormat="1" ht="71.099999999999994" customHeight="1" x14ac:dyDescent="0.3">
      <c r="A155" s="278"/>
      <c r="B155" s="177"/>
      <c r="C155" s="177"/>
      <c r="D155" s="177"/>
      <c r="E155" s="177"/>
      <c r="F155" s="208"/>
      <c r="G155" s="177"/>
      <c r="H155" s="177"/>
      <c r="I155" s="196"/>
      <c r="J155" s="199"/>
      <c r="K155" s="202"/>
      <c r="L155" s="199">
        <f ca="1">IF(NOT(ISERROR(MATCH(K155,_xlfn.ANCHORARRAY(F166),0))),J168&amp;"Por favor no seleccionar los criterios de impacto",K155)</f>
        <v>0</v>
      </c>
      <c r="M155" s="196"/>
      <c r="N155" s="199"/>
      <c r="O155" s="174"/>
      <c r="P155" s="31">
        <v>4</v>
      </c>
      <c r="Q155" s="101" t="s">
        <v>352</v>
      </c>
      <c r="R155" s="27" t="str">
        <f t="shared" si="168"/>
        <v>Probabilidad</v>
      </c>
      <c r="S155" s="12" t="s">
        <v>64</v>
      </c>
      <c r="T155" s="12" t="s">
        <v>51</v>
      </c>
      <c r="U155" s="28" t="str">
        <f t="shared" si="169"/>
        <v>40%</v>
      </c>
      <c r="V155" s="12" t="s">
        <v>304</v>
      </c>
      <c r="W155" s="12" t="s">
        <v>53</v>
      </c>
      <c r="X155" s="12" t="s">
        <v>54</v>
      </c>
      <c r="Y155" s="29">
        <f t="shared" si="175"/>
        <v>0.10367999999999998</v>
      </c>
      <c r="Z155" s="25" t="str">
        <f t="shared" si="173"/>
        <v>Muy Baja</v>
      </c>
      <c r="AA155" s="18">
        <f t="shared" si="158"/>
        <v>0.10367999999999998</v>
      </c>
      <c r="AB155" s="25" t="str">
        <f t="shared" si="174"/>
        <v>Mayor</v>
      </c>
      <c r="AC155" s="18">
        <f>IFERROR(IF(AND(R154="Impacto",R155="Impacto"),(AC154-(+AC154*U155)),IF(AND(R154="Probabilidad",R155="Impacto"),(AC153-(+AC153*U155)),IF(R155="Probabilidad",AC154,""))),"")</f>
        <v>0.8</v>
      </c>
      <c r="AD155" s="30" t="str">
        <f t="shared" si="164"/>
        <v>Alto</v>
      </c>
      <c r="AE155" s="11"/>
      <c r="AF155" s="11"/>
      <c r="AG155" s="12"/>
      <c r="AH155" s="12"/>
      <c r="AI155" s="12"/>
      <c r="AJ155" s="12"/>
      <c r="AK155" s="13"/>
      <c r="AL155" s="13"/>
      <c r="AM155" s="177"/>
      <c r="AN155" s="217"/>
    </row>
    <row r="156" spans="1:40" s="104" customFormat="1" x14ac:dyDescent="0.3">
      <c r="A156" s="278"/>
      <c r="B156" s="177"/>
      <c r="C156" s="177"/>
      <c r="D156" s="177"/>
      <c r="E156" s="177"/>
      <c r="F156" s="208"/>
      <c r="G156" s="177"/>
      <c r="H156" s="177"/>
      <c r="I156" s="196"/>
      <c r="J156" s="199"/>
      <c r="K156" s="202"/>
      <c r="L156" s="199">
        <f ca="1">IF(NOT(ISERROR(MATCH(K156,_xlfn.ANCHORARRAY(F167),0))),J169&amp;"Por favor no seleccionar los criterios de impacto",K156)</f>
        <v>0</v>
      </c>
      <c r="M156" s="196"/>
      <c r="N156" s="199"/>
      <c r="O156" s="174"/>
      <c r="P156" s="31">
        <v>5</v>
      </c>
      <c r="Q156" s="101"/>
      <c r="R156" s="27" t="str">
        <f t="shared" si="168"/>
        <v/>
      </c>
      <c r="S156" s="12"/>
      <c r="T156" s="12"/>
      <c r="U156" s="28" t="str">
        <f t="shared" si="169"/>
        <v/>
      </c>
      <c r="V156" s="12"/>
      <c r="W156" s="12"/>
      <c r="X156" s="12"/>
      <c r="Y156" s="29" t="str">
        <f t="shared" si="175"/>
        <v/>
      </c>
      <c r="Z156" s="25" t="str">
        <f>IFERROR(IF(Y156="","",IF(Y156&lt;=0.2,"Muy Baja",IF(Y156&lt;=0.4,"Baja",IF(Y156&lt;=0.6,"Media",IF(Y156&lt;=0.8,"Alta","Muy Alta"))))),"")</f>
        <v/>
      </c>
      <c r="AA156" s="18" t="str">
        <f t="shared" si="158"/>
        <v/>
      </c>
      <c r="AB156" s="25" t="str">
        <f t="shared" si="174"/>
        <v/>
      </c>
      <c r="AC156" s="18" t="str">
        <f>IFERROR(IF(AND(R155="Impacto",R156="Impacto"),(AC155-(+AC155*U156)),IF(AND(R155="Probabilidad",R156="Impacto"),(AC154-(+AC154*U156)),IF(R156="Probabilidad",AC155,""))),"")</f>
        <v/>
      </c>
      <c r="AD156" s="30" t="str">
        <f t="shared" si="164"/>
        <v/>
      </c>
      <c r="AE156" s="11"/>
      <c r="AF156" s="11"/>
      <c r="AG156" s="12"/>
      <c r="AH156" s="12"/>
      <c r="AI156" s="12"/>
      <c r="AJ156" s="12"/>
      <c r="AK156" s="13"/>
      <c r="AL156" s="13"/>
      <c r="AM156" s="177"/>
      <c r="AN156" s="217"/>
    </row>
    <row r="157" spans="1:40" s="104" customFormat="1" x14ac:dyDescent="0.3">
      <c r="A157" s="280"/>
      <c r="B157" s="178"/>
      <c r="C157" s="178"/>
      <c r="D157" s="178"/>
      <c r="E157" s="178"/>
      <c r="F157" s="209"/>
      <c r="G157" s="178"/>
      <c r="H157" s="178"/>
      <c r="I157" s="197"/>
      <c r="J157" s="200"/>
      <c r="K157" s="203"/>
      <c r="L157" s="200">
        <f ca="1">IF(NOT(ISERROR(MATCH(K157,_xlfn.ANCHORARRAY(F168),0))),#REF!&amp;"Por favor no seleccionar los criterios de impacto",K157)</f>
        <v>0</v>
      </c>
      <c r="M157" s="197"/>
      <c r="N157" s="200"/>
      <c r="O157" s="175"/>
      <c r="P157" s="31">
        <v>6</v>
      </c>
      <c r="Q157" s="101"/>
      <c r="R157" s="27" t="str">
        <f t="shared" si="168"/>
        <v/>
      </c>
      <c r="S157" s="12"/>
      <c r="T157" s="12"/>
      <c r="U157" s="28" t="str">
        <f t="shared" si="169"/>
        <v/>
      </c>
      <c r="V157" s="12"/>
      <c r="W157" s="12"/>
      <c r="X157" s="12"/>
      <c r="Y157" s="29" t="str">
        <f t="shared" si="175"/>
        <v/>
      </c>
      <c r="Z157" s="25" t="str">
        <f t="shared" si="173"/>
        <v/>
      </c>
      <c r="AA157" s="18" t="str">
        <f t="shared" si="158"/>
        <v/>
      </c>
      <c r="AB157" s="25" t="str">
        <f t="shared" si="174"/>
        <v/>
      </c>
      <c r="AC157" s="18" t="str">
        <f>IFERROR(IF(AND(R156="Impacto",R157="Impacto"),(AC156-(+AC156*U157)),IF(AND(R156="Probabilidad",R157="Impacto"),(AC155-(+AC155*U157)),IF(R157="Probabilidad",AC156,""))),"")</f>
        <v/>
      </c>
      <c r="AD157" s="30" t="str">
        <f t="shared" si="164"/>
        <v/>
      </c>
      <c r="AE157" s="11"/>
      <c r="AF157" s="11"/>
      <c r="AG157" s="12"/>
      <c r="AH157" s="12"/>
      <c r="AI157" s="12"/>
      <c r="AJ157" s="12"/>
      <c r="AK157" s="13"/>
      <c r="AL157" s="13"/>
      <c r="AM157" s="178"/>
      <c r="AN157" s="224"/>
    </row>
    <row r="158" spans="1:40" s="104" customFormat="1" ht="83.45" customHeight="1" x14ac:dyDescent="0.3">
      <c r="A158" s="277">
        <v>26</v>
      </c>
      <c r="B158" s="176" t="s">
        <v>299</v>
      </c>
      <c r="C158" s="176" t="s">
        <v>43</v>
      </c>
      <c r="D158" s="176" t="s">
        <v>353</v>
      </c>
      <c r="E158" s="176" t="s">
        <v>354</v>
      </c>
      <c r="F158" s="309" t="s">
        <v>355</v>
      </c>
      <c r="G158" s="176" t="s">
        <v>71</v>
      </c>
      <c r="H158" s="176">
        <v>40</v>
      </c>
      <c r="I158" s="195" t="str">
        <f>IF(H158&lt;=0,"",IF(H158&lt;=2,"Muy Baja",IF(H158&lt;=5,"Baja",IF(H158&lt;=19,"Media",IF(H158&lt;=50,"Alta","Muy Alta")))))</f>
        <v>Alta</v>
      </c>
      <c r="J158" s="198">
        <f>IF(I158="","",IF(I158="Muy Baja",0.2,IF(I158="Baja",0.4,IF(I158="Media",0.6,IF(I158="Alta",0.8,IF(I158="Muy Alta",1,))))))</f>
        <v>0.8</v>
      </c>
      <c r="K158" s="201" t="s">
        <v>356</v>
      </c>
      <c r="L158" s="198" t="str">
        <f>IF(NOT(ISERROR(MATCH(K158,'[8]Tabla Impacto'!$B$221:$B$223,0))),'[8]Tabla Impacto'!$F$223&amp;"Por favor no seleccionar los criterios de impacto(Afectación Económica o presupuestal y Pérdida Reputacional)",K158)</f>
        <v xml:space="preserve">     El riesgo afecta la imagen de la entidad internamente, de conocimiento general, nivel interno, de junta dircetiva y accionistas y/o de provedores</v>
      </c>
      <c r="M158" s="195" t="str">
        <f>IF(OR(L158='[8]Tabla Impacto'!$C$11,L158='[8]Tabla Impacto'!$D$11),"Leve",IF(OR(L158='[8]Tabla Impacto'!$C$12,L158='[8]Tabla Impacto'!$D$12),"Menor",IF(OR(L158='[8]Tabla Impacto'!$C$13,L158='[8]Tabla Impacto'!$D$13),"Moderado",IF(OR(L158='[8]Tabla Impacto'!$C$14,L158='[8]Tabla Impacto'!$D$14),"Mayor",IF(OR(L158='[8]Tabla Impacto'!$C$15,L158='[8]Tabla Impacto'!$D$15),"Catastrófico","")))))</f>
        <v>Menor</v>
      </c>
      <c r="N158" s="198">
        <f>IF(M158="","",IF(M158="Leve",0.2,IF(M158="Menor",0.4,IF(M158="Moderado",0.6,IF(M158="Mayor",0.8,IF(M158="Catastrófico",1,))))))</f>
        <v>0.4</v>
      </c>
      <c r="O158" s="173" t="str">
        <f>IF(OR(AND(I158="Muy Baja",M158="Leve"),AND(I158="Muy Baja",M158="Menor"),AND(I158="Baja",M158="Leve")),"Bajo",IF(OR(AND(I158="Muy baja",M158="Moderado"),AND(I158="Baja",M158="Menor"),AND(I158="Baja",M158="Moderado"),AND(I158="Media",M158="Leve"),AND(I158="Media",M158="Menor"),AND(I158="Media",M158="Moderado"),AND(I158="Alta",M158="Leve"),AND(I158="Alta",M158="Menor")),"Moderado",IF(OR(AND(I158="Muy Baja",M158="Mayor"),AND(I158="Baja",M158="Mayor"),AND(I158="Media",M158="Mayor"),AND(I158="Alta",M158="Moderado"),AND(I158="Alta",M158="Mayor"),AND(I158="Muy Alta",M158="Leve"),AND(I158="Muy Alta",M158="Menor"),AND(I158="Muy Alta",M158="Moderado"),AND(I158="Muy Alta",M158="Mayor")),"Alto",IF(OR(AND(I158="Muy Baja",M158="Catastrófico"),AND(I158="Baja",M158="Catastrófico"),AND(I158="Media",M158="Catastrófico"),AND(I158="Alta",M158="Catastrófico"),AND(I158="Muy Alta",M158="Catastrófico")),"Extremo",""))))</f>
        <v>Moderado</v>
      </c>
      <c r="P158" s="31">
        <v>1</v>
      </c>
      <c r="Q158" s="101" t="s">
        <v>357</v>
      </c>
      <c r="R158" s="27" t="str">
        <f t="shared" si="168"/>
        <v>Probabilidad</v>
      </c>
      <c r="S158" s="12" t="s">
        <v>64</v>
      </c>
      <c r="T158" s="12" t="s">
        <v>51</v>
      </c>
      <c r="U158" s="28" t="str">
        <f t="shared" si="169"/>
        <v>40%</v>
      </c>
      <c r="V158" s="12" t="s">
        <v>304</v>
      </c>
      <c r="W158" s="12" t="s">
        <v>53</v>
      </c>
      <c r="X158" s="12" t="s">
        <v>54</v>
      </c>
      <c r="Y158" s="29">
        <f>IFERROR(IF(R158="Probabilidad",(J158-(+J158*U158)),IF(R158="Impacto",J158,"")),"")</f>
        <v>0.48</v>
      </c>
      <c r="Z158" s="25" t="str">
        <f>IFERROR(IF(Y158="","",IF(Y158&lt;=0.2,"Muy Baja",IF(Y158&lt;=0.4,"Baja",IF(Y158&lt;=0.6,"Media",IF(Y158&lt;=0.8,"Alta","Muy Alta"))))),"")</f>
        <v>Media</v>
      </c>
      <c r="AA158" s="18">
        <f t="shared" si="158"/>
        <v>0.48</v>
      </c>
      <c r="AB158" s="25" t="str">
        <f>IFERROR(IF(AC158="","",IF(AC158&lt;=0.2,"Leve",IF(AC158&lt;=0.4,"Menor",IF(AC158&lt;=0.6,"Moderado",IF(AC158&lt;=0.8,"Mayor","Catastrófico"))))),"")</f>
        <v>Menor</v>
      </c>
      <c r="AC158" s="18">
        <f>IFERROR(IF(R158="Impacto",(N158-(+N158*U158)),IF(R158="Probabilidad",N158,"")),"")</f>
        <v>0.4</v>
      </c>
      <c r="AD158" s="30" t="str">
        <f t="shared" si="164"/>
        <v>Moderado</v>
      </c>
      <c r="AE158" s="11" t="s">
        <v>55</v>
      </c>
      <c r="AF158" s="176" t="s">
        <v>358</v>
      </c>
      <c r="AG158" s="176" t="s">
        <v>359</v>
      </c>
      <c r="AH158" s="176" t="s">
        <v>190</v>
      </c>
      <c r="AI158" s="176" t="s">
        <v>360</v>
      </c>
      <c r="AJ158" s="176" t="s">
        <v>361</v>
      </c>
      <c r="AK158" s="307" t="s">
        <v>331</v>
      </c>
      <c r="AL158" s="307" t="s">
        <v>362</v>
      </c>
      <c r="AM158" s="176" t="s">
        <v>363</v>
      </c>
      <c r="AN158" s="216"/>
    </row>
    <row r="159" spans="1:40" s="104" customFormat="1" ht="59.45" customHeight="1" x14ac:dyDescent="0.3">
      <c r="A159" s="278"/>
      <c r="B159" s="177"/>
      <c r="C159" s="177"/>
      <c r="D159" s="177"/>
      <c r="E159" s="177"/>
      <c r="F159" s="208"/>
      <c r="G159" s="177"/>
      <c r="H159" s="177"/>
      <c r="I159" s="196"/>
      <c r="J159" s="199"/>
      <c r="K159" s="202"/>
      <c r="L159" s="199">
        <f ca="1">IF(NOT(ISERROR(MATCH(K159,_xlfn.ANCHORARRAY(#REF!),0))),#REF!&amp;"Por favor no seleccionar los criterios de impacto",K159)</f>
        <v>0</v>
      </c>
      <c r="M159" s="196"/>
      <c r="N159" s="199"/>
      <c r="O159" s="174"/>
      <c r="P159" s="31">
        <v>2</v>
      </c>
      <c r="Q159" s="101" t="s">
        <v>364</v>
      </c>
      <c r="R159" s="27" t="str">
        <f t="shared" si="168"/>
        <v>Probabilidad</v>
      </c>
      <c r="S159" s="12" t="s">
        <v>64</v>
      </c>
      <c r="T159" s="12" t="s">
        <v>51</v>
      </c>
      <c r="U159" s="28" t="str">
        <f t="shared" si="169"/>
        <v>40%</v>
      </c>
      <c r="V159" s="12" t="s">
        <v>304</v>
      </c>
      <c r="W159" s="12" t="s">
        <v>53</v>
      </c>
      <c r="X159" s="12" t="s">
        <v>54</v>
      </c>
      <c r="Y159" s="29">
        <f>IFERROR(IF(AND(R158="Probabilidad",R159="Probabilidad"),(AA158-(+AA158*U159)),IF(R159="Probabilidad",(J158-(+J158*U159)),IF(R159="Impacto",AA158,""))),"")</f>
        <v>0.28799999999999998</v>
      </c>
      <c r="Z159" s="25" t="str">
        <f t="shared" si="173"/>
        <v>Baja</v>
      </c>
      <c r="AA159" s="18">
        <f t="shared" si="158"/>
        <v>0.28799999999999998</v>
      </c>
      <c r="AB159" s="25" t="str">
        <f t="shared" si="174"/>
        <v>Catastrófico</v>
      </c>
      <c r="AC159" s="18">
        <f>IFERROR(IF(AND(R158="Impacto",R159="Impacto"),(AC152-(+AC152*U159)),IF(R159="Impacto",($N$40-(+$N$40*U159)),IF(R159="Probabilidad",AC152,""))),"")</f>
        <v>1</v>
      </c>
      <c r="AD159" s="30" t="str">
        <f t="shared" si="164"/>
        <v>Extremo</v>
      </c>
      <c r="AE159" s="11" t="s">
        <v>55</v>
      </c>
      <c r="AF159" s="178"/>
      <c r="AG159" s="178"/>
      <c r="AH159" s="178"/>
      <c r="AI159" s="178"/>
      <c r="AJ159" s="178"/>
      <c r="AK159" s="308"/>
      <c r="AL159" s="308"/>
      <c r="AM159" s="177"/>
      <c r="AN159" s="217"/>
    </row>
    <row r="160" spans="1:40" s="104" customFormat="1" x14ac:dyDescent="0.3">
      <c r="A160" s="278"/>
      <c r="B160" s="177"/>
      <c r="C160" s="177"/>
      <c r="D160" s="177"/>
      <c r="E160" s="177"/>
      <c r="F160" s="208"/>
      <c r="G160" s="177"/>
      <c r="H160" s="177"/>
      <c r="I160" s="196"/>
      <c r="J160" s="199"/>
      <c r="K160" s="202"/>
      <c r="L160" s="199">
        <f ca="1">IF(NOT(ISERROR(MATCH(K160,_xlfn.ANCHORARRAY(#REF!),0))),#REF!&amp;"Por favor no seleccionar los criterios de impacto",K160)</f>
        <v>0</v>
      </c>
      <c r="M160" s="196"/>
      <c r="N160" s="199"/>
      <c r="O160" s="174"/>
      <c r="P160" s="31">
        <v>3</v>
      </c>
      <c r="Q160" s="101"/>
      <c r="R160" s="27" t="str">
        <f t="shared" si="168"/>
        <v/>
      </c>
      <c r="S160" s="12"/>
      <c r="T160" s="12"/>
      <c r="U160" s="28" t="str">
        <f t="shared" si="169"/>
        <v/>
      </c>
      <c r="V160" s="12"/>
      <c r="W160" s="12"/>
      <c r="X160" s="12"/>
      <c r="Y160" s="29" t="str">
        <f t="shared" si="175"/>
        <v/>
      </c>
      <c r="Z160" s="25" t="str">
        <f t="shared" si="173"/>
        <v/>
      </c>
      <c r="AA160" s="18" t="str">
        <f t="shared" si="158"/>
        <v/>
      </c>
      <c r="AB160" s="25" t="str">
        <f t="shared" si="174"/>
        <v/>
      </c>
      <c r="AC160" s="18" t="str">
        <f>IFERROR(IF(AND(R159="Impacto",R160="Impacto"),(AC159-(+AC159*U160)),IF(AND(R159="Probabilidad",R160="Impacto"),(AC158-(+AC158*U160)),IF(R160="Probabilidad",AC159,""))),"")</f>
        <v/>
      </c>
      <c r="AD160" s="30" t="str">
        <f t="shared" si="164"/>
        <v/>
      </c>
      <c r="AE160" s="11"/>
      <c r="AF160" s="11"/>
      <c r="AG160" s="12"/>
      <c r="AH160" s="12"/>
      <c r="AI160" s="12"/>
      <c r="AJ160" s="12"/>
      <c r="AK160" s="13"/>
      <c r="AL160" s="13"/>
      <c r="AM160" s="177"/>
      <c r="AN160" s="217"/>
    </row>
    <row r="161" spans="1:40" s="104" customFormat="1" x14ac:dyDescent="0.3">
      <c r="A161" s="278"/>
      <c r="B161" s="177"/>
      <c r="C161" s="177"/>
      <c r="D161" s="177"/>
      <c r="E161" s="177"/>
      <c r="F161" s="208"/>
      <c r="G161" s="177"/>
      <c r="H161" s="177"/>
      <c r="I161" s="196"/>
      <c r="J161" s="199"/>
      <c r="K161" s="202"/>
      <c r="L161" s="199">
        <f ca="1">IF(NOT(ISERROR(MATCH(K161,_xlfn.ANCHORARRAY(#REF!),0))),#REF!&amp;"Por favor no seleccionar los criterios de impacto",K161)</f>
        <v>0</v>
      </c>
      <c r="M161" s="196"/>
      <c r="N161" s="199"/>
      <c r="O161" s="174"/>
      <c r="P161" s="31">
        <v>4</v>
      </c>
      <c r="Q161" s="101"/>
      <c r="R161" s="27" t="str">
        <f t="shared" si="168"/>
        <v/>
      </c>
      <c r="S161" s="12"/>
      <c r="T161" s="12"/>
      <c r="U161" s="28" t="str">
        <f t="shared" si="169"/>
        <v/>
      </c>
      <c r="V161" s="12"/>
      <c r="W161" s="12"/>
      <c r="X161" s="12"/>
      <c r="Y161" s="29" t="str">
        <f t="shared" si="175"/>
        <v/>
      </c>
      <c r="Z161" s="25" t="str">
        <f t="shared" si="173"/>
        <v/>
      </c>
      <c r="AA161" s="18" t="str">
        <f t="shared" si="158"/>
        <v/>
      </c>
      <c r="AB161" s="25" t="str">
        <f t="shared" si="174"/>
        <v/>
      </c>
      <c r="AC161" s="18" t="str">
        <f>IFERROR(IF(AND(R160="Impacto",R161="Impacto"),(AC160-(+AC160*U161)),IF(AND(R160="Probabilidad",R161="Impacto"),(AC159-(+AC159*U161)),IF(R161="Probabilidad",AC160,""))),"")</f>
        <v/>
      </c>
      <c r="AD161" s="30" t="str">
        <f t="shared" si="164"/>
        <v/>
      </c>
      <c r="AE161" s="11"/>
      <c r="AF161" s="11"/>
      <c r="AG161" s="12"/>
      <c r="AH161" s="12"/>
      <c r="AI161" s="12"/>
      <c r="AJ161" s="12"/>
      <c r="AK161" s="13"/>
      <c r="AL161" s="13"/>
      <c r="AM161" s="177"/>
      <c r="AN161" s="217"/>
    </row>
    <row r="162" spans="1:40" s="104" customFormat="1" x14ac:dyDescent="0.3">
      <c r="A162" s="278"/>
      <c r="B162" s="177"/>
      <c r="C162" s="177"/>
      <c r="D162" s="177"/>
      <c r="E162" s="177"/>
      <c r="F162" s="208"/>
      <c r="G162" s="177"/>
      <c r="H162" s="177"/>
      <c r="I162" s="196"/>
      <c r="J162" s="199"/>
      <c r="K162" s="202"/>
      <c r="L162" s="199">
        <f ca="1">IF(NOT(ISERROR(MATCH(K162,_xlfn.ANCHORARRAY(#REF!),0))),#REF!&amp;"Por favor no seleccionar los criterios de impacto",K162)</f>
        <v>0</v>
      </c>
      <c r="M162" s="196"/>
      <c r="N162" s="199"/>
      <c r="O162" s="174"/>
      <c r="P162" s="31">
        <v>5</v>
      </c>
      <c r="Q162" s="101"/>
      <c r="R162" s="27" t="str">
        <f t="shared" si="168"/>
        <v/>
      </c>
      <c r="S162" s="12"/>
      <c r="T162" s="12"/>
      <c r="U162" s="28" t="str">
        <f t="shared" si="169"/>
        <v/>
      </c>
      <c r="V162" s="12"/>
      <c r="W162" s="12"/>
      <c r="X162" s="12"/>
      <c r="Y162" s="29" t="str">
        <f t="shared" si="175"/>
        <v/>
      </c>
      <c r="Z162" s="25" t="str">
        <f t="shared" si="173"/>
        <v/>
      </c>
      <c r="AA162" s="18" t="str">
        <f t="shared" si="158"/>
        <v/>
      </c>
      <c r="AB162" s="25" t="str">
        <f t="shared" si="174"/>
        <v/>
      </c>
      <c r="AC162" s="18" t="str">
        <f>IFERROR(IF(AND(R161="Impacto",R162="Impacto"),(AC161-(+AC161*U162)),IF(AND(R161="Probabilidad",R162="Impacto"),(AC160-(+AC160*U162)),IF(R162="Probabilidad",AC161,""))),"")</f>
        <v/>
      </c>
      <c r="AD162" s="30" t="str">
        <f t="shared" si="164"/>
        <v/>
      </c>
      <c r="AE162" s="11"/>
      <c r="AF162" s="11"/>
      <c r="AG162" s="12"/>
      <c r="AH162" s="12"/>
      <c r="AI162" s="12"/>
      <c r="AJ162" s="12"/>
      <c r="AK162" s="13"/>
      <c r="AL162" s="13"/>
      <c r="AM162" s="177"/>
      <c r="AN162" s="217"/>
    </row>
    <row r="163" spans="1:40" s="104" customFormat="1" x14ac:dyDescent="0.3">
      <c r="A163" s="280"/>
      <c r="B163" s="178"/>
      <c r="C163" s="178"/>
      <c r="D163" s="178"/>
      <c r="E163" s="178"/>
      <c r="F163" s="209"/>
      <c r="G163" s="178"/>
      <c r="H163" s="178"/>
      <c r="I163" s="197"/>
      <c r="J163" s="200"/>
      <c r="K163" s="203"/>
      <c r="L163" s="200">
        <f ca="1">IF(NOT(ISERROR(MATCH(K163,_xlfn.ANCHORARRAY(#REF!),0))),J170&amp;"Por favor no seleccionar los criterios de impacto",K163)</f>
        <v>0</v>
      </c>
      <c r="M163" s="197"/>
      <c r="N163" s="200"/>
      <c r="O163" s="175"/>
      <c r="P163" s="31">
        <v>6</v>
      </c>
      <c r="Q163" s="101"/>
      <c r="R163" s="27" t="str">
        <f t="shared" si="168"/>
        <v/>
      </c>
      <c r="S163" s="12"/>
      <c r="T163" s="12"/>
      <c r="U163" s="28" t="str">
        <f t="shared" si="169"/>
        <v/>
      </c>
      <c r="V163" s="12"/>
      <c r="W163" s="12"/>
      <c r="X163" s="12"/>
      <c r="Y163" s="29" t="str">
        <f t="shared" si="175"/>
        <v/>
      </c>
      <c r="Z163" s="25" t="str">
        <f t="shared" si="173"/>
        <v/>
      </c>
      <c r="AA163" s="18" t="str">
        <f t="shared" si="158"/>
        <v/>
      </c>
      <c r="AB163" s="25" t="str">
        <f t="shared" si="174"/>
        <v/>
      </c>
      <c r="AC163" s="18" t="str">
        <f>IFERROR(IF(AND(R162="Impacto",R163="Impacto"),(AC162-(+AC162*U163)),IF(AND(R162="Probabilidad",R163="Impacto"),(AC161-(+AC161*U163)),IF(R163="Probabilidad",AC162,""))),"")</f>
        <v/>
      </c>
      <c r="AD163" s="30" t="str">
        <f t="shared" si="164"/>
        <v/>
      </c>
      <c r="AE163" s="11"/>
      <c r="AF163" s="11"/>
      <c r="AG163" s="12"/>
      <c r="AH163" s="12"/>
      <c r="AI163" s="12"/>
      <c r="AJ163" s="12"/>
      <c r="AK163" s="13"/>
      <c r="AL163" s="13"/>
      <c r="AM163" s="178"/>
      <c r="AN163" s="224"/>
    </row>
    <row r="164" spans="1:40" s="104" customFormat="1" ht="71.099999999999994" customHeight="1" x14ac:dyDescent="0.3">
      <c r="A164" s="277">
        <v>27</v>
      </c>
      <c r="B164" s="176" t="s">
        <v>299</v>
      </c>
      <c r="C164" s="176" t="s">
        <v>43</v>
      </c>
      <c r="D164" s="176" t="s">
        <v>365</v>
      </c>
      <c r="E164" s="176" t="s">
        <v>366</v>
      </c>
      <c r="F164" s="207" t="s">
        <v>367</v>
      </c>
      <c r="G164" s="176" t="s">
        <v>71</v>
      </c>
      <c r="H164" s="176">
        <v>2000</v>
      </c>
      <c r="I164" s="195" t="str">
        <f>IF(H164&lt;=0,"",IF(H164&lt;=2,"Muy Baja",IF(H164&lt;=5,"Baja",IF(H164&lt;=19,"Media",IF(H164&lt;=50,"Alta","Muy Alta")))))</f>
        <v>Muy Alta</v>
      </c>
      <c r="J164" s="198">
        <f>IF(I164="","",IF(I164="Muy Baja",0.2,IF(I164="Baja",0.4,IF(I164="Media",0.6,IF(I164="Alta",0.8,IF(I164="Muy Alta",1,))))))</f>
        <v>1</v>
      </c>
      <c r="K164" s="201" t="s">
        <v>95</v>
      </c>
      <c r="L164" s="198" t="str">
        <f>IF(NOT(ISERROR(MATCH(K164,'[8]Tabla Impacto'!$B$221:$B$223,0))),'[8]Tabla Impacto'!$F$223&amp;"Por favor no seleccionar los criterios de impacto(Afectación Económica o presupuestal y Pérdida Reputacional)",K164)</f>
        <v xml:space="preserve">     El riesgo afecta la imagen de la entidad con algunos usuarios de relevancia frente al logro de los objetivos</v>
      </c>
      <c r="M164" s="195" t="str">
        <f>IF(OR(L164='[8]Tabla Impacto'!$C$11,L164='[8]Tabla Impacto'!$D$11),"Leve",IF(OR(L164='[8]Tabla Impacto'!$C$12,L164='[8]Tabla Impacto'!$D$12),"Menor",IF(OR(L164='[8]Tabla Impacto'!$C$13,L164='[8]Tabla Impacto'!$D$13),"Moderado",IF(OR(L164='[8]Tabla Impacto'!$C$14,L164='[8]Tabla Impacto'!$D$14),"Mayor",IF(OR(L164='[8]Tabla Impacto'!$C$15,L164='[8]Tabla Impacto'!$D$15),"Catastrófico","")))))</f>
        <v>Moderado</v>
      </c>
      <c r="N164" s="198">
        <f>IF(M164="","",IF(M164="Leve",0.2,IF(M164="Menor",0.4,IF(M164="Moderado",0.6,IF(M164="Mayor",0.8,IF(M164="Catastrófico",1,))))))</f>
        <v>0.6</v>
      </c>
      <c r="O164" s="173" t="str">
        <f>IF(OR(AND(I164="Muy Baja",M164="Leve"),AND(I164="Muy Baja",M164="Menor"),AND(I164="Baja",M164="Leve")),"Bajo",IF(OR(AND(I164="Muy baja",M164="Moderado"),AND(I164="Baja",M164="Menor"),AND(I164="Baja",M164="Moderado"),AND(I164="Media",M164="Leve"),AND(I164="Media",M164="Menor"),AND(I164="Media",M164="Moderado"),AND(I164="Alta",M164="Leve"),AND(I164="Alta",M164="Menor")),"Moderado",IF(OR(AND(I164="Muy Baja",M164="Mayor"),AND(I164="Baja",M164="Mayor"),AND(I164="Media",M164="Mayor"),AND(I164="Alta",M164="Moderado"),AND(I164="Alta",M164="Mayor"),AND(I164="Muy Alta",M164="Leve"),AND(I164="Muy Alta",M164="Menor"),AND(I164="Muy Alta",M164="Moderado"),AND(I164="Muy Alta",M164="Mayor")),"Alto",IF(OR(AND(I164="Muy Baja",M164="Catastrófico"),AND(I164="Baja",M164="Catastrófico"),AND(I164="Media",M164="Catastrófico"),AND(I164="Alta",M164="Catastrófico"),AND(I164="Muy Alta",M164="Catastrófico")),"Extremo",""))))</f>
        <v>Alto</v>
      </c>
      <c r="P164" s="31">
        <v>1</v>
      </c>
      <c r="Q164" s="101" t="s">
        <v>368</v>
      </c>
      <c r="R164" s="27" t="str">
        <f t="shared" si="168"/>
        <v>Probabilidad</v>
      </c>
      <c r="S164" s="12" t="s">
        <v>50</v>
      </c>
      <c r="T164" s="12" t="s">
        <v>51</v>
      </c>
      <c r="U164" s="28" t="str">
        <f t="shared" si="169"/>
        <v>30%</v>
      </c>
      <c r="V164" s="12" t="s">
        <v>52</v>
      </c>
      <c r="W164" s="12" t="s">
        <v>53</v>
      </c>
      <c r="X164" s="12" t="s">
        <v>54</v>
      </c>
      <c r="Y164" s="29">
        <f>IFERROR(IF(R164="Probabilidad",(J164-(+J164*U164)),IF(R164="Impacto",J164,"")),"")</f>
        <v>0.7</v>
      </c>
      <c r="Z164" s="25" t="str">
        <f>IFERROR(IF(Y164="","",IF(Y164&lt;=0.2,"Muy Baja",IF(Y164&lt;=0.4,"Baja",IF(Y164&lt;=0.6,"Media",IF(Y164&lt;=0.8,"Alta","Muy Alta"))))),"")</f>
        <v>Alta</v>
      </c>
      <c r="AA164" s="18">
        <f t="shared" si="158"/>
        <v>0.7</v>
      </c>
      <c r="AB164" s="25" t="str">
        <f>IFERROR(IF(AC164="","",IF(AC164&lt;=0.2,"Leve",IF(AC164&lt;=0.4,"Menor",IF(AC164&lt;=0.6,"Moderado",IF(AC164&lt;=0.8,"Mayor","Catastrófico"))))),"")</f>
        <v>Moderado</v>
      </c>
      <c r="AC164" s="18">
        <f>IFERROR(IF(R164="Impacto",(N164-(+N164*U164)),IF(R164="Probabilidad",N164,"")),"")</f>
        <v>0.6</v>
      </c>
      <c r="AD164" s="30" t="str">
        <f t="shared" si="164"/>
        <v>Alto</v>
      </c>
      <c r="AE164" s="11" t="s">
        <v>55</v>
      </c>
      <c r="AF164" s="11" t="s">
        <v>369</v>
      </c>
      <c r="AG164" s="12" t="s">
        <v>370</v>
      </c>
      <c r="AH164" s="95" t="s">
        <v>371</v>
      </c>
      <c r="AI164" s="12" t="s">
        <v>372</v>
      </c>
      <c r="AJ164" s="12" t="s">
        <v>373</v>
      </c>
      <c r="AK164" s="13" t="s">
        <v>331</v>
      </c>
      <c r="AL164" s="13" t="s">
        <v>345</v>
      </c>
      <c r="AM164" s="176" t="s">
        <v>374</v>
      </c>
      <c r="AN164" s="216"/>
    </row>
    <row r="165" spans="1:40" s="104" customFormat="1" ht="59.1" customHeight="1" x14ac:dyDescent="0.3">
      <c r="A165" s="278"/>
      <c r="B165" s="177"/>
      <c r="C165" s="177"/>
      <c r="D165" s="177"/>
      <c r="E165" s="177"/>
      <c r="F165" s="208"/>
      <c r="G165" s="177"/>
      <c r="H165" s="177"/>
      <c r="I165" s="196"/>
      <c r="J165" s="199"/>
      <c r="K165" s="202"/>
      <c r="L165" s="199">
        <f ca="1">IF(NOT(ISERROR(MATCH(K165,_xlfn.ANCHORARRAY(F170),0))),J172&amp;"Por favor no seleccionar los criterios de impacto",K165)</f>
        <v>0</v>
      </c>
      <c r="M165" s="196"/>
      <c r="N165" s="199"/>
      <c r="O165" s="174"/>
      <c r="P165" s="31">
        <v>2</v>
      </c>
      <c r="Q165" s="101" t="s">
        <v>375</v>
      </c>
      <c r="R165" s="27" t="str">
        <f t="shared" si="168"/>
        <v>Probabilidad</v>
      </c>
      <c r="S165" s="12" t="s">
        <v>50</v>
      </c>
      <c r="T165" s="12" t="s">
        <v>51</v>
      </c>
      <c r="U165" s="28" t="str">
        <f t="shared" si="169"/>
        <v>30%</v>
      </c>
      <c r="V165" s="12" t="s">
        <v>52</v>
      </c>
      <c r="W165" s="12" t="s">
        <v>53</v>
      </c>
      <c r="X165" s="12" t="s">
        <v>54</v>
      </c>
      <c r="Y165" s="29">
        <f>IFERROR(IF(AND(R164="Probabilidad",R165="Probabilidad"),(AA164-(+AA164*U165)),IF(R165="Probabilidad",(J164-(+J164*U165)),IF(R165="Impacto",AA164,""))),"")</f>
        <v>0.49</v>
      </c>
      <c r="Z165" s="25" t="str">
        <f t="shared" si="173"/>
        <v>Media</v>
      </c>
      <c r="AA165" s="18">
        <f t="shared" si="158"/>
        <v>0.49</v>
      </c>
      <c r="AB165" s="25" t="str">
        <f t="shared" si="174"/>
        <v>Menor</v>
      </c>
      <c r="AC165" s="18">
        <f>IFERROR(IF(AND(R164="Impacto",R165="Impacto"),(AC158-(+AC158*U165)),IF(R165="Impacto",($N$46-(+$N$46*U165)),IF(R165="Probabilidad",AC158,""))),"")</f>
        <v>0.4</v>
      </c>
      <c r="AD165" s="30" t="str">
        <f t="shared" si="164"/>
        <v>Moderado</v>
      </c>
      <c r="AE165" s="11" t="s">
        <v>55</v>
      </c>
      <c r="AF165" s="11" t="s">
        <v>376</v>
      </c>
      <c r="AG165" s="12" t="s">
        <v>370</v>
      </c>
      <c r="AH165" s="95" t="s">
        <v>371</v>
      </c>
      <c r="AI165" s="12" t="s">
        <v>372</v>
      </c>
      <c r="AJ165" s="12" t="s">
        <v>373</v>
      </c>
      <c r="AK165" s="13" t="s">
        <v>331</v>
      </c>
      <c r="AL165" s="13" t="s">
        <v>345</v>
      </c>
      <c r="AM165" s="177"/>
      <c r="AN165" s="217"/>
    </row>
    <row r="166" spans="1:40" s="104" customFormat="1" ht="53.45" customHeight="1" x14ac:dyDescent="0.3">
      <c r="A166" s="278"/>
      <c r="B166" s="177"/>
      <c r="C166" s="177"/>
      <c r="D166" s="177"/>
      <c r="E166" s="177"/>
      <c r="F166" s="208"/>
      <c r="G166" s="177"/>
      <c r="H166" s="177"/>
      <c r="I166" s="196"/>
      <c r="J166" s="199"/>
      <c r="K166" s="202"/>
      <c r="L166" s="199">
        <f ca="1">IF(NOT(ISERROR(MATCH(K166,_xlfn.ANCHORARRAY(F171),0))),J173&amp;"Por favor no seleccionar los criterios de impacto",K166)</f>
        <v>0</v>
      </c>
      <c r="M166" s="196"/>
      <c r="N166" s="199"/>
      <c r="O166" s="174"/>
      <c r="P166" s="31">
        <v>3</v>
      </c>
      <c r="Q166" s="101" t="s">
        <v>377</v>
      </c>
      <c r="R166" s="27" t="str">
        <f t="shared" si="168"/>
        <v>Probabilidad</v>
      </c>
      <c r="S166" s="12" t="s">
        <v>50</v>
      </c>
      <c r="T166" s="12" t="s">
        <v>51</v>
      </c>
      <c r="U166" s="28" t="str">
        <f t="shared" si="169"/>
        <v>30%</v>
      </c>
      <c r="V166" s="12" t="s">
        <v>52</v>
      </c>
      <c r="W166" s="12" t="s">
        <v>53</v>
      </c>
      <c r="X166" s="12" t="s">
        <v>54</v>
      </c>
      <c r="Y166" s="29">
        <f t="shared" si="175"/>
        <v>0.34299999999999997</v>
      </c>
      <c r="Z166" s="25" t="str">
        <f t="shared" si="173"/>
        <v>Baja</v>
      </c>
      <c r="AA166" s="18">
        <f t="shared" si="158"/>
        <v>0.34299999999999997</v>
      </c>
      <c r="AB166" s="25" t="str">
        <f t="shared" si="174"/>
        <v>Menor</v>
      </c>
      <c r="AC166" s="18">
        <f>IFERROR(IF(AND(R165="Impacto",R166="Impacto"),(AC165-(+AC165*U166)),IF(AND(R165="Probabilidad",R166="Impacto"),(AC164-(+AC164*U166)),IF(R166="Probabilidad",AC165,""))),"")</f>
        <v>0.4</v>
      </c>
      <c r="AD166" s="30" t="str">
        <f t="shared" si="164"/>
        <v>Moderado</v>
      </c>
      <c r="AE166" s="11" t="s">
        <v>55</v>
      </c>
      <c r="AF166" s="11" t="s">
        <v>378</v>
      </c>
      <c r="AG166" s="12" t="s">
        <v>370</v>
      </c>
      <c r="AH166" s="95" t="s">
        <v>371</v>
      </c>
      <c r="AI166" s="12" t="s">
        <v>372</v>
      </c>
      <c r="AJ166" s="12" t="s">
        <v>373</v>
      </c>
      <c r="AK166" s="13" t="s">
        <v>331</v>
      </c>
      <c r="AL166" s="13" t="s">
        <v>345</v>
      </c>
      <c r="AM166" s="177"/>
      <c r="AN166" s="217"/>
    </row>
    <row r="167" spans="1:40" s="104" customFormat="1" ht="39.6" customHeight="1" x14ac:dyDescent="0.3">
      <c r="A167" s="278"/>
      <c r="B167" s="177"/>
      <c r="C167" s="177"/>
      <c r="D167" s="177"/>
      <c r="E167" s="177"/>
      <c r="F167" s="208"/>
      <c r="G167" s="177"/>
      <c r="H167" s="177"/>
      <c r="I167" s="196"/>
      <c r="J167" s="199"/>
      <c r="K167" s="202"/>
      <c r="L167" s="199">
        <f ca="1">IF(NOT(ISERROR(MATCH(K167,_xlfn.ANCHORARRAY(F172),0))),J174&amp;"Por favor no seleccionar los criterios de impacto",K167)</f>
        <v>0</v>
      </c>
      <c r="M167" s="196"/>
      <c r="N167" s="199"/>
      <c r="O167" s="174"/>
      <c r="P167" s="31">
        <v>4</v>
      </c>
      <c r="Q167" s="101"/>
      <c r="R167" s="27" t="str">
        <f t="shared" si="168"/>
        <v/>
      </c>
      <c r="S167" s="12"/>
      <c r="T167" s="12"/>
      <c r="U167" s="28" t="str">
        <f t="shared" si="169"/>
        <v/>
      </c>
      <c r="V167" s="12"/>
      <c r="W167" s="12"/>
      <c r="X167" s="12"/>
      <c r="Y167" s="29" t="str">
        <f t="shared" si="175"/>
        <v/>
      </c>
      <c r="Z167" s="25" t="str">
        <f t="shared" si="173"/>
        <v/>
      </c>
      <c r="AA167" s="18" t="str">
        <f t="shared" si="158"/>
        <v/>
      </c>
      <c r="AB167" s="25" t="str">
        <f t="shared" si="174"/>
        <v/>
      </c>
      <c r="AC167" s="18" t="str">
        <f>IFERROR(IF(AND(R166="Impacto",R167="Impacto"),(AC166-(+AC166*U167)),IF(AND(R166="Probabilidad",R167="Impacto"),(AC165-(+AC165*U167)),IF(R167="Probabilidad",AC166,""))),"")</f>
        <v/>
      </c>
      <c r="AD167" s="30" t="str">
        <f t="shared" si="164"/>
        <v/>
      </c>
      <c r="AE167" s="11" t="s">
        <v>55</v>
      </c>
      <c r="AF167" s="11" t="s">
        <v>379</v>
      </c>
      <c r="AG167" s="12" t="s">
        <v>370</v>
      </c>
      <c r="AH167" s="95" t="s">
        <v>371</v>
      </c>
      <c r="AI167" s="12" t="s">
        <v>372</v>
      </c>
      <c r="AJ167" s="12" t="s">
        <v>373</v>
      </c>
      <c r="AK167" s="13" t="s">
        <v>331</v>
      </c>
      <c r="AL167" s="13" t="s">
        <v>345</v>
      </c>
      <c r="AM167" s="177"/>
      <c r="AN167" s="217"/>
    </row>
    <row r="168" spans="1:40" s="104" customFormat="1" x14ac:dyDescent="0.3">
      <c r="A168" s="278"/>
      <c r="B168" s="177"/>
      <c r="C168" s="177"/>
      <c r="D168" s="177"/>
      <c r="E168" s="177"/>
      <c r="F168" s="208"/>
      <c r="G168" s="177"/>
      <c r="H168" s="177"/>
      <c r="I168" s="196"/>
      <c r="J168" s="199"/>
      <c r="K168" s="202"/>
      <c r="L168" s="199">
        <f ca="1">IF(NOT(ISERROR(MATCH(K168,_xlfn.ANCHORARRAY(F173),0))),J175&amp;"Por favor no seleccionar los criterios de impacto",K168)</f>
        <v>0</v>
      </c>
      <c r="M168" s="196"/>
      <c r="N168" s="199"/>
      <c r="O168" s="174"/>
      <c r="P168" s="31">
        <v>5</v>
      </c>
      <c r="Q168" s="101"/>
      <c r="R168" s="27" t="str">
        <f t="shared" si="168"/>
        <v/>
      </c>
      <c r="S168" s="12"/>
      <c r="T168" s="12"/>
      <c r="U168" s="28" t="str">
        <f t="shared" si="169"/>
        <v/>
      </c>
      <c r="V168" s="12"/>
      <c r="W168" s="12"/>
      <c r="X168" s="12"/>
      <c r="Y168" s="29" t="str">
        <f t="shared" si="175"/>
        <v/>
      </c>
      <c r="Z168" s="25" t="str">
        <f t="shared" si="173"/>
        <v/>
      </c>
      <c r="AA168" s="18" t="str">
        <f t="shared" si="158"/>
        <v/>
      </c>
      <c r="AB168" s="25" t="str">
        <f t="shared" si="174"/>
        <v/>
      </c>
      <c r="AC168" s="18" t="str">
        <f>IFERROR(IF(AND(R167="Impacto",R168="Impacto"),(AC167-(+AC167*U168)),IF(AND(R167="Probabilidad",R168="Impacto"),(AC166-(+AC166*U168)),IF(R168="Probabilidad",AC167,""))),"")</f>
        <v/>
      </c>
      <c r="AD168" s="30" t="str">
        <f t="shared" si="164"/>
        <v/>
      </c>
      <c r="AE168" s="11"/>
      <c r="AF168" s="11"/>
      <c r="AG168" s="12"/>
      <c r="AH168" s="12"/>
      <c r="AI168" s="12"/>
      <c r="AJ168" s="12"/>
      <c r="AK168" s="13"/>
      <c r="AL168" s="13"/>
      <c r="AM168" s="177"/>
      <c r="AN168" s="217"/>
    </row>
    <row r="169" spans="1:40" s="104" customFormat="1" x14ac:dyDescent="0.3">
      <c r="A169" s="280"/>
      <c r="B169" s="178"/>
      <c r="C169" s="178"/>
      <c r="D169" s="178"/>
      <c r="E169" s="178"/>
      <c r="F169" s="209"/>
      <c r="G169" s="178"/>
      <c r="H169" s="178"/>
      <c r="I169" s="197"/>
      <c r="J169" s="200"/>
      <c r="K169" s="203"/>
      <c r="L169" s="200">
        <f ca="1">IF(NOT(ISERROR(MATCH(K169,_xlfn.ANCHORARRAY(F174),0))),J176&amp;"Por favor no seleccionar los criterios de impacto",K169)</f>
        <v>0</v>
      </c>
      <c r="M169" s="197"/>
      <c r="N169" s="200"/>
      <c r="O169" s="175"/>
      <c r="P169" s="31">
        <v>6</v>
      </c>
      <c r="Q169" s="101"/>
      <c r="R169" s="27" t="str">
        <f t="shared" si="168"/>
        <v/>
      </c>
      <c r="S169" s="12"/>
      <c r="T169" s="12"/>
      <c r="U169" s="28" t="str">
        <f t="shared" si="169"/>
        <v/>
      </c>
      <c r="V169" s="12"/>
      <c r="W169" s="12"/>
      <c r="X169" s="12"/>
      <c r="Y169" s="29" t="str">
        <f t="shared" si="175"/>
        <v/>
      </c>
      <c r="Z169" s="25" t="str">
        <f t="shared" si="173"/>
        <v/>
      </c>
      <c r="AA169" s="18" t="str">
        <f t="shared" si="158"/>
        <v/>
      </c>
      <c r="AB169" s="25" t="str">
        <f>IFERROR(IF(AC169="","",IF(AC169&lt;=0.2,"Leve",IF(AC169&lt;=0.4,"Menor",IF(AC169&lt;=0.6,"Moderado",IF(AC169&lt;=0.8,"Mayor","Catastrófico"))))),"")</f>
        <v/>
      </c>
      <c r="AC169" s="18" t="str">
        <f>IFERROR(IF(AND(R168="Impacto",R169="Impacto"),(AC168-(+AC168*U169)),IF(AND(R168="Probabilidad",R169="Impacto"),(AC167-(+AC167*U169)),IF(R169="Probabilidad",AC168,""))),"")</f>
        <v/>
      </c>
      <c r="AD169" s="30" t="str">
        <f t="shared" si="164"/>
        <v/>
      </c>
      <c r="AE169" s="11"/>
      <c r="AF169" s="11"/>
      <c r="AG169" s="12"/>
      <c r="AH169" s="12"/>
      <c r="AI169" s="12"/>
      <c r="AJ169" s="12"/>
      <c r="AK169" s="13"/>
      <c r="AL169" s="13"/>
      <c r="AM169" s="178"/>
      <c r="AN169" s="224"/>
    </row>
    <row r="170" spans="1:40" s="104" customFormat="1" ht="75.599999999999994" customHeight="1" x14ac:dyDescent="0.3">
      <c r="A170" s="277">
        <v>28</v>
      </c>
      <c r="B170" s="176" t="s">
        <v>299</v>
      </c>
      <c r="C170" s="176" t="s">
        <v>67</v>
      </c>
      <c r="D170" s="176" t="s">
        <v>380</v>
      </c>
      <c r="E170" s="176" t="s">
        <v>381</v>
      </c>
      <c r="F170" s="207" t="s">
        <v>382</v>
      </c>
      <c r="G170" s="176" t="s">
        <v>71</v>
      </c>
      <c r="H170" s="176">
        <v>40</v>
      </c>
      <c r="I170" s="195" t="str">
        <f>IF(H170&lt;=0,"",IF(H170&lt;=2,"Muy Baja",IF(H170&lt;=5,"Baja",IF(H170&lt;=19,"Media",IF(H170&lt;=50,"Alta","Muy Alta")))))</f>
        <v>Alta</v>
      </c>
      <c r="J170" s="198">
        <f>IF(I170="","",IF(I170="Muy Baja",0.2,IF(I170="Baja",0.4,IF(I170="Media",0.6,IF(I170="Alta",0.8,IF(I170="Muy Alta",1,))))))</f>
        <v>0.8</v>
      </c>
      <c r="K170" s="201" t="s">
        <v>48</v>
      </c>
      <c r="L170" s="198" t="str">
        <f>IF(NOT(ISERROR(MATCH(K170,'[8]Tabla Impacto'!$B$221:$B$223,0))),'[8]Tabla Impacto'!$F$223&amp;"Por favor no seleccionar los criterios de impacto(Afectación Económica o presupuestal y Pérdida Reputacional)",K170)</f>
        <v xml:space="preserve">     El riesgo afecta la imagen de de la entidad con efecto publicitario sostenido a nivel de sector administrativo, nivel departamental o municipal</v>
      </c>
      <c r="M170" s="195" t="str">
        <f>IF(OR(L170='[8]Tabla Impacto'!$C$11,L170='[8]Tabla Impacto'!$D$11),"Leve",IF(OR(L170='[8]Tabla Impacto'!$C$12,L170='[8]Tabla Impacto'!$D$12),"Menor",IF(OR(L170='[8]Tabla Impacto'!$C$13,L170='[8]Tabla Impacto'!$D$13),"Moderado",IF(OR(L170='[8]Tabla Impacto'!$C$14,L170='[8]Tabla Impacto'!$D$14),"Mayor",IF(OR(L170='[8]Tabla Impacto'!$C$15,L170='[8]Tabla Impacto'!$D$15),"Catastrófico","")))))</f>
        <v>Mayor</v>
      </c>
      <c r="N170" s="198">
        <f>IF(M170="","",IF(M170="Leve",0.2,IF(M170="Menor",0.4,IF(M170="Moderado",0.6,IF(M170="Mayor",0.8,IF(M170="Catastrófico",1,))))))</f>
        <v>0.8</v>
      </c>
      <c r="O170" s="173" t="str">
        <f>IF(OR(AND(I170="Muy Baja",M170="Leve"),AND(I170="Muy Baja",M170="Menor"),AND(I170="Baja",M170="Leve")),"Bajo",IF(OR(AND(I170="Muy baja",M170="Moderado"),AND(I170="Baja",M170="Menor"),AND(I170="Baja",M170="Moderado"),AND(I170="Media",M170="Leve"),AND(I170="Media",M170="Menor"),AND(I170="Media",M170="Moderado"),AND(I170="Alta",M170="Leve"),AND(I170="Alta",M170="Menor")),"Moderado",IF(OR(AND(I170="Muy Baja",M170="Mayor"),AND(I170="Baja",M170="Mayor"),AND(I170="Media",M170="Mayor"),AND(I170="Alta",M170="Moderado"),AND(I170="Alta",M170="Mayor"),AND(I170="Muy Alta",M170="Leve"),AND(I170="Muy Alta",M170="Menor"),AND(I170="Muy Alta",M170="Moderado"),AND(I170="Muy Alta",M170="Mayor")),"Alto",IF(OR(AND(I170="Muy Baja",M170="Catastrófico"),AND(I170="Baja",M170="Catastrófico"),AND(I170="Media",M170="Catastrófico"),AND(I170="Alta",M170="Catastrófico"),AND(I170="Muy Alta",M170="Catastrófico")),"Extremo",""))))</f>
        <v>Alto</v>
      </c>
      <c r="P170" s="31">
        <v>1</v>
      </c>
      <c r="Q170" s="101" t="s">
        <v>383</v>
      </c>
      <c r="R170" s="27" t="str">
        <f t="shared" si="168"/>
        <v>Probabilidad</v>
      </c>
      <c r="S170" s="12" t="s">
        <v>64</v>
      </c>
      <c r="T170" s="12" t="s">
        <v>51</v>
      </c>
      <c r="U170" s="28" t="str">
        <f t="shared" si="169"/>
        <v>40%</v>
      </c>
      <c r="V170" s="12" t="s">
        <v>52</v>
      </c>
      <c r="W170" s="12" t="s">
        <v>53</v>
      </c>
      <c r="X170" s="12" t="s">
        <v>54</v>
      </c>
      <c r="Y170" s="29">
        <f>IFERROR(IF(R170="Probabilidad",(J170-(+J170*U170)),IF(R170="Impacto",J170,"")),"")</f>
        <v>0.48</v>
      </c>
      <c r="Z170" s="25" t="str">
        <f>IFERROR(IF(Y170="","",IF(Y170&lt;=0.2,"Muy Baja",IF(Y170&lt;=0.4,"Baja",IF(Y170&lt;=0.6,"Media",IF(Y170&lt;=0.8,"Alta","Muy Alta"))))),"")</f>
        <v>Media</v>
      </c>
      <c r="AA170" s="18">
        <f t="shared" si="158"/>
        <v>0.48</v>
      </c>
      <c r="AB170" s="25" t="str">
        <f>IFERROR(IF(AC170="","",IF(AC170&lt;=0.2,"Leve",IF(AC170&lt;=0.4,"Menor",IF(AC170&lt;=0.6,"Moderado",IF(AC170&lt;=0.8,"Mayor","Catastrófico"))))),"")</f>
        <v>Mayor</v>
      </c>
      <c r="AC170" s="18">
        <f>IFERROR(IF(R170="Impacto",(N170-(+N170*U170)),IF(R170="Probabilidad",N170,"")),"")</f>
        <v>0.8</v>
      </c>
      <c r="AD170" s="30" t="str">
        <f t="shared" si="164"/>
        <v>Alto</v>
      </c>
      <c r="AE170" s="11"/>
      <c r="AF170" s="11"/>
      <c r="AG170" s="12"/>
      <c r="AH170" s="12"/>
      <c r="AI170" s="12"/>
      <c r="AJ170" s="12"/>
      <c r="AK170" s="13"/>
      <c r="AL170" s="13"/>
      <c r="AM170" s="176" t="s">
        <v>384</v>
      </c>
      <c r="AN170" s="216"/>
    </row>
    <row r="171" spans="1:40" s="104" customFormat="1" ht="69" customHeight="1" x14ac:dyDescent="0.3">
      <c r="A171" s="278"/>
      <c r="B171" s="177"/>
      <c r="C171" s="177"/>
      <c r="D171" s="177"/>
      <c r="E171" s="177"/>
      <c r="F171" s="208"/>
      <c r="G171" s="177"/>
      <c r="H171" s="177"/>
      <c r="I171" s="196"/>
      <c r="J171" s="199"/>
      <c r="K171" s="202"/>
      <c r="L171" s="199">
        <f ca="1">IF(NOT(ISERROR(MATCH(K171,_xlfn.ANCHORARRAY(F182),0))),J184&amp;"Por favor no seleccionar los criterios de impacto",K171)</f>
        <v>0</v>
      </c>
      <c r="M171" s="196"/>
      <c r="N171" s="199"/>
      <c r="O171" s="174"/>
      <c r="P171" s="31">
        <v>2</v>
      </c>
      <c r="Q171" s="101" t="s">
        <v>385</v>
      </c>
      <c r="R171" s="27" t="str">
        <f t="shared" si="168"/>
        <v>Probabilidad</v>
      </c>
      <c r="S171" s="12" t="s">
        <v>64</v>
      </c>
      <c r="T171" s="12" t="s">
        <v>51</v>
      </c>
      <c r="U171" s="28" t="str">
        <f t="shared" si="169"/>
        <v>40%</v>
      </c>
      <c r="V171" s="12" t="s">
        <v>52</v>
      </c>
      <c r="W171" s="12" t="s">
        <v>53</v>
      </c>
      <c r="X171" s="12" t="s">
        <v>54</v>
      </c>
      <c r="Y171" s="29">
        <f>IFERROR(IF(AND(R170="Probabilidad",R171="Probabilidad"),(AA170-(+AA170*U171)),IF(R171="Probabilidad",(J170-(+J170*U171)),IF(R171="Impacto",AA170,""))),"")</f>
        <v>0.28799999999999998</v>
      </c>
      <c r="Z171" s="25" t="str">
        <f t="shared" ref="Z171:Z175" si="176">IFERROR(IF(Y171="","",IF(Y171&lt;=0.2,"Muy Baja",IF(Y171&lt;=0.4,"Baja",IF(Y171&lt;=0.6,"Media",IF(Y171&lt;=0.8,"Alta","Muy Alta"))))),"")</f>
        <v>Baja</v>
      </c>
      <c r="AA171" s="18">
        <f t="shared" si="158"/>
        <v>0.28799999999999998</v>
      </c>
      <c r="AB171" s="25" t="str">
        <f t="shared" ref="AB171:AB174" si="177">IFERROR(IF(AC171="","",IF(AC171&lt;=0.2,"Leve",IF(AC171&lt;=0.4,"Menor",IF(AC171&lt;=0.6,"Moderado",IF(AC171&lt;=0.8,"Mayor","Catastrófico"))))),"")</f>
        <v>Moderado</v>
      </c>
      <c r="AC171" s="18">
        <f>IFERROR(IF(AND(R170="Impacto",R171="Impacto"),(AC164-(+AC164*U171)),IF(R171="Impacto",($N$46-(+$N$46*U171)),IF(R171="Probabilidad",AC164,""))),"")</f>
        <v>0.6</v>
      </c>
      <c r="AD171" s="30" t="str">
        <f t="shared" si="164"/>
        <v>Moderado</v>
      </c>
      <c r="AE171" s="11"/>
      <c r="AF171" s="11" t="s">
        <v>386</v>
      </c>
      <c r="AG171" s="11" t="s">
        <v>387</v>
      </c>
      <c r="AH171" s="11" t="s">
        <v>388</v>
      </c>
      <c r="AI171" s="11" t="s">
        <v>389</v>
      </c>
      <c r="AJ171" s="11" t="s">
        <v>387</v>
      </c>
      <c r="AK171" s="13" t="s">
        <v>331</v>
      </c>
      <c r="AL171" s="13" t="s">
        <v>345</v>
      </c>
      <c r="AM171" s="177"/>
      <c r="AN171" s="217"/>
    </row>
    <row r="172" spans="1:40" s="104" customFormat="1" ht="60" customHeight="1" x14ac:dyDescent="0.3">
      <c r="A172" s="278"/>
      <c r="B172" s="177"/>
      <c r="C172" s="177"/>
      <c r="D172" s="177"/>
      <c r="E172" s="177"/>
      <c r="F172" s="208"/>
      <c r="G172" s="177"/>
      <c r="H172" s="177"/>
      <c r="I172" s="196"/>
      <c r="J172" s="199"/>
      <c r="K172" s="202"/>
      <c r="L172" s="199">
        <f ca="1">IF(NOT(ISERROR(MATCH(K172,_xlfn.ANCHORARRAY(F183),0))),J185&amp;"Por favor no seleccionar los criterios de impacto",K172)</f>
        <v>0</v>
      </c>
      <c r="M172" s="196"/>
      <c r="N172" s="199"/>
      <c r="O172" s="174"/>
      <c r="P172" s="31">
        <v>3</v>
      </c>
      <c r="Q172" s="101" t="s">
        <v>390</v>
      </c>
      <c r="R172" s="27" t="str">
        <f t="shared" si="168"/>
        <v>Probabilidad</v>
      </c>
      <c r="S172" s="12" t="s">
        <v>64</v>
      </c>
      <c r="T172" s="12" t="s">
        <v>51</v>
      </c>
      <c r="U172" s="28" t="str">
        <f t="shared" si="169"/>
        <v>40%</v>
      </c>
      <c r="V172" s="12" t="s">
        <v>52</v>
      </c>
      <c r="W172" s="12" t="s">
        <v>53</v>
      </c>
      <c r="X172" s="12" t="s">
        <v>54</v>
      </c>
      <c r="Y172" s="29">
        <f t="shared" ref="Y172:Y175" si="178">IFERROR(IF(AND(R171="Probabilidad",R172="Probabilidad"),(AA171-(+AA171*U172)),IF(AND(R171="Impacto",R172="Probabilidad"),(AA170-(+AA170*U172)),IF(R172="Impacto",AA171,""))),"")</f>
        <v>0.17279999999999998</v>
      </c>
      <c r="Z172" s="25" t="str">
        <f t="shared" si="176"/>
        <v>Muy Baja</v>
      </c>
      <c r="AA172" s="18">
        <f t="shared" si="158"/>
        <v>0.17279999999999998</v>
      </c>
      <c r="AB172" s="25" t="str">
        <f t="shared" si="177"/>
        <v>Moderado</v>
      </c>
      <c r="AC172" s="18">
        <f>IFERROR(IF(AND(R171="Impacto",R172="Impacto"),(AC171-(+AC171*U172)),IF(AND(R171="Probabilidad",R172="Impacto"),(AC170-(+AC170*U172)),IF(R172="Probabilidad",AC171,""))),"")</f>
        <v>0.6</v>
      </c>
      <c r="AD172" s="30" t="str">
        <f t="shared" si="164"/>
        <v>Moderado</v>
      </c>
      <c r="AE172" s="11"/>
      <c r="AF172" s="95" t="s">
        <v>391</v>
      </c>
      <c r="AG172" s="11" t="s">
        <v>392</v>
      </c>
      <c r="AH172" s="12" t="s">
        <v>393</v>
      </c>
      <c r="AI172" s="11" t="s">
        <v>394</v>
      </c>
      <c r="AJ172" s="11" t="s">
        <v>392</v>
      </c>
      <c r="AK172" s="13" t="s">
        <v>331</v>
      </c>
      <c r="AL172" s="13" t="s">
        <v>345</v>
      </c>
      <c r="AM172" s="177"/>
      <c r="AN172" s="217"/>
    </row>
    <row r="173" spans="1:40" s="104" customFormat="1" ht="78.95" customHeight="1" x14ac:dyDescent="0.3">
      <c r="A173" s="278"/>
      <c r="B173" s="177"/>
      <c r="C173" s="177"/>
      <c r="D173" s="177"/>
      <c r="E173" s="177"/>
      <c r="F173" s="208"/>
      <c r="G173" s="177"/>
      <c r="H173" s="177"/>
      <c r="I173" s="196"/>
      <c r="J173" s="199"/>
      <c r="K173" s="202"/>
      <c r="L173" s="199">
        <f ca="1">IF(NOT(ISERROR(MATCH(K173,_xlfn.ANCHORARRAY(F184),0))),J186&amp;"Por favor no seleccionar los criterios de impacto",K173)</f>
        <v>0</v>
      </c>
      <c r="M173" s="196"/>
      <c r="N173" s="199"/>
      <c r="O173" s="174"/>
      <c r="P173" s="31">
        <v>4</v>
      </c>
      <c r="Q173" s="101" t="s">
        <v>395</v>
      </c>
      <c r="R173" s="27" t="str">
        <f t="shared" si="168"/>
        <v>Probabilidad</v>
      </c>
      <c r="S173" s="12" t="s">
        <v>64</v>
      </c>
      <c r="T173" s="12" t="s">
        <v>51</v>
      </c>
      <c r="U173" s="28" t="str">
        <f t="shared" si="169"/>
        <v>40%</v>
      </c>
      <c r="V173" s="12" t="s">
        <v>52</v>
      </c>
      <c r="W173" s="12" t="s">
        <v>53</v>
      </c>
      <c r="X173" s="12" t="s">
        <v>54</v>
      </c>
      <c r="Y173" s="29">
        <f t="shared" si="178"/>
        <v>0.10367999999999998</v>
      </c>
      <c r="Z173" s="25" t="str">
        <f t="shared" si="176"/>
        <v>Muy Baja</v>
      </c>
      <c r="AA173" s="18">
        <f t="shared" si="158"/>
        <v>0.10367999999999998</v>
      </c>
      <c r="AB173" s="25" t="str">
        <f t="shared" si="177"/>
        <v>Moderado</v>
      </c>
      <c r="AC173" s="18">
        <f>IFERROR(IF(AND(R172="Impacto",R173="Impacto"),(AC172-(+AC172*U173)),IF(AND(R172="Probabilidad",R173="Impacto"),(AC171-(+AC171*U173)),IF(R173="Probabilidad",AC172,""))),"")</f>
        <v>0.6</v>
      </c>
      <c r="AD173" s="30" t="str">
        <f t="shared" si="164"/>
        <v>Moderado</v>
      </c>
      <c r="AE173" s="11"/>
      <c r="AF173" s="95" t="s">
        <v>396</v>
      </c>
      <c r="AG173" s="11" t="s">
        <v>397</v>
      </c>
      <c r="AH173" s="11" t="s">
        <v>398</v>
      </c>
      <c r="AI173" s="11" t="s">
        <v>394</v>
      </c>
      <c r="AJ173" s="11" t="s">
        <v>392</v>
      </c>
      <c r="AK173" s="13" t="s">
        <v>331</v>
      </c>
      <c r="AL173" s="13" t="s">
        <v>345</v>
      </c>
      <c r="AM173" s="177"/>
      <c r="AN173" s="217"/>
    </row>
    <row r="174" spans="1:40" s="104" customFormat="1" x14ac:dyDescent="0.3">
      <c r="A174" s="278"/>
      <c r="B174" s="177"/>
      <c r="C174" s="177"/>
      <c r="D174" s="177"/>
      <c r="E174" s="177"/>
      <c r="F174" s="208"/>
      <c r="G174" s="177"/>
      <c r="H174" s="177"/>
      <c r="I174" s="196"/>
      <c r="J174" s="199"/>
      <c r="K174" s="202"/>
      <c r="L174" s="199">
        <f ca="1">IF(NOT(ISERROR(MATCH(K174,_xlfn.ANCHORARRAY(F185),0))),J187&amp;"Por favor no seleccionar los criterios de impacto",K174)</f>
        <v>0</v>
      </c>
      <c r="M174" s="196"/>
      <c r="N174" s="199"/>
      <c r="O174" s="174"/>
      <c r="P174" s="31">
        <v>5</v>
      </c>
      <c r="Q174" s="101"/>
      <c r="R174" s="27" t="str">
        <f t="shared" si="168"/>
        <v/>
      </c>
      <c r="S174" s="12"/>
      <c r="T174" s="12"/>
      <c r="U174" s="28" t="str">
        <f t="shared" si="169"/>
        <v/>
      </c>
      <c r="V174" s="12"/>
      <c r="W174" s="12"/>
      <c r="X174" s="12"/>
      <c r="Y174" s="29" t="str">
        <f t="shared" si="178"/>
        <v/>
      </c>
      <c r="Z174" s="25" t="str">
        <f t="shared" si="176"/>
        <v/>
      </c>
      <c r="AA174" s="18" t="str">
        <f t="shared" si="158"/>
        <v/>
      </c>
      <c r="AB174" s="25" t="str">
        <f t="shared" si="177"/>
        <v/>
      </c>
      <c r="AC174" s="18" t="str">
        <f>IFERROR(IF(AND(R173="Impacto",R174="Impacto"),(AC173-(+AC173*U174)),IF(AND(R173="Probabilidad",R174="Impacto"),(AC172-(+AC172*U174)),IF(R174="Probabilidad",AC173,""))),"")</f>
        <v/>
      </c>
      <c r="AD174" s="30" t="str">
        <f t="shared" si="164"/>
        <v/>
      </c>
      <c r="AE174" s="11"/>
      <c r="AF174" s="11"/>
      <c r="AG174" s="12"/>
      <c r="AH174" s="12"/>
      <c r="AI174" s="12"/>
      <c r="AJ174" s="12"/>
      <c r="AK174" s="13"/>
      <c r="AL174" s="13"/>
      <c r="AM174" s="177"/>
      <c r="AN174" s="217"/>
    </row>
    <row r="175" spans="1:40" s="104" customFormat="1" ht="17.25" thickBot="1" x14ac:dyDescent="0.35">
      <c r="A175" s="279"/>
      <c r="B175" s="215"/>
      <c r="C175" s="215"/>
      <c r="D175" s="215"/>
      <c r="E175" s="215"/>
      <c r="F175" s="228"/>
      <c r="G175" s="215"/>
      <c r="H175" s="215"/>
      <c r="I175" s="219"/>
      <c r="J175" s="213"/>
      <c r="K175" s="220"/>
      <c r="L175" s="213">
        <f ca="1">IF(NOT(ISERROR(MATCH(K175,_xlfn.ANCHORARRAY(F186),0))),J188&amp;"Por favor no seleccionar los criterios de impacto",K175)</f>
        <v>0</v>
      </c>
      <c r="M175" s="219"/>
      <c r="N175" s="213"/>
      <c r="O175" s="214"/>
      <c r="P175" s="64">
        <v>6</v>
      </c>
      <c r="Q175" s="118"/>
      <c r="R175" s="65" t="str">
        <f t="shared" si="168"/>
        <v/>
      </c>
      <c r="S175" s="66"/>
      <c r="T175" s="66"/>
      <c r="U175" s="67" t="str">
        <f t="shared" si="169"/>
        <v/>
      </c>
      <c r="V175" s="66"/>
      <c r="W175" s="66"/>
      <c r="X175" s="66"/>
      <c r="Y175" s="68" t="str">
        <f t="shared" si="178"/>
        <v/>
      </c>
      <c r="Z175" s="52" t="str">
        <f t="shared" si="176"/>
        <v/>
      </c>
      <c r="AA175" s="67" t="str">
        <f t="shared" si="158"/>
        <v/>
      </c>
      <c r="AB175" s="52" t="str">
        <f>IFERROR(IF(AC175="","",IF(AC175&lt;=0.2,"Leve",IF(AC175&lt;=0.4,"Menor",IF(AC175&lt;=0.6,"Moderado",IF(AC175&lt;=0.8,"Mayor","Catastrófico"))))),"")</f>
        <v/>
      </c>
      <c r="AC175" s="67" t="str">
        <f>IFERROR(IF(AND(R174="Impacto",R175="Impacto"),(AC174-(+AC174*U175)),IF(AND(R174="Probabilidad",R175="Impacto"),(AC173-(+AC173*U175)),IF(R175="Probabilidad",AC174,""))),"")</f>
        <v/>
      </c>
      <c r="AD175" s="69" t="str">
        <f t="shared" si="164"/>
        <v/>
      </c>
      <c r="AE175" s="66"/>
      <c r="AF175" s="66"/>
      <c r="AG175" s="66"/>
      <c r="AH175" s="66"/>
      <c r="AI175" s="66"/>
      <c r="AJ175" s="66"/>
      <c r="AK175" s="70"/>
      <c r="AL175" s="70"/>
      <c r="AM175" s="215"/>
      <c r="AN175" s="218"/>
    </row>
    <row r="176" spans="1:40" s="104" customFormat="1" ht="169.5" customHeight="1" x14ac:dyDescent="0.3">
      <c r="A176" s="303">
        <v>29</v>
      </c>
      <c r="B176" s="222" t="s">
        <v>399</v>
      </c>
      <c r="C176" s="222" t="s">
        <v>67</v>
      </c>
      <c r="D176" s="222" t="s">
        <v>400</v>
      </c>
      <c r="E176" s="222" t="s">
        <v>401</v>
      </c>
      <c r="F176" s="235" t="s">
        <v>402</v>
      </c>
      <c r="G176" s="222" t="s">
        <v>47</v>
      </c>
      <c r="H176" s="222">
        <v>44</v>
      </c>
      <c r="I176" s="229" t="str">
        <f>IF(H176&lt;=0,"",IF(H176&lt;=2,"Muy Baja",IF(H176&lt;=5,"Baja",IF(H176&lt;=19,"Media",IF(H176&lt;=50,"Alta","Muy Alta")))))</f>
        <v>Alta</v>
      </c>
      <c r="J176" s="230">
        <f>IF(I176="","",IF(I176="Muy Baja",0.2,IF(I176="Baja",0.4,IF(I176="Media",0.6,IF(I176="Alta",0.8,IF(I176="Muy Alta",1,))))))</f>
        <v>0.8</v>
      </c>
      <c r="K176" s="231" t="s">
        <v>95</v>
      </c>
      <c r="L176" s="230" t="str">
        <f>IF(NOT(ISERROR(MATCH(K176,'[9]Tabla Impacto'!$B$221:$B$223,0))),'[9]Tabla Impacto'!$F$223&amp;"Por favor no seleccionar los criterios de impacto(Afectación Económica o presupuestal y Pérdida Reputacional)",K176)</f>
        <v xml:space="preserve">     El riesgo afecta la imagen de la entidad con algunos usuarios de relevancia frente al logro de los objetivos</v>
      </c>
      <c r="M176" s="229" t="str">
        <f>IF(OR(L176='[9]Tabla Impacto'!$C$11,L176='[9]Tabla Impacto'!$D$11),"Leve",IF(OR(L176='[9]Tabla Impacto'!$C$12,L176='[9]Tabla Impacto'!$D$12),"Menor",IF(OR(L176='[9]Tabla Impacto'!$C$13,L176='[9]Tabla Impacto'!$D$13),"Moderado",IF(OR(L176='[9]Tabla Impacto'!$C$14,L176='[9]Tabla Impacto'!$D$14),"Mayor",IF(OR(L176='[9]Tabla Impacto'!$C$15,L176='[9]Tabla Impacto'!$D$15),"Catastrófico","")))))</f>
        <v>Moderado</v>
      </c>
      <c r="N176" s="230">
        <f>IF(M176="","",IF(M176="Leve",0.2,IF(M176="Menor",0.4,IF(M176="Moderado",0.6,IF(M176="Mayor",0.8,IF(M176="Catastrófico",1,))))))</f>
        <v>0.6</v>
      </c>
      <c r="O176" s="221" t="str">
        <f>IF(OR(AND(I176="Muy Baja",M176="Leve"),AND(I176="Muy Baja",M176="Menor"),AND(I176="Baja",M176="Leve")),"Bajo",IF(OR(AND(I176="Muy baja",M176="Moderado"),AND(I176="Baja",M176="Menor"),AND(I176="Baja",M176="Moderado"),AND(I176="Media",M176="Leve"),AND(I176="Media",M176="Menor"),AND(I176="Media",M176="Moderado"),AND(I176="Alta",M176="Leve"),AND(I176="Alta",M176="Menor")),"Moderado",IF(OR(AND(I176="Muy Baja",M176="Mayor"),AND(I176="Baja",M176="Mayor"),AND(I176="Media",M176="Mayor"),AND(I176="Alta",M176="Moderado"),AND(I176="Alta",M176="Mayor"),AND(I176="Muy Alta",M176="Leve"),AND(I176="Muy Alta",M176="Menor"),AND(I176="Muy Alta",M176="Moderado"),AND(I176="Muy Alta",M176="Mayor")),"Alto",IF(OR(AND(I176="Muy Baja",M176="Catastrófico"),AND(I176="Baja",M176="Catastrófico"),AND(I176="Media",M176="Catastrófico"),AND(I176="Alta",M176="Catastrófico"),AND(I176="Muy Alta",M176="Catastrófico")),"Extremo",""))))</f>
        <v>Alto</v>
      </c>
      <c r="P176" s="57">
        <v>1</v>
      </c>
      <c r="Q176" s="119" t="s">
        <v>403</v>
      </c>
      <c r="R176" s="59" t="str">
        <f>IF(OR(S176="Preventivo",S176="Detectivo"),"Probabilidad",IF(S176="Correctivo","Impacto",""))</f>
        <v>Probabilidad</v>
      </c>
      <c r="S176" s="44" t="s">
        <v>50</v>
      </c>
      <c r="T176" s="44" t="s">
        <v>51</v>
      </c>
      <c r="U176" s="60" t="str">
        <f>IF(AND(S176="Preventivo",T176="Automático"),"50%",IF(AND(S176="Preventivo",T176="Manual"),"40%",IF(AND(S176="Detectivo",T176="Automático"),"40%",IF(AND(S176="Detectivo",T176="Manual"),"30%",IF(AND(S176="Correctivo",T176="Automático"),"35%",IF(AND(S176="Correctivo",T176="Manual"),"25%",""))))))</f>
        <v>30%</v>
      </c>
      <c r="V176" s="44" t="s">
        <v>52</v>
      </c>
      <c r="W176" s="44" t="s">
        <v>150</v>
      </c>
      <c r="X176" s="44" t="s">
        <v>54</v>
      </c>
      <c r="Y176" s="61">
        <f>IFERROR(IF(R176="Probabilidad",(J176-(+J176*U176)),IF(R176="Impacto",J176,"")),"")</f>
        <v>0.56000000000000005</v>
      </c>
      <c r="Z176" s="39" t="str">
        <f>IFERROR(IF(Y176="","",IF(Y176&lt;=0.2,"Muy Baja",IF(Y176&lt;=0.4,"Baja",IF(Y176&lt;=0.6,"Media",IF(Y176&lt;=0.8,"Alta","Muy Alta"))))),"")</f>
        <v>Media</v>
      </c>
      <c r="AA176" s="62">
        <f>+Y176</f>
        <v>0.56000000000000005</v>
      </c>
      <c r="AB176" s="39" t="str">
        <f>IFERROR(IF(AC176="","",IF(AC176&lt;=0.2,"Leve",IF(AC176&lt;=0.4,"Menor",IF(AC176&lt;=0.6,"Moderado",IF(AC176&lt;=0.8,"Mayor","Catastrófico"))))),"")</f>
        <v>Moderado</v>
      </c>
      <c r="AC176" s="62">
        <f>IFERROR(IF(R176="Impacto",(N176-(+N176*U176)),IF(R176="Probabilidad",N176,"")),"")</f>
        <v>0.6</v>
      </c>
      <c r="AD176" s="63" t="str">
        <f>IFERROR(IF(OR(AND(Z176="Muy Baja",AB176="Leve"),AND(Z176="Muy Baja",AB176="Menor"),AND(Z176="Baja",AB176="Leve")),"Bajo",IF(OR(AND(Z176="Muy baja",AB176="Moderado"),AND(Z176="Baja",AB176="Menor"),AND(Z176="Baja",AB176="Moderado"),AND(Z176="Media",AB176="Leve"),AND(Z176="Media",AB176="Menor"),AND(Z176="Media",AB176="Moderado"),AND(Z176="Alta",AB176="Leve"),AND(Z176="Alta",AB176="Menor")),"Moderado",IF(OR(AND(Z176="Muy Baja",AB176="Mayor"),AND(Z176="Baja",AB176="Mayor"),AND(Z176="Media",AB176="Mayor"),AND(Z176="Alta",AB176="Moderado"),AND(Z176="Alta",AB176="Mayor"),AND(Z176="Muy Alta",AB176="Leve"),AND(Z176="Muy Alta",AB176="Menor"),AND(Z176="Muy Alta",AB176="Moderado"),AND(Z176="Muy Alta",AB176="Mayor")),"Alto",IF(OR(AND(Z176="Muy Baja",AB176="Catastrófico"),AND(Z176="Baja",AB176="Catastrófico"),AND(Z176="Media",AB176="Catastrófico"),AND(Z176="Alta",AB176="Catastrófico"),AND(Z176="Muy Alta",AB176="Catastrófico")),"Extremo","")))),"")</f>
        <v>Moderado</v>
      </c>
      <c r="AE176" s="43" t="s">
        <v>55</v>
      </c>
      <c r="AF176" s="99" t="s">
        <v>404</v>
      </c>
      <c r="AG176" s="44" t="s">
        <v>405</v>
      </c>
      <c r="AH176" s="44" t="s">
        <v>406</v>
      </c>
      <c r="AI176" s="44" t="s">
        <v>407</v>
      </c>
      <c r="AJ176" s="44" t="s">
        <v>405</v>
      </c>
      <c r="AK176" s="45">
        <v>44328</v>
      </c>
      <c r="AL176" s="45">
        <v>44561</v>
      </c>
      <c r="AM176" s="222">
        <v>3742</v>
      </c>
      <c r="AN176" s="223"/>
    </row>
    <row r="177" spans="1:40" s="104" customFormat="1" x14ac:dyDescent="0.3">
      <c r="A177" s="278"/>
      <c r="B177" s="177"/>
      <c r="C177" s="177"/>
      <c r="D177" s="177"/>
      <c r="E177" s="177"/>
      <c r="F177" s="208"/>
      <c r="G177" s="177"/>
      <c r="H177" s="177"/>
      <c r="I177" s="196"/>
      <c r="J177" s="199"/>
      <c r="K177" s="202"/>
      <c r="L177" s="199">
        <f ca="1">IF(NOT(ISERROR(MATCH(K177,_xlfn.ANCHORARRAY(F188),0))),J190&amp;"Por favor no seleccionar los criterios de impacto",K177)</f>
        <v>0</v>
      </c>
      <c r="M177" s="196"/>
      <c r="N177" s="199"/>
      <c r="O177" s="174"/>
      <c r="P177" s="31">
        <v>2</v>
      </c>
      <c r="Q177" s="101"/>
      <c r="R177" s="27" t="str">
        <f>IF(OR(S177="Preventivo",S177="Detectivo"),"Probabilidad",IF(S177="Correctivo","Impacto",""))</f>
        <v/>
      </c>
      <c r="S177" s="12"/>
      <c r="T177" s="12"/>
      <c r="U177" s="28" t="str">
        <f t="shared" ref="U177:U178" si="179">IF(AND(S177="Preventivo",T177="Automático"),"50%",IF(AND(S177="Preventivo",T177="Manual"),"40%",IF(AND(S177="Detectivo",T177="Automático"),"40%",IF(AND(S177="Detectivo",T177="Manual"),"30%",IF(AND(S177="Correctivo",T177="Automático"),"35%",IF(AND(S177="Correctivo",T177="Manual"),"25%",""))))))</f>
        <v/>
      </c>
      <c r="V177" s="12"/>
      <c r="W177" s="12"/>
      <c r="X177" s="12"/>
      <c r="Y177" s="29" t="str">
        <f>IFERROR(IF(AND(R176="Probabilidad",R177="Probabilidad"),(AA176-(+AA176*U177)),IF(R177="Probabilidad",(J176-(+J176*U177)),IF(R177="Impacto",AA176,""))),"")</f>
        <v/>
      </c>
      <c r="Z177" s="25" t="str">
        <f t="shared" ref="Z177:Z181" si="180">IFERROR(IF(Y177="","",IF(Y177&lt;=0.2,"Muy Baja",IF(Y177&lt;=0.4,"Baja",IF(Y177&lt;=0.6,"Media",IF(Y177&lt;=0.8,"Alta","Muy Alta"))))),"")</f>
        <v/>
      </c>
      <c r="AA177" s="18" t="str">
        <f t="shared" ref="AA177:AA181" si="181">+Y177</f>
        <v/>
      </c>
      <c r="AB177" s="25" t="str">
        <f t="shared" ref="AB177:AB181" si="182">IFERROR(IF(AC177="","",IF(AC177&lt;=0.2,"Leve",IF(AC177&lt;=0.4,"Menor",IF(AC177&lt;=0.6,"Moderado",IF(AC177&lt;=0.8,"Mayor","Catastrófico"))))),"")</f>
        <v/>
      </c>
      <c r="AC177" s="18" t="str">
        <f>IFERROR(IF(AND(R176="Impacto",R177="Impacto"),(AC176-(+AC176*U177)),IF(R177="Impacto",(N176-(+N176*U177)),IF(R177="Probabilidad",AC176,""))),"")</f>
        <v/>
      </c>
      <c r="AD177" s="30" t="str">
        <f t="shared" ref="AD177:AD181" si="183">IFERROR(IF(OR(AND(Z177="Muy Baja",AB177="Leve"),AND(Z177="Muy Baja",AB177="Menor"),AND(Z177="Baja",AB177="Leve")),"Bajo",IF(OR(AND(Z177="Muy baja",AB177="Moderado"),AND(Z177="Baja",AB177="Menor"),AND(Z177="Baja",AB177="Moderado"),AND(Z177="Media",AB177="Leve"),AND(Z177="Media",AB177="Menor"),AND(Z177="Media",AB177="Moderado"),AND(Z177="Alta",AB177="Leve"),AND(Z177="Alta",AB177="Menor")),"Moderado",IF(OR(AND(Z177="Muy Baja",AB177="Mayor"),AND(Z177="Baja",AB177="Mayor"),AND(Z177="Media",AB177="Mayor"),AND(Z177="Alta",AB177="Moderado"),AND(Z177="Alta",AB177="Mayor"),AND(Z177="Muy Alta",AB177="Leve"),AND(Z177="Muy Alta",AB177="Menor"),AND(Z177="Muy Alta",AB177="Moderado"),AND(Z177="Muy Alta",AB177="Mayor")),"Alto",IF(OR(AND(Z177="Muy Baja",AB177="Catastrófico"),AND(Z177="Baja",AB177="Catastrófico"),AND(Z177="Media",AB177="Catastrófico"),AND(Z177="Alta",AB177="Catastrófico"),AND(Z177="Muy Alta",AB177="Catastrófico")),"Extremo","")))),"")</f>
        <v/>
      </c>
      <c r="AE177" s="11"/>
      <c r="AF177" s="11"/>
      <c r="AG177" s="12"/>
      <c r="AH177" s="12"/>
      <c r="AI177" s="12"/>
      <c r="AJ177" s="12"/>
      <c r="AK177" s="13"/>
      <c r="AL177" s="13"/>
      <c r="AM177" s="177"/>
      <c r="AN177" s="217"/>
    </row>
    <row r="178" spans="1:40" s="104" customFormat="1" x14ac:dyDescent="0.3">
      <c r="A178" s="278"/>
      <c r="B178" s="177"/>
      <c r="C178" s="177"/>
      <c r="D178" s="177"/>
      <c r="E178" s="177"/>
      <c r="F178" s="208"/>
      <c r="G178" s="177"/>
      <c r="H178" s="177"/>
      <c r="I178" s="196"/>
      <c r="J178" s="199"/>
      <c r="K178" s="202"/>
      <c r="L178" s="199">
        <f ca="1">IF(NOT(ISERROR(MATCH(K178,_xlfn.ANCHORARRAY(F189),0))),J191&amp;"Por favor no seleccionar los criterios de impacto",K178)</f>
        <v>0</v>
      </c>
      <c r="M178" s="196"/>
      <c r="N178" s="199"/>
      <c r="O178" s="174"/>
      <c r="P178" s="31">
        <v>3</v>
      </c>
      <c r="Q178" s="101"/>
      <c r="R178" s="27" t="str">
        <f>IF(OR(S178="Preventivo",S178="Detectivo"),"Probabilidad",IF(S178="Correctivo","Impacto",""))</f>
        <v/>
      </c>
      <c r="S178" s="12"/>
      <c r="T178" s="12"/>
      <c r="U178" s="28" t="str">
        <f t="shared" si="179"/>
        <v/>
      </c>
      <c r="V178" s="12"/>
      <c r="W178" s="12"/>
      <c r="X178" s="12"/>
      <c r="Y178" s="29" t="str">
        <f>IFERROR(IF(AND(R177="Probabilidad",R178="Probabilidad"),(AA177-(+AA177*U178)),IF(AND(R177="Impacto",R178="Probabilidad"),(AA176-(+AA176*U178)),IF(R178="Impacto",AA177,""))),"")</f>
        <v/>
      </c>
      <c r="Z178" s="25" t="str">
        <f t="shared" si="180"/>
        <v/>
      </c>
      <c r="AA178" s="18" t="str">
        <f t="shared" si="181"/>
        <v/>
      </c>
      <c r="AB178" s="25" t="str">
        <f t="shared" si="182"/>
        <v/>
      </c>
      <c r="AC178" s="18" t="str">
        <f>IFERROR(IF(AND(R177="Impacto",R178="Impacto"),(AC177-(+AC177*U178)),IF(AND(R177="Probabilidad",R178="Impacto"),(AC176-(+AC176*U178)),IF(R178="Probabilidad",AC177,""))),"")</f>
        <v/>
      </c>
      <c r="AD178" s="30" t="str">
        <f t="shared" si="183"/>
        <v/>
      </c>
      <c r="AE178" s="11"/>
      <c r="AF178" s="11"/>
      <c r="AG178" s="12"/>
      <c r="AH178" s="12"/>
      <c r="AI178" s="12"/>
      <c r="AJ178" s="12"/>
      <c r="AK178" s="13"/>
      <c r="AL178" s="13"/>
      <c r="AM178" s="177"/>
      <c r="AN178" s="217"/>
    </row>
    <row r="179" spans="1:40" s="104" customFormat="1" x14ac:dyDescent="0.3">
      <c r="A179" s="278"/>
      <c r="B179" s="177"/>
      <c r="C179" s="177"/>
      <c r="D179" s="177"/>
      <c r="E179" s="177"/>
      <c r="F179" s="208"/>
      <c r="G179" s="177"/>
      <c r="H179" s="177"/>
      <c r="I179" s="196"/>
      <c r="J179" s="199"/>
      <c r="K179" s="202"/>
      <c r="L179" s="199">
        <f ca="1">IF(NOT(ISERROR(MATCH(K179,_xlfn.ANCHORARRAY(F190),0))),J192&amp;"Por favor no seleccionar los criterios de impacto",K179)</f>
        <v>0</v>
      </c>
      <c r="M179" s="196"/>
      <c r="N179" s="199"/>
      <c r="O179" s="174"/>
      <c r="P179" s="31">
        <v>4</v>
      </c>
      <c r="Q179" s="101"/>
      <c r="R179" s="27" t="str">
        <f t="shared" ref="R179:R187" si="184">IF(OR(S179="Preventivo",S179="Detectivo"),"Probabilidad",IF(S179="Correctivo","Impacto",""))</f>
        <v/>
      </c>
      <c r="S179" s="12"/>
      <c r="T179" s="12"/>
      <c r="U179" s="28"/>
      <c r="V179" s="12"/>
      <c r="W179" s="12"/>
      <c r="X179" s="12"/>
      <c r="Y179" s="29" t="str">
        <f t="shared" ref="Y179:Y181" si="185">IFERROR(IF(AND(R178="Probabilidad",R179="Probabilidad"),(AA178-(+AA178*U179)),IF(AND(R178="Impacto",R179="Probabilidad"),(AA177-(+AA177*U179)),IF(R179="Impacto",AA178,""))),"")</f>
        <v/>
      </c>
      <c r="Z179" s="25" t="str">
        <f t="shared" si="180"/>
        <v/>
      </c>
      <c r="AA179" s="18" t="str">
        <f t="shared" si="181"/>
        <v/>
      </c>
      <c r="AB179" s="25" t="str">
        <f t="shared" si="182"/>
        <v/>
      </c>
      <c r="AC179" s="18" t="str">
        <f t="shared" ref="AC179:AC181" si="186">IFERROR(IF(AND(R178="Impacto",R179="Impacto"),(AC178-(+AC178*U179)),IF(AND(R178="Probabilidad",R179="Impacto"),(AC177-(+AC177*U179)),IF(R179="Probabilidad",AC178,""))),"")</f>
        <v/>
      </c>
      <c r="AD179" s="30" t="str">
        <f>IFERROR(IF(OR(AND(Z179="Muy Baja",AB179="Leve"),AND(Z179="Muy Baja",AB179="Menor"),AND(Z179="Baja",AB179="Leve")),"Bajo",IF(OR(AND(Z179="Muy baja",AB179="Moderado"),AND(Z179="Baja",AB179="Menor"),AND(Z179="Baja",AB179="Moderado"),AND(Z179="Media",AB179="Leve"),AND(Z179="Media",AB179="Menor"),AND(Z179="Media",AB179="Moderado"),AND(Z179="Alta",AB179="Leve"),AND(Z179="Alta",AB179="Menor")),"Moderado",IF(OR(AND(Z179="Muy Baja",AB179="Mayor"),AND(Z179="Baja",AB179="Mayor"),AND(Z179="Media",AB179="Mayor"),AND(Z179="Alta",AB179="Moderado"),AND(Z179="Alta",AB179="Mayor"),AND(Z179="Muy Alta",AB179="Leve"),AND(Z179="Muy Alta",AB179="Menor"),AND(Z179="Muy Alta",AB179="Moderado"),AND(Z179="Muy Alta",AB179="Mayor")),"Alto",IF(OR(AND(Z179="Muy Baja",AB179="Catastrófico"),AND(Z179="Baja",AB179="Catastrófico"),AND(Z179="Media",AB179="Catastrófico"),AND(Z179="Alta",AB179="Catastrófico"),AND(Z179="Muy Alta",AB179="Catastrófico")),"Extremo","")))),"")</f>
        <v/>
      </c>
      <c r="AE179" s="11"/>
      <c r="AF179" s="11"/>
      <c r="AG179" s="12"/>
      <c r="AH179" s="12"/>
      <c r="AI179" s="12"/>
      <c r="AJ179" s="12"/>
      <c r="AK179" s="13"/>
      <c r="AL179" s="13"/>
      <c r="AM179" s="177"/>
      <c r="AN179" s="217"/>
    </row>
    <row r="180" spans="1:40" s="104" customFormat="1" x14ac:dyDescent="0.3">
      <c r="A180" s="278"/>
      <c r="B180" s="177"/>
      <c r="C180" s="177"/>
      <c r="D180" s="177"/>
      <c r="E180" s="177"/>
      <c r="F180" s="208"/>
      <c r="G180" s="177"/>
      <c r="H180" s="177"/>
      <c r="I180" s="196"/>
      <c r="J180" s="199"/>
      <c r="K180" s="202"/>
      <c r="L180" s="199">
        <f ca="1">IF(NOT(ISERROR(MATCH(K180,_xlfn.ANCHORARRAY(F191),0))),J193&amp;"Por favor no seleccionar los criterios de impacto",K180)</f>
        <v>0</v>
      </c>
      <c r="M180" s="196"/>
      <c r="N180" s="199"/>
      <c r="O180" s="174"/>
      <c r="P180" s="31">
        <v>5</v>
      </c>
      <c r="Q180" s="101"/>
      <c r="R180" s="27" t="str">
        <f t="shared" si="184"/>
        <v/>
      </c>
      <c r="S180" s="12"/>
      <c r="T180" s="12"/>
      <c r="U180" s="28"/>
      <c r="V180" s="12"/>
      <c r="W180" s="12"/>
      <c r="X180" s="12"/>
      <c r="Y180" s="29" t="str">
        <f t="shared" si="185"/>
        <v/>
      </c>
      <c r="Z180" s="25" t="str">
        <f t="shared" si="180"/>
        <v/>
      </c>
      <c r="AA180" s="18" t="str">
        <f t="shared" si="181"/>
        <v/>
      </c>
      <c r="AB180" s="25" t="str">
        <f t="shared" si="182"/>
        <v/>
      </c>
      <c r="AC180" s="18" t="str">
        <f t="shared" si="186"/>
        <v/>
      </c>
      <c r="AD180" s="30" t="str">
        <f t="shared" si="183"/>
        <v/>
      </c>
      <c r="AE180" s="11"/>
      <c r="AF180" s="11"/>
      <c r="AG180" s="12"/>
      <c r="AH180" s="12"/>
      <c r="AI180" s="12"/>
      <c r="AJ180" s="12"/>
      <c r="AK180" s="13"/>
      <c r="AL180" s="13"/>
      <c r="AM180" s="177"/>
      <c r="AN180" s="217"/>
    </row>
    <row r="181" spans="1:40" s="104" customFormat="1" x14ac:dyDescent="0.3">
      <c r="A181" s="280"/>
      <c r="B181" s="178"/>
      <c r="C181" s="178"/>
      <c r="D181" s="178"/>
      <c r="E181" s="178"/>
      <c r="F181" s="209"/>
      <c r="G181" s="178"/>
      <c r="H181" s="178"/>
      <c r="I181" s="197"/>
      <c r="J181" s="200"/>
      <c r="K181" s="203"/>
      <c r="L181" s="200">
        <f ca="1">IF(NOT(ISERROR(MATCH(K181,_xlfn.ANCHORARRAY(F192),0))),J194&amp;"Por favor no seleccionar los criterios de impacto",K181)</f>
        <v>0</v>
      </c>
      <c r="M181" s="197"/>
      <c r="N181" s="200"/>
      <c r="O181" s="175"/>
      <c r="P181" s="31">
        <v>6</v>
      </c>
      <c r="Q181" s="101"/>
      <c r="R181" s="27" t="str">
        <f t="shared" si="184"/>
        <v/>
      </c>
      <c r="S181" s="12"/>
      <c r="T181" s="12"/>
      <c r="U181" s="28"/>
      <c r="V181" s="12"/>
      <c r="W181" s="12"/>
      <c r="X181" s="12"/>
      <c r="Y181" s="29" t="str">
        <f t="shared" si="185"/>
        <v/>
      </c>
      <c r="Z181" s="25" t="str">
        <f t="shared" si="180"/>
        <v/>
      </c>
      <c r="AA181" s="18" t="str">
        <f t="shared" si="181"/>
        <v/>
      </c>
      <c r="AB181" s="25" t="str">
        <f t="shared" si="182"/>
        <v/>
      </c>
      <c r="AC181" s="18" t="str">
        <f t="shared" si="186"/>
        <v/>
      </c>
      <c r="AD181" s="30" t="str">
        <f t="shared" si="183"/>
        <v/>
      </c>
      <c r="AE181" s="11"/>
      <c r="AF181" s="11"/>
      <c r="AG181" s="12"/>
      <c r="AH181" s="12"/>
      <c r="AI181" s="12"/>
      <c r="AJ181" s="12"/>
      <c r="AK181" s="13"/>
      <c r="AL181" s="13"/>
      <c r="AM181" s="178"/>
      <c r="AN181" s="224"/>
    </row>
    <row r="182" spans="1:40" s="104" customFormat="1" ht="108" x14ac:dyDescent="0.3">
      <c r="A182" s="277">
        <v>30</v>
      </c>
      <c r="B182" s="176" t="s">
        <v>399</v>
      </c>
      <c r="C182" s="176" t="s">
        <v>67</v>
      </c>
      <c r="D182" s="306" t="s">
        <v>408</v>
      </c>
      <c r="E182" s="306" t="s">
        <v>409</v>
      </c>
      <c r="F182" s="306" t="s">
        <v>410</v>
      </c>
      <c r="G182" s="306" t="s">
        <v>47</v>
      </c>
      <c r="H182" s="176">
        <v>500</v>
      </c>
      <c r="I182" s="195" t="str">
        <f t="shared" ref="I182" si="187">IF(H182&lt;=0,"",IF(H182&lt;=2,"Muy Baja",IF(H182&lt;=5,"Baja",IF(H182&lt;=19,"Media",IF(H182&lt;=50,"Alta","Muy Alta")))))</f>
        <v>Muy Alta</v>
      </c>
      <c r="J182" s="198">
        <f>IF(I182="","",IF(I182="Muy Baja",0.2,IF(I182="Baja",0.4,IF(I182="Media",0.6,IF(I182="Alta",0.8,IF(I182="Muy Alta",1,))))))</f>
        <v>1</v>
      </c>
      <c r="K182" s="201" t="s">
        <v>48</v>
      </c>
      <c r="L182" s="198" t="str">
        <f>IF(NOT(ISERROR(MATCH(K182,'[9]Tabla Impacto'!$B$221:$B$223,0))),'[9]Tabla Impacto'!$F$223&amp;"Por favor no seleccionar los criterios de impacto(Afectación Económica o presupuestal y Pérdida Reputacional)",K182)</f>
        <v xml:space="preserve">     El riesgo afecta la imagen de de la entidad con efecto publicitario sostenido a nivel de sector administrativo, nivel departamental o municipal</v>
      </c>
      <c r="M182" s="195" t="str">
        <f>IF(OR(L182='[9]Tabla Impacto'!$C$11,L182='[9]Tabla Impacto'!$D$11),"Leve",IF(OR(L182='[9]Tabla Impacto'!$C$12,L182='[9]Tabla Impacto'!$D$12),"Menor",IF(OR(L182='[9]Tabla Impacto'!$C$13,L182='[9]Tabla Impacto'!$D$13),"Moderado",IF(OR(L182='[9]Tabla Impacto'!$C$14,L182='[9]Tabla Impacto'!$D$14),"Mayor",IF(OR(L182='[9]Tabla Impacto'!$C$15,L182='[9]Tabla Impacto'!$D$15),"Catastrófico","")))))</f>
        <v>Mayor</v>
      </c>
      <c r="N182" s="198">
        <f>IF(M182="","",IF(M182="Leve",0.2,IF(M182="Menor",0.4,IF(M182="Moderado",0.6,IF(M182="Mayor",0.8,IF(M182="Catastrófico",1,))))))</f>
        <v>0.8</v>
      </c>
      <c r="O182" s="173" t="str">
        <f>IF(OR(AND(I182="Muy Baja",M182="Leve"),AND(I182="Muy Baja",M182="Menor"),AND(I182="Baja",M182="Leve")),"Bajo",IF(OR(AND(I182="Muy baja",M182="Moderado"),AND(I182="Baja",M182="Menor"),AND(I182="Baja",M182="Moderado"),AND(I182="Media",M182="Leve"),AND(I182="Media",M182="Menor"),AND(I182="Media",M182="Moderado"),AND(I182="Alta",M182="Leve"),AND(I182="Alta",M182="Menor")),"Moderado",IF(OR(AND(I182="Muy Baja",M182="Mayor"),AND(I182="Baja",M182="Mayor"),AND(I182="Media",M182="Mayor"),AND(I182="Alta",M182="Moderado"),AND(I182="Alta",M182="Mayor"),AND(I182="Muy Alta",M182="Leve"),AND(I182="Muy Alta",M182="Menor"),AND(I182="Muy Alta",M182="Moderado"),AND(I182="Muy Alta",M182="Mayor")),"Alto",IF(OR(AND(I182="Muy Baja",M182="Catastrófico"),AND(I182="Baja",M182="Catastrófico"),AND(I182="Media",M182="Catastrófico"),AND(I182="Alta",M182="Catastrófico"),AND(I182="Muy Alta",M182="Catastrófico")),"Extremo",""))))</f>
        <v>Alto</v>
      </c>
      <c r="P182" s="31">
        <v>1</v>
      </c>
      <c r="Q182" s="98" t="s">
        <v>411</v>
      </c>
      <c r="R182" s="27" t="str">
        <f t="shared" si="184"/>
        <v>Probabilidad</v>
      </c>
      <c r="S182" s="12" t="s">
        <v>64</v>
      </c>
      <c r="T182" s="12" t="s">
        <v>51</v>
      </c>
      <c r="U182" s="28" t="str">
        <f>IF(AND(S182="Preventivo",T182="Automático"),"50%",IF(AND(S182="Preventivo",T182="Manual"),"40%",IF(AND(S182="Detectivo",T182="Automático"),"40%",IF(AND(S182="Detectivo",T182="Manual"),"30%",IF(AND(S182="Correctivo",T182="Automático"),"35%",IF(AND(S182="Correctivo",T182="Manual"),"25%",""))))))</f>
        <v>40%</v>
      </c>
      <c r="V182" s="12" t="s">
        <v>52</v>
      </c>
      <c r="W182" s="12" t="s">
        <v>53</v>
      </c>
      <c r="X182" s="12" t="s">
        <v>54</v>
      </c>
      <c r="Y182" s="29">
        <f>IFERROR(IF(R182="Probabilidad",(J182-(+J182*U182)),IF(R182="Impacto",J182,"")),"")</f>
        <v>0.6</v>
      </c>
      <c r="Z182" s="25" t="str">
        <f>IFERROR(IF(Y182="","",IF(Y182&lt;=0.2,"Muy Baja",IF(Y182&lt;=0.4,"Baja",IF(Y182&lt;=0.6,"Media",IF(Y182&lt;=0.8,"Alta","Muy Alta"))))),"")</f>
        <v>Media</v>
      </c>
      <c r="AA182" s="18">
        <f>+Y182</f>
        <v>0.6</v>
      </c>
      <c r="AB182" s="25" t="str">
        <f>IFERROR(IF(AC182="","",IF(AC182&lt;=0.2,"Leve",IF(AC182&lt;=0.4,"Menor",IF(AC182&lt;=0.6,"Moderado",IF(AC182&lt;=0.8,"Mayor","Catastrófico"))))),"")</f>
        <v>Mayor</v>
      </c>
      <c r="AC182" s="18">
        <f>IFERROR(IF(R182="Impacto",(N182-(+N182*U182)),IF(R182="Probabilidad",N182,"")),"")</f>
        <v>0.8</v>
      </c>
      <c r="AD182" s="30" t="str">
        <f>IFERROR(IF(OR(AND(Z182="Muy Baja",AB182="Leve"),AND(Z182="Muy Baja",AB182="Menor"),AND(Z182="Baja",AB182="Leve")),"Bajo",IF(OR(AND(Z182="Muy baja",AB182="Moderado"),AND(Z182="Baja",AB182="Menor"),AND(Z182="Baja",AB182="Moderado"),AND(Z182="Media",AB182="Leve"),AND(Z182="Media",AB182="Menor"),AND(Z182="Media",AB182="Moderado"),AND(Z182="Alta",AB182="Leve"),AND(Z182="Alta",AB182="Menor")),"Moderado",IF(OR(AND(Z182="Muy Baja",AB182="Mayor"),AND(Z182="Baja",AB182="Mayor"),AND(Z182="Media",AB182="Mayor"),AND(Z182="Alta",AB182="Moderado"),AND(Z182="Alta",AB182="Mayor"),AND(Z182="Muy Alta",AB182="Leve"),AND(Z182="Muy Alta",AB182="Menor"),AND(Z182="Muy Alta",AB182="Moderado"),AND(Z182="Muy Alta",AB182="Mayor")),"Alto",IF(OR(AND(Z182="Muy Baja",AB182="Catastrófico"),AND(Z182="Baja",AB182="Catastrófico"),AND(Z182="Media",AB182="Catastrófico"),AND(Z182="Alta",AB182="Catastrófico"),AND(Z182="Muy Alta",AB182="Catastrófico")),"Extremo","")))),"")</f>
        <v>Alto</v>
      </c>
      <c r="AE182" s="11" t="s">
        <v>55</v>
      </c>
      <c r="AF182" s="16" t="s">
        <v>412</v>
      </c>
      <c r="AG182" s="12" t="s">
        <v>413</v>
      </c>
      <c r="AH182" s="12" t="s">
        <v>414</v>
      </c>
      <c r="AI182" s="12" t="s">
        <v>415</v>
      </c>
      <c r="AJ182" s="12" t="s">
        <v>416</v>
      </c>
      <c r="AK182" s="13">
        <v>44328</v>
      </c>
      <c r="AL182" s="13">
        <v>44561</v>
      </c>
      <c r="AM182" s="176">
        <v>3744</v>
      </c>
      <c r="AN182" s="216"/>
    </row>
    <row r="183" spans="1:40" s="104" customFormat="1" ht="108" x14ac:dyDescent="0.3">
      <c r="A183" s="278"/>
      <c r="B183" s="177"/>
      <c r="C183" s="177"/>
      <c r="D183" s="304"/>
      <c r="E183" s="304"/>
      <c r="F183" s="304"/>
      <c r="G183" s="304"/>
      <c r="H183" s="177"/>
      <c r="I183" s="196"/>
      <c r="J183" s="199"/>
      <c r="K183" s="202"/>
      <c r="L183" s="199">
        <f ca="1">IF(NOT(ISERROR(MATCH(K183,_xlfn.ANCHORARRAY(F194),0))),J196&amp;"Por favor no seleccionar los criterios de impacto",K183)</f>
        <v>0</v>
      </c>
      <c r="M183" s="196"/>
      <c r="N183" s="199"/>
      <c r="O183" s="174"/>
      <c r="P183" s="31">
        <v>2</v>
      </c>
      <c r="Q183" s="98" t="s">
        <v>417</v>
      </c>
      <c r="R183" s="27" t="str">
        <f t="shared" si="184"/>
        <v>Probabilidad</v>
      </c>
      <c r="S183" s="12" t="s">
        <v>64</v>
      </c>
      <c r="T183" s="12" t="s">
        <v>51</v>
      </c>
      <c r="U183" s="28" t="str">
        <f t="shared" ref="U183:U187" si="188">IF(AND(S183="Preventivo",T183="Automático"),"50%",IF(AND(S183="Preventivo",T183="Manual"),"40%",IF(AND(S183="Detectivo",T183="Automático"),"40%",IF(AND(S183="Detectivo",T183="Manual"),"30%",IF(AND(S183="Correctivo",T183="Automático"),"35%",IF(AND(S183="Correctivo",T183="Manual"),"25%",""))))))</f>
        <v>40%</v>
      </c>
      <c r="V183" s="12" t="s">
        <v>52</v>
      </c>
      <c r="W183" s="12" t="s">
        <v>53</v>
      </c>
      <c r="X183" s="12" t="s">
        <v>54</v>
      </c>
      <c r="Y183" s="29">
        <f>IFERROR(IF(AND(R182="Probabilidad",R183="Probabilidad"),(AA182-(+AA182*U183)),IF(R183="Probabilidad",(J182-(+J182*U183)),IF(R183="Impacto",AA182,""))),"")</f>
        <v>0.36</v>
      </c>
      <c r="Z183" s="25" t="str">
        <f t="shared" ref="Z183:Z187" si="189">IFERROR(IF(Y183="","",IF(Y183&lt;=0.2,"Muy Baja",IF(Y183&lt;=0.4,"Baja",IF(Y183&lt;=0.6,"Media",IF(Y183&lt;=0.8,"Alta","Muy Alta"))))),"")</f>
        <v>Baja</v>
      </c>
      <c r="AA183" s="18">
        <f t="shared" ref="AA183:AA187" si="190">+Y183</f>
        <v>0.36</v>
      </c>
      <c r="AB183" s="25" t="str">
        <f t="shared" ref="AB183:AB187" si="191">IFERROR(IF(AC183="","",IF(AC183&lt;=0.2,"Leve",IF(AC183&lt;=0.4,"Menor",IF(AC183&lt;=0.6,"Moderado",IF(AC183&lt;=0.8,"Mayor","Catastrófico"))))),"")</f>
        <v>Mayor</v>
      </c>
      <c r="AC183" s="18">
        <f>IFERROR(IF(AND(R182="Impacto",R183="Impacto"),(AC182-(+AC182*U183)),IF(R183="Impacto",(N182-(+N182*U183)),IF(R183="Probabilidad",AC182,""))),"")</f>
        <v>0.8</v>
      </c>
      <c r="AD183" s="30" t="str">
        <f t="shared" ref="AD183:AD184" si="192">IFERROR(IF(OR(AND(Z183="Muy Baja",AB183="Leve"),AND(Z183="Muy Baja",AB183="Menor"),AND(Z183="Baja",AB183="Leve")),"Bajo",IF(OR(AND(Z183="Muy baja",AB183="Moderado"),AND(Z183="Baja",AB183="Menor"),AND(Z183="Baja",AB183="Moderado"),AND(Z183="Media",AB183="Leve"),AND(Z183="Media",AB183="Menor"),AND(Z183="Media",AB183="Moderado"),AND(Z183="Alta",AB183="Leve"),AND(Z183="Alta",AB183="Menor")),"Moderado",IF(OR(AND(Z183="Muy Baja",AB183="Mayor"),AND(Z183="Baja",AB183="Mayor"),AND(Z183="Media",AB183="Mayor"),AND(Z183="Alta",AB183="Moderado"),AND(Z183="Alta",AB183="Mayor"),AND(Z183="Muy Alta",AB183="Leve"),AND(Z183="Muy Alta",AB183="Menor"),AND(Z183="Muy Alta",AB183="Moderado"),AND(Z183="Muy Alta",AB183="Mayor")),"Alto",IF(OR(AND(Z183="Muy Baja",AB183="Catastrófico"),AND(Z183="Baja",AB183="Catastrófico"),AND(Z183="Media",AB183="Catastrófico"),AND(Z183="Alta",AB183="Catastrófico"),AND(Z183="Muy Alta",AB183="Catastrófico")),"Extremo","")))),"")</f>
        <v>Alto</v>
      </c>
      <c r="AE183" s="11" t="s">
        <v>55</v>
      </c>
      <c r="AF183" s="11" t="s">
        <v>418</v>
      </c>
      <c r="AG183" s="12" t="s">
        <v>413</v>
      </c>
      <c r="AH183" s="12" t="s">
        <v>414</v>
      </c>
      <c r="AI183" s="12" t="s">
        <v>415</v>
      </c>
      <c r="AJ183" s="12" t="s">
        <v>416</v>
      </c>
      <c r="AK183" s="13">
        <v>44328</v>
      </c>
      <c r="AL183" s="13">
        <v>44561</v>
      </c>
      <c r="AM183" s="177"/>
      <c r="AN183" s="217"/>
    </row>
    <row r="184" spans="1:40" s="104" customFormat="1" x14ac:dyDescent="0.3">
      <c r="A184" s="278"/>
      <c r="B184" s="177"/>
      <c r="C184" s="177"/>
      <c r="D184" s="304"/>
      <c r="E184" s="304"/>
      <c r="F184" s="304"/>
      <c r="G184" s="304"/>
      <c r="H184" s="177"/>
      <c r="I184" s="196"/>
      <c r="J184" s="199"/>
      <c r="K184" s="202"/>
      <c r="L184" s="199">
        <f ca="1">IF(NOT(ISERROR(MATCH(K184,_xlfn.ANCHORARRAY(F195),0))),J197&amp;"Por favor no seleccionar los criterios de impacto",K184)</f>
        <v>0</v>
      </c>
      <c r="M184" s="196"/>
      <c r="N184" s="199"/>
      <c r="O184" s="174"/>
      <c r="P184" s="31">
        <v>3</v>
      </c>
      <c r="Q184" s="101"/>
      <c r="R184" s="27" t="str">
        <f t="shared" si="184"/>
        <v/>
      </c>
      <c r="S184" s="12"/>
      <c r="T184" s="12"/>
      <c r="U184" s="28" t="str">
        <f t="shared" si="188"/>
        <v/>
      </c>
      <c r="V184" s="12"/>
      <c r="W184" s="12"/>
      <c r="X184" s="12"/>
      <c r="Y184" s="29" t="str">
        <f>IFERROR(IF(AND(R183="Probabilidad",R184="Probabilidad"),(AA183-(+AA183*U184)),IF(AND(R183="Impacto",R184="Probabilidad"),(AA182-(+AA182*U184)),IF(R184="Impacto",AA183,""))),"")</f>
        <v/>
      </c>
      <c r="Z184" s="25" t="str">
        <f t="shared" si="189"/>
        <v/>
      </c>
      <c r="AA184" s="18" t="str">
        <f t="shared" si="190"/>
        <v/>
      </c>
      <c r="AB184" s="25" t="str">
        <f t="shared" si="191"/>
        <v/>
      </c>
      <c r="AC184" s="18" t="str">
        <f>IFERROR(IF(AND(R183="Impacto",R184="Impacto"),(AC183-(+AC183*U184)),IF(AND(R183="Probabilidad",R184="Impacto"),(AC182-(+AC182*U184)),IF(R184="Probabilidad",AC183,""))),"")</f>
        <v/>
      </c>
      <c r="AD184" s="30" t="str">
        <f t="shared" si="192"/>
        <v/>
      </c>
      <c r="AE184" s="11"/>
      <c r="AF184" s="11"/>
      <c r="AG184" s="12"/>
      <c r="AH184" s="12"/>
      <c r="AI184" s="12"/>
      <c r="AJ184" s="12"/>
      <c r="AK184" s="13"/>
      <c r="AL184" s="13"/>
      <c r="AM184" s="177"/>
      <c r="AN184" s="217"/>
    </row>
    <row r="185" spans="1:40" s="104" customFormat="1" x14ac:dyDescent="0.3">
      <c r="A185" s="278"/>
      <c r="B185" s="177"/>
      <c r="C185" s="177"/>
      <c r="D185" s="304"/>
      <c r="E185" s="304" t="s">
        <v>419</v>
      </c>
      <c r="F185" s="304"/>
      <c r="G185" s="304"/>
      <c r="H185" s="177"/>
      <c r="I185" s="196"/>
      <c r="J185" s="199"/>
      <c r="K185" s="202"/>
      <c r="L185" s="199">
        <f ca="1">IF(NOT(ISERROR(MATCH(K185,_xlfn.ANCHORARRAY(F196),0))),J198&amp;"Por favor no seleccionar los criterios de impacto",K185)</f>
        <v>0</v>
      </c>
      <c r="M185" s="196"/>
      <c r="N185" s="199"/>
      <c r="O185" s="174"/>
      <c r="P185" s="31">
        <v>4</v>
      </c>
      <c r="Q185" s="101"/>
      <c r="R185" s="27" t="str">
        <f t="shared" si="184"/>
        <v/>
      </c>
      <c r="S185" s="12"/>
      <c r="T185" s="12"/>
      <c r="U185" s="28" t="str">
        <f t="shared" si="188"/>
        <v/>
      </c>
      <c r="V185" s="12"/>
      <c r="W185" s="12"/>
      <c r="X185" s="12"/>
      <c r="Y185" s="29" t="str">
        <f t="shared" ref="Y185:Y187" si="193">IFERROR(IF(AND(R184="Probabilidad",R185="Probabilidad"),(AA184-(+AA184*U185)),IF(AND(R184="Impacto",R185="Probabilidad"),(AA183-(+AA183*U185)),IF(R185="Impacto",AA184,""))),"")</f>
        <v/>
      </c>
      <c r="Z185" s="25" t="str">
        <f t="shared" si="189"/>
        <v/>
      </c>
      <c r="AA185" s="18" t="str">
        <f t="shared" si="190"/>
        <v/>
      </c>
      <c r="AB185" s="25" t="str">
        <f t="shared" si="191"/>
        <v/>
      </c>
      <c r="AC185" s="18" t="str">
        <f t="shared" ref="AC185:AC187" si="194">IFERROR(IF(AND(R184="Impacto",R185="Impacto"),(AC184-(+AC184*U185)),IF(AND(R184="Probabilidad",R185="Impacto"),(AC183-(+AC183*U185)),IF(R185="Probabilidad",AC184,""))),"")</f>
        <v/>
      </c>
      <c r="AD185" s="30" t="str">
        <f>IFERROR(IF(OR(AND(Z185="Muy Baja",AB185="Leve"),AND(Z185="Muy Baja",AB185="Menor"),AND(Z185="Baja",AB185="Leve")),"Bajo",IF(OR(AND(Z185="Muy baja",AB185="Moderado"),AND(Z185="Baja",AB185="Menor"),AND(Z185="Baja",AB185="Moderado"),AND(Z185="Media",AB185="Leve"),AND(Z185="Media",AB185="Menor"),AND(Z185="Media",AB185="Moderado"),AND(Z185="Alta",AB185="Leve"),AND(Z185="Alta",AB185="Menor")),"Moderado",IF(OR(AND(Z185="Muy Baja",AB185="Mayor"),AND(Z185="Baja",AB185="Mayor"),AND(Z185="Media",AB185="Mayor"),AND(Z185="Alta",AB185="Moderado"),AND(Z185="Alta",AB185="Mayor"),AND(Z185="Muy Alta",AB185="Leve"),AND(Z185="Muy Alta",AB185="Menor"),AND(Z185="Muy Alta",AB185="Moderado"),AND(Z185="Muy Alta",AB185="Mayor")),"Alto",IF(OR(AND(Z185="Muy Baja",AB185="Catastrófico"),AND(Z185="Baja",AB185="Catastrófico"),AND(Z185="Media",AB185="Catastrófico"),AND(Z185="Alta",AB185="Catastrófico"),AND(Z185="Muy Alta",AB185="Catastrófico")),"Extremo","")))),"")</f>
        <v/>
      </c>
      <c r="AE185" s="11"/>
      <c r="AF185" s="11"/>
      <c r="AG185" s="12"/>
      <c r="AH185" s="12"/>
      <c r="AI185" s="12"/>
      <c r="AJ185" s="12"/>
      <c r="AK185" s="13"/>
      <c r="AL185" s="13"/>
      <c r="AM185" s="177"/>
      <c r="AN185" s="217"/>
    </row>
    <row r="186" spans="1:40" s="104" customFormat="1" x14ac:dyDescent="0.3">
      <c r="A186" s="278"/>
      <c r="B186" s="177"/>
      <c r="C186" s="177"/>
      <c r="D186" s="304"/>
      <c r="E186" s="304"/>
      <c r="F186" s="304"/>
      <c r="G186" s="304"/>
      <c r="H186" s="177"/>
      <c r="I186" s="196"/>
      <c r="J186" s="199"/>
      <c r="K186" s="202"/>
      <c r="L186" s="199">
        <f ca="1">IF(NOT(ISERROR(MATCH(K186,_xlfn.ANCHORARRAY(F197),0))),J199&amp;"Por favor no seleccionar los criterios de impacto",K186)</f>
        <v>0</v>
      </c>
      <c r="M186" s="196"/>
      <c r="N186" s="199"/>
      <c r="O186" s="174"/>
      <c r="P186" s="31">
        <v>5</v>
      </c>
      <c r="Q186" s="101"/>
      <c r="R186" s="27" t="str">
        <f t="shared" si="184"/>
        <v/>
      </c>
      <c r="S186" s="12"/>
      <c r="T186" s="12"/>
      <c r="U186" s="28" t="str">
        <f t="shared" si="188"/>
        <v/>
      </c>
      <c r="V186" s="12"/>
      <c r="W186" s="12"/>
      <c r="X186" s="12"/>
      <c r="Y186" s="29" t="str">
        <f t="shared" si="193"/>
        <v/>
      </c>
      <c r="Z186" s="25" t="str">
        <f t="shared" si="189"/>
        <v/>
      </c>
      <c r="AA186" s="18" t="str">
        <f t="shared" si="190"/>
        <v/>
      </c>
      <c r="AB186" s="25" t="str">
        <f t="shared" si="191"/>
        <v/>
      </c>
      <c r="AC186" s="18" t="str">
        <f t="shared" si="194"/>
        <v/>
      </c>
      <c r="AD186" s="30" t="str">
        <f t="shared" ref="AD186:AD187" si="195">IFERROR(IF(OR(AND(Z186="Muy Baja",AB186="Leve"),AND(Z186="Muy Baja",AB186="Menor"),AND(Z186="Baja",AB186="Leve")),"Bajo",IF(OR(AND(Z186="Muy baja",AB186="Moderado"),AND(Z186="Baja",AB186="Menor"),AND(Z186="Baja",AB186="Moderado"),AND(Z186="Media",AB186="Leve"),AND(Z186="Media",AB186="Menor"),AND(Z186="Media",AB186="Moderado"),AND(Z186="Alta",AB186="Leve"),AND(Z186="Alta",AB186="Menor")),"Moderado",IF(OR(AND(Z186="Muy Baja",AB186="Mayor"),AND(Z186="Baja",AB186="Mayor"),AND(Z186="Media",AB186="Mayor"),AND(Z186="Alta",AB186="Moderado"),AND(Z186="Alta",AB186="Mayor"),AND(Z186="Muy Alta",AB186="Leve"),AND(Z186="Muy Alta",AB186="Menor"),AND(Z186="Muy Alta",AB186="Moderado"),AND(Z186="Muy Alta",AB186="Mayor")),"Alto",IF(OR(AND(Z186="Muy Baja",AB186="Catastrófico"),AND(Z186="Baja",AB186="Catastrófico"),AND(Z186="Media",AB186="Catastrófico"),AND(Z186="Alta",AB186="Catastrófico"),AND(Z186="Muy Alta",AB186="Catastrófico")),"Extremo","")))),"")</f>
        <v/>
      </c>
      <c r="AE186" s="11"/>
      <c r="AF186" s="11"/>
      <c r="AG186" s="12"/>
      <c r="AH186" s="12"/>
      <c r="AI186" s="12"/>
      <c r="AJ186" s="12"/>
      <c r="AK186" s="13"/>
      <c r="AL186" s="13"/>
      <c r="AM186" s="177"/>
      <c r="AN186" s="217"/>
    </row>
    <row r="187" spans="1:40" s="104" customFormat="1" ht="30.6" customHeight="1" thickBot="1" x14ac:dyDescent="0.35">
      <c r="A187" s="279"/>
      <c r="B187" s="215"/>
      <c r="C187" s="215"/>
      <c r="D187" s="305"/>
      <c r="E187" s="305"/>
      <c r="F187" s="305"/>
      <c r="G187" s="305"/>
      <c r="H187" s="215"/>
      <c r="I187" s="219"/>
      <c r="J187" s="213"/>
      <c r="K187" s="220"/>
      <c r="L187" s="213">
        <f ca="1">IF(NOT(ISERROR(MATCH(K187,_xlfn.ANCHORARRAY(F198),0))),J200&amp;"Por favor no seleccionar los criterios de impacto",K187)</f>
        <v>0</v>
      </c>
      <c r="M187" s="219"/>
      <c r="N187" s="213"/>
      <c r="O187" s="214"/>
      <c r="P187" s="64">
        <v>6</v>
      </c>
      <c r="Q187" s="118"/>
      <c r="R187" s="65" t="str">
        <f t="shared" si="184"/>
        <v/>
      </c>
      <c r="S187" s="66"/>
      <c r="T187" s="66"/>
      <c r="U187" s="67" t="str">
        <f t="shared" si="188"/>
        <v/>
      </c>
      <c r="V187" s="66"/>
      <c r="W187" s="66"/>
      <c r="X187" s="66"/>
      <c r="Y187" s="68" t="str">
        <f t="shared" si="193"/>
        <v/>
      </c>
      <c r="Z187" s="52" t="str">
        <f t="shared" si="189"/>
        <v/>
      </c>
      <c r="AA187" s="67" t="str">
        <f t="shared" si="190"/>
        <v/>
      </c>
      <c r="AB187" s="52" t="str">
        <f t="shared" si="191"/>
        <v/>
      </c>
      <c r="AC187" s="67" t="str">
        <f t="shared" si="194"/>
        <v/>
      </c>
      <c r="AD187" s="69" t="str">
        <f t="shared" si="195"/>
        <v/>
      </c>
      <c r="AE187" s="66"/>
      <c r="AF187" s="66"/>
      <c r="AG187" s="66"/>
      <c r="AH187" s="66"/>
      <c r="AI187" s="66"/>
      <c r="AJ187" s="66"/>
      <c r="AK187" s="70"/>
      <c r="AL187" s="70"/>
      <c r="AM187" s="215"/>
      <c r="AN187" s="218"/>
    </row>
    <row r="188" spans="1:40" s="104" customFormat="1" ht="132" customHeight="1" x14ac:dyDescent="0.3">
      <c r="A188" s="303">
        <v>31</v>
      </c>
      <c r="B188" s="222" t="s">
        <v>420</v>
      </c>
      <c r="C188" s="222" t="s">
        <v>67</v>
      </c>
      <c r="D188" s="222" t="s">
        <v>421</v>
      </c>
      <c r="E188" s="222" t="s">
        <v>422</v>
      </c>
      <c r="F188" s="252" t="s">
        <v>423</v>
      </c>
      <c r="G188" s="222" t="s">
        <v>71</v>
      </c>
      <c r="H188" s="222">
        <v>400000</v>
      </c>
      <c r="I188" s="229" t="str">
        <f>IF(H188&lt;=0,"",IF(H188&lt;=2,"Muy Baja",IF(H188&lt;=5,"Baja",IF(H188&lt;=19,"Media",IF(H188&lt;=50,"Alta","Muy Alta")))))</f>
        <v>Muy Alta</v>
      </c>
      <c r="J188" s="230">
        <f>IF(I188="","",IF(I188="Muy Baja",0.2,IF(I188="Baja",0.4,IF(I188="Media",0.6,IF(I188="Alta",0.8,IF(I188="Muy Alta",1,))))))</f>
        <v>1</v>
      </c>
      <c r="K188" s="231" t="s">
        <v>95</v>
      </c>
      <c r="L188" s="230" t="str">
        <f>IF(NOT(ISERROR(MATCH(K188,'[10]Tabla Impacto'!$B$221:$B$223,0))),'[10]Tabla Impacto'!$F$223&amp;"Por favor no seleccionar los criterios de impacto(Afectación Económica o presupuestal y Pérdida Reputacional)",K188)</f>
        <v xml:space="preserve">     El riesgo afecta la imagen de la entidad con algunos usuarios de relevancia frente al logro de los objetivos</v>
      </c>
      <c r="M188" s="229" t="str">
        <f>IF(OR(L188='[10]Tabla Impacto'!$C$11,L188='[10]Tabla Impacto'!$D$11),"Leve",IF(OR(L188='[10]Tabla Impacto'!$C$12,L188='[10]Tabla Impacto'!$D$12),"Menor",IF(OR(L188='[10]Tabla Impacto'!$C$13,L188='[10]Tabla Impacto'!$D$13),"Moderado",IF(OR(L188='[10]Tabla Impacto'!$C$14,L188='[10]Tabla Impacto'!$D$14),"Mayor",IF(OR(L188='[10]Tabla Impacto'!$C$15,L188='[10]Tabla Impacto'!$D$15),"Catastrófico","")))))</f>
        <v>Moderado</v>
      </c>
      <c r="N188" s="230">
        <f>IF(M188="","",IF(M188="Leve",0.2,IF(M188="Menor",0.4,IF(M188="Moderado",0.6,IF(M188="Mayor",0.8,IF(M188="Catastrófico",1,))))))</f>
        <v>0.6</v>
      </c>
      <c r="O188" s="221" t="str">
        <f>IF(OR(AND(I188="Muy Baja",M188="Leve"),AND(I188="Muy Baja",M188="Menor"),AND(I188="Baja",M188="Leve")),"Bajo",IF(OR(AND(I188="Muy baja",M188="Moderado"),AND(I188="Baja",M188="Menor"),AND(I188="Baja",M188="Moderado"),AND(I188="Media",M188="Leve"),AND(I188="Media",M188="Menor"),AND(I188="Media",M188="Moderado"),AND(I188="Alta",M188="Leve"),AND(I188="Alta",M188="Menor")),"Moderado",IF(OR(AND(I188="Muy Baja",M188="Mayor"),AND(I188="Baja",M188="Mayor"),AND(I188="Media",M188="Mayor"),AND(I188="Alta",M188="Moderado"),AND(I188="Alta",M188="Mayor"),AND(I188="Muy Alta",M188="Leve"),AND(I188="Muy Alta",M188="Menor"),AND(I188="Muy Alta",M188="Moderado"),AND(I188="Muy Alta",M188="Mayor")),"Alto",IF(OR(AND(I188="Muy Baja",M188="Catastrófico"),AND(I188="Baja",M188="Catastrófico"),AND(I188="Media",M188="Catastrófico"),AND(I188="Alta",M188="Catastrófico"),AND(I188="Muy Alta",M188="Catastrófico")),"Extremo",""))))</f>
        <v>Alto</v>
      </c>
      <c r="P188" s="57">
        <v>1</v>
      </c>
      <c r="Q188" s="119" t="s">
        <v>424</v>
      </c>
      <c r="R188" s="59" t="str">
        <f>IF(OR(S188="Preventivo",S188="Detectivo"),"Probabilidad",IF(S188="Correctivo","Impacto",""))</f>
        <v>Probabilidad</v>
      </c>
      <c r="S188" s="44" t="s">
        <v>64</v>
      </c>
      <c r="T188" s="44" t="s">
        <v>51</v>
      </c>
      <c r="U188" s="60" t="str">
        <f>IF(AND(S188="Preventivo",T188="Automático"),"50%",IF(AND(S188="Preventivo",T188="Manual"),"40%",IF(AND(S188="Detectivo",T188="Automático"),"40%",IF(AND(S188="Detectivo",T188="Manual"),"30%",IF(AND(S188="Correctivo",T188="Automático"),"35%",IF(AND(S188="Correctivo",T188="Manual"),"25%",""))))))</f>
        <v>40%</v>
      </c>
      <c r="V188" s="44" t="s">
        <v>52</v>
      </c>
      <c r="W188" s="44" t="s">
        <v>150</v>
      </c>
      <c r="X188" s="44" t="s">
        <v>54</v>
      </c>
      <c r="Y188" s="61">
        <f>IFERROR(IF(R188="Probabilidad",(J188-(+J188*U188)),IF(R188="Impacto",J188,"")),"")</f>
        <v>0.6</v>
      </c>
      <c r="Z188" s="39" t="str">
        <f>IFERROR(IF(Y188="","",IF(Y188&lt;=0.2,"Muy Baja",IF(Y188&lt;=0.4,"Baja",IF(Y188&lt;=0.6,"Media",IF(Y188&lt;=0.8,"Alta","Muy Alta"))))),"")</f>
        <v>Media</v>
      </c>
      <c r="AA188" s="62">
        <f>+Y188</f>
        <v>0.6</v>
      </c>
      <c r="AB188" s="39" t="str">
        <f>IFERROR(IF(AC188="","",IF(AC188&lt;=0.2,"Leve",IF(AC188&lt;=0.4,"Menor",IF(AC188&lt;=0.6,"Moderado",IF(AC188&lt;=0.8,"Mayor","Catastrófico"))))),"")</f>
        <v>Moderado</v>
      </c>
      <c r="AC188" s="62">
        <f>IFERROR(IF(R188="Impacto",(N188-(+N188*U188)),IF(R188="Probabilidad",N188,"")),"")</f>
        <v>0.6</v>
      </c>
      <c r="AD188" s="63" t="str">
        <f>IFERROR(IF(OR(AND(Z188="Muy Baja",AB188="Leve"),AND(Z188="Muy Baja",AB188="Menor"),AND(Z188="Baja",AB188="Leve")),"Bajo",IF(OR(AND(Z188="Muy baja",AB188="Moderado"),AND(Z188="Baja",AB188="Menor"),AND(Z188="Baja",AB188="Moderado"),AND(Z188="Media",AB188="Leve"),AND(Z188="Media",AB188="Menor"),AND(Z188="Media",AB188="Moderado"),AND(Z188="Alta",AB188="Leve"),AND(Z188="Alta",AB188="Menor")),"Moderado",IF(OR(AND(Z188="Muy Baja",AB188="Mayor"),AND(Z188="Baja",AB188="Mayor"),AND(Z188="Media",AB188="Mayor"),AND(Z188="Alta",AB188="Moderado"),AND(Z188="Alta",AB188="Mayor"),AND(Z188="Muy Alta",AB188="Leve"),AND(Z188="Muy Alta",AB188="Menor"),AND(Z188="Muy Alta",AB188="Moderado"),AND(Z188="Muy Alta",AB188="Mayor")),"Alto",IF(OR(AND(Z188="Muy Baja",AB188="Catastrófico"),AND(Z188="Baja",AB188="Catastrófico"),AND(Z188="Media",AB188="Catastrófico"),AND(Z188="Alta",AB188="Catastrófico"),AND(Z188="Muy Alta",AB188="Catastrófico")),"Extremo","")))),"")</f>
        <v>Moderado</v>
      </c>
      <c r="AE188" s="43" t="s">
        <v>55</v>
      </c>
      <c r="AF188" s="43" t="s">
        <v>425</v>
      </c>
      <c r="AG188" s="44" t="s">
        <v>426</v>
      </c>
      <c r="AH188" s="44" t="s">
        <v>190</v>
      </c>
      <c r="AI188" s="44" t="s">
        <v>427</v>
      </c>
      <c r="AJ188" s="44" t="s">
        <v>428</v>
      </c>
      <c r="AK188" s="45">
        <v>44330</v>
      </c>
      <c r="AL188" s="45">
        <v>44561</v>
      </c>
      <c r="AM188" s="222">
        <v>3810</v>
      </c>
      <c r="AN188" s="223"/>
    </row>
    <row r="189" spans="1:40" s="104" customFormat="1" ht="114" customHeight="1" x14ac:dyDescent="0.3">
      <c r="A189" s="278"/>
      <c r="B189" s="177"/>
      <c r="C189" s="177"/>
      <c r="D189" s="177"/>
      <c r="E189" s="177"/>
      <c r="F189" s="248"/>
      <c r="G189" s="177"/>
      <c r="H189" s="177"/>
      <c r="I189" s="196"/>
      <c r="J189" s="199"/>
      <c r="K189" s="202"/>
      <c r="L189" s="199">
        <f ca="1">IF(NOT(ISERROR(MATCH(K189,_xlfn.ANCHORARRAY(F200),0))),J202&amp;"Por favor no seleccionar los criterios de impacto",K189)</f>
        <v>0</v>
      </c>
      <c r="M189" s="196"/>
      <c r="N189" s="199"/>
      <c r="O189" s="174"/>
      <c r="P189" s="31">
        <v>2</v>
      </c>
      <c r="Q189" s="101" t="s">
        <v>429</v>
      </c>
      <c r="R189" s="27" t="str">
        <f>IF(OR(S189="Preventivo",S189="Detectivo"),"Probabilidad",IF(S189="Correctivo","Impacto",""))</f>
        <v>Probabilidad</v>
      </c>
      <c r="S189" s="12" t="s">
        <v>64</v>
      </c>
      <c r="T189" s="12" t="s">
        <v>51</v>
      </c>
      <c r="U189" s="28" t="str">
        <f t="shared" ref="U189:U190" si="196">IF(AND(S189="Preventivo",T189="Automático"),"50%",IF(AND(S189="Preventivo",T189="Manual"),"40%",IF(AND(S189="Detectivo",T189="Automático"),"40%",IF(AND(S189="Detectivo",T189="Manual"),"30%",IF(AND(S189="Correctivo",T189="Automático"),"35%",IF(AND(S189="Correctivo",T189="Manual"),"25%",""))))))</f>
        <v>40%</v>
      </c>
      <c r="V189" s="12" t="s">
        <v>52</v>
      </c>
      <c r="W189" s="12" t="s">
        <v>150</v>
      </c>
      <c r="X189" s="12" t="s">
        <v>54</v>
      </c>
      <c r="Y189" s="29">
        <f>IFERROR(IF(AND(R188="Probabilidad",R189="Probabilidad"),(AA188-(+AA188*U189)),IF(R189="Probabilidad",(J188-(+J188*U189)),IF(R189="Impacto",AA188,""))),"")</f>
        <v>0.36</v>
      </c>
      <c r="Z189" s="25" t="str">
        <f t="shared" ref="Z189:Z211" si="197">IFERROR(IF(Y189="","",IF(Y189&lt;=0.2,"Muy Baja",IF(Y189&lt;=0.4,"Baja",IF(Y189&lt;=0.6,"Media",IF(Y189&lt;=0.8,"Alta","Muy Alta"))))),"")</f>
        <v>Baja</v>
      </c>
      <c r="AA189" s="18">
        <f t="shared" ref="AA189:AA193" si="198">+Y189</f>
        <v>0.36</v>
      </c>
      <c r="AB189" s="25" t="str">
        <f t="shared" ref="AB189:AB211" si="199">IFERROR(IF(AC189="","",IF(AC189&lt;=0.2,"Leve",IF(AC189&lt;=0.4,"Menor",IF(AC189&lt;=0.6,"Moderado",IF(AC189&lt;=0.8,"Mayor","Catastrófico"))))),"")</f>
        <v>Moderado</v>
      </c>
      <c r="AC189" s="18">
        <f>IFERROR(IF(AND(R188="Impacto",R189="Impacto"),(AC188-(+AC188*U189)),IF(R189="Impacto",($N$16-(+$N$16*U189)),IF(R189="Probabilidad",AC188,""))),"")</f>
        <v>0.6</v>
      </c>
      <c r="AD189" s="30" t="str">
        <f t="shared" ref="AD189:AD193" si="200">IFERROR(IF(OR(AND(Z189="Muy Baja",AB189="Leve"),AND(Z189="Muy Baja",AB189="Menor"),AND(Z189="Baja",AB189="Leve")),"Bajo",IF(OR(AND(Z189="Muy baja",AB189="Moderado"),AND(Z189="Baja",AB189="Menor"),AND(Z189="Baja",AB189="Moderado"),AND(Z189="Media",AB189="Leve"),AND(Z189="Media",AB189="Menor"),AND(Z189="Media",AB189="Moderado"),AND(Z189="Alta",AB189="Leve"),AND(Z189="Alta",AB189="Menor")),"Moderado",IF(OR(AND(Z189="Muy Baja",AB189="Mayor"),AND(Z189="Baja",AB189="Mayor"),AND(Z189="Media",AB189="Mayor"),AND(Z189="Alta",AB189="Moderado"),AND(Z189="Alta",AB189="Mayor"),AND(Z189="Muy Alta",AB189="Leve"),AND(Z189="Muy Alta",AB189="Menor"),AND(Z189="Muy Alta",AB189="Moderado"),AND(Z189="Muy Alta",AB189="Mayor")),"Alto",IF(OR(AND(Z189="Muy Baja",AB189="Catastrófico"),AND(Z189="Baja",AB189="Catastrófico"),AND(Z189="Media",AB189="Catastrófico"),AND(Z189="Alta",AB189="Catastrófico"),AND(Z189="Muy Alta",AB189="Catastrófico")),"Extremo","")))),"")</f>
        <v>Moderado</v>
      </c>
      <c r="AE189" s="11" t="s">
        <v>55</v>
      </c>
      <c r="AF189" s="11" t="s">
        <v>430</v>
      </c>
      <c r="AG189" s="12" t="s">
        <v>431</v>
      </c>
      <c r="AH189" s="12" t="s">
        <v>190</v>
      </c>
      <c r="AI189" s="12" t="s">
        <v>427</v>
      </c>
      <c r="AJ189" s="12" t="s">
        <v>428</v>
      </c>
      <c r="AK189" s="13">
        <v>44330</v>
      </c>
      <c r="AL189" s="13">
        <v>44561</v>
      </c>
      <c r="AM189" s="177"/>
      <c r="AN189" s="217"/>
    </row>
    <row r="190" spans="1:40" s="104" customFormat="1" x14ac:dyDescent="0.3">
      <c r="A190" s="278"/>
      <c r="B190" s="177"/>
      <c r="C190" s="177"/>
      <c r="D190" s="177"/>
      <c r="E190" s="177"/>
      <c r="F190" s="248"/>
      <c r="G190" s="177"/>
      <c r="H190" s="177"/>
      <c r="I190" s="196"/>
      <c r="J190" s="199"/>
      <c r="K190" s="202"/>
      <c r="L190" s="199">
        <f ca="1">IF(NOT(ISERROR(MATCH(K190,_xlfn.ANCHORARRAY(F201),0))),J203&amp;"Por favor no seleccionar los criterios de impacto",K190)</f>
        <v>0</v>
      </c>
      <c r="M190" s="196"/>
      <c r="N190" s="199"/>
      <c r="O190" s="174"/>
      <c r="P190" s="31">
        <v>3</v>
      </c>
      <c r="Q190" s="101"/>
      <c r="R190" s="27" t="str">
        <f>IF(OR(S190="Preventivo",S190="Detectivo"),"Probabilidad",IF(S190="Correctivo","Impacto",""))</f>
        <v/>
      </c>
      <c r="S190" s="12"/>
      <c r="T190" s="12"/>
      <c r="U190" s="28" t="str">
        <f t="shared" si="196"/>
        <v/>
      </c>
      <c r="V190" s="12"/>
      <c r="W190" s="12"/>
      <c r="X190" s="12"/>
      <c r="Y190" s="29" t="str">
        <f>IFERROR(IF(AND(R189="Probabilidad",R190="Probabilidad"),(AA189-(+AA189*U190)),IF(AND(R189="Impacto",R190="Probabilidad"),(AA188-(+AA188*U190)),IF(R190="Impacto",AA189,""))),"")</f>
        <v/>
      </c>
      <c r="Z190" s="25" t="str">
        <f t="shared" si="197"/>
        <v/>
      </c>
      <c r="AA190" s="18" t="str">
        <f t="shared" si="198"/>
        <v/>
      </c>
      <c r="AB190" s="25" t="str">
        <f t="shared" si="199"/>
        <v/>
      </c>
      <c r="AC190" s="18" t="str">
        <f>IFERROR(IF(AND(R189="Impacto",R190="Impacto"),(AC189-(+AC189*U190)),IF(AND(R189="Probabilidad",R190="Impacto"),(AC188-(+AC188*U190)),IF(R190="Probabilidad",AC189,""))),"")</f>
        <v/>
      </c>
      <c r="AD190" s="30" t="str">
        <f t="shared" si="200"/>
        <v/>
      </c>
      <c r="AE190" s="11"/>
      <c r="AF190" s="11"/>
      <c r="AG190" s="12"/>
      <c r="AH190" s="12"/>
      <c r="AI190" s="12"/>
      <c r="AJ190" s="12"/>
      <c r="AK190" s="13"/>
      <c r="AL190" s="13"/>
      <c r="AM190" s="177"/>
      <c r="AN190" s="217"/>
    </row>
    <row r="191" spans="1:40" s="104" customFormat="1" x14ac:dyDescent="0.3">
      <c r="A191" s="278"/>
      <c r="B191" s="177"/>
      <c r="C191" s="177"/>
      <c r="D191" s="177"/>
      <c r="E191" s="177"/>
      <c r="F191" s="248"/>
      <c r="G191" s="177"/>
      <c r="H191" s="177"/>
      <c r="I191" s="196"/>
      <c r="J191" s="199"/>
      <c r="K191" s="202"/>
      <c r="L191" s="199">
        <f ca="1">IF(NOT(ISERROR(MATCH(K191,_xlfn.ANCHORARRAY(F202),0))),J204&amp;"Por favor no seleccionar los criterios de impacto",K191)</f>
        <v>0</v>
      </c>
      <c r="M191" s="196"/>
      <c r="N191" s="199"/>
      <c r="O191" s="174"/>
      <c r="P191" s="31">
        <v>4</v>
      </c>
      <c r="Q191" s="101"/>
      <c r="R191" s="27"/>
      <c r="S191" s="12"/>
      <c r="T191" s="12"/>
      <c r="U191" s="28"/>
      <c r="V191" s="12"/>
      <c r="W191" s="12"/>
      <c r="X191" s="12"/>
      <c r="Y191" s="29" t="str">
        <f t="shared" ref="Y191:Y211" si="201">IFERROR(IF(AND(R190="Probabilidad",R191="Probabilidad"),(AA190-(+AA190*U191)),IF(AND(R190="Impacto",R191="Probabilidad"),(AA189-(+AA189*U191)),IF(R191="Impacto",AA190,""))),"")</f>
        <v/>
      </c>
      <c r="Z191" s="25" t="str">
        <f t="shared" si="197"/>
        <v/>
      </c>
      <c r="AA191" s="18" t="str">
        <f t="shared" si="198"/>
        <v/>
      </c>
      <c r="AB191" s="25" t="str">
        <f t="shared" si="199"/>
        <v/>
      </c>
      <c r="AC191" s="18" t="str">
        <f t="shared" ref="AC191:AC193" si="202">IFERROR(IF(AND(R190="Impacto",R191="Impacto"),(AC190-(+AC190*U191)),IF(AND(R190="Probabilidad",R191="Impacto"),(AC189-(+AC189*U191)),IF(R191="Probabilidad",AC190,""))),"")</f>
        <v/>
      </c>
      <c r="AD191" s="30" t="str">
        <f>IFERROR(IF(OR(AND(Z191="Muy Baja",AB191="Leve"),AND(Z191="Muy Baja",AB191="Menor"),AND(Z191="Baja",AB191="Leve")),"Bajo",IF(OR(AND(Z191="Muy baja",AB191="Moderado"),AND(Z191="Baja",AB191="Menor"),AND(Z191="Baja",AB191="Moderado"),AND(Z191="Media",AB191="Leve"),AND(Z191="Media",AB191="Menor"),AND(Z191="Media",AB191="Moderado"),AND(Z191="Alta",AB191="Leve"),AND(Z191="Alta",AB191="Menor")),"Moderado",IF(OR(AND(Z191="Muy Baja",AB191="Mayor"),AND(Z191="Baja",AB191="Mayor"),AND(Z191="Media",AB191="Mayor"),AND(Z191="Alta",AB191="Moderado"),AND(Z191="Alta",AB191="Mayor"),AND(Z191="Muy Alta",AB191="Leve"),AND(Z191="Muy Alta",AB191="Menor"),AND(Z191="Muy Alta",AB191="Moderado"),AND(Z191="Muy Alta",AB191="Mayor")),"Alto",IF(OR(AND(Z191="Muy Baja",AB191="Catastrófico"),AND(Z191="Baja",AB191="Catastrófico"),AND(Z191="Media",AB191="Catastrófico"),AND(Z191="Alta",AB191="Catastrófico"),AND(Z191="Muy Alta",AB191="Catastrófico")),"Extremo","")))),"")</f>
        <v/>
      </c>
      <c r="AE191" s="11"/>
      <c r="AF191" s="11"/>
      <c r="AG191" s="12"/>
      <c r="AH191" s="12"/>
      <c r="AI191" s="12"/>
      <c r="AJ191" s="12"/>
      <c r="AK191" s="13"/>
      <c r="AL191" s="13"/>
      <c r="AM191" s="177"/>
      <c r="AN191" s="217"/>
    </row>
    <row r="192" spans="1:40" s="104" customFormat="1" x14ac:dyDescent="0.3">
      <c r="A192" s="278"/>
      <c r="B192" s="177"/>
      <c r="C192" s="177"/>
      <c r="D192" s="177"/>
      <c r="E192" s="177"/>
      <c r="F192" s="248"/>
      <c r="G192" s="177"/>
      <c r="H192" s="177"/>
      <c r="I192" s="196"/>
      <c r="J192" s="199"/>
      <c r="K192" s="202"/>
      <c r="L192" s="199">
        <f ca="1">IF(NOT(ISERROR(MATCH(K192,_xlfn.ANCHORARRAY(F203),0))),J205&amp;"Por favor no seleccionar los criterios de impacto",K192)</f>
        <v>0</v>
      </c>
      <c r="M192" s="196"/>
      <c r="N192" s="199"/>
      <c r="O192" s="174"/>
      <c r="P192" s="31">
        <v>5</v>
      </c>
      <c r="Q192" s="101"/>
      <c r="R192" s="27"/>
      <c r="S192" s="12"/>
      <c r="T192" s="12"/>
      <c r="U192" s="28"/>
      <c r="V192" s="12"/>
      <c r="W192" s="12"/>
      <c r="X192" s="12"/>
      <c r="Y192" s="29" t="str">
        <f t="shared" si="201"/>
        <v/>
      </c>
      <c r="Z192" s="25" t="str">
        <f t="shared" si="197"/>
        <v/>
      </c>
      <c r="AA192" s="18" t="str">
        <f t="shared" si="198"/>
        <v/>
      </c>
      <c r="AB192" s="25" t="str">
        <f t="shared" si="199"/>
        <v/>
      </c>
      <c r="AC192" s="18" t="str">
        <f t="shared" si="202"/>
        <v/>
      </c>
      <c r="AD192" s="30" t="str">
        <f t="shared" si="200"/>
        <v/>
      </c>
      <c r="AE192" s="11"/>
      <c r="AF192" s="11"/>
      <c r="AG192" s="12"/>
      <c r="AH192" s="12"/>
      <c r="AI192" s="12"/>
      <c r="AJ192" s="12"/>
      <c r="AK192" s="13"/>
      <c r="AL192" s="13"/>
      <c r="AM192" s="177"/>
      <c r="AN192" s="217"/>
    </row>
    <row r="193" spans="1:40" s="104" customFormat="1" x14ac:dyDescent="0.3">
      <c r="A193" s="280"/>
      <c r="B193" s="178"/>
      <c r="C193" s="178"/>
      <c r="D193" s="178"/>
      <c r="E193" s="178"/>
      <c r="F193" s="249"/>
      <c r="G193" s="178"/>
      <c r="H193" s="178"/>
      <c r="I193" s="197"/>
      <c r="J193" s="200"/>
      <c r="K193" s="203"/>
      <c r="L193" s="200">
        <f ca="1">IF(NOT(ISERROR(MATCH(K193,_xlfn.ANCHORARRAY(F204),0))),J206&amp;"Por favor no seleccionar los criterios de impacto",K193)</f>
        <v>0</v>
      </c>
      <c r="M193" s="197"/>
      <c r="N193" s="200"/>
      <c r="O193" s="175"/>
      <c r="P193" s="31">
        <v>6</v>
      </c>
      <c r="Q193" s="101"/>
      <c r="R193" s="27"/>
      <c r="S193" s="12"/>
      <c r="T193" s="12"/>
      <c r="U193" s="28"/>
      <c r="V193" s="12"/>
      <c r="W193" s="12"/>
      <c r="X193" s="12"/>
      <c r="Y193" s="29" t="str">
        <f t="shared" si="201"/>
        <v/>
      </c>
      <c r="Z193" s="25" t="str">
        <f t="shared" si="197"/>
        <v/>
      </c>
      <c r="AA193" s="18" t="str">
        <f t="shared" si="198"/>
        <v/>
      </c>
      <c r="AB193" s="25" t="str">
        <f t="shared" si="199"/>
        <v/>
      </c>
      <c r="AC193" s="18" t="str">
        <f t="shared" si="202"/>
        <v/>
      </c>
      <c r="AD193" s="30" t="str">
        <f t="shared" si="200"/>
        <v/>
      </c>
      <c r="AE193" s="11"/>
      <c r="AF193" s="11"/>
      <c r="AG193" s="12"/>
      <c r="AH193" s="12"/>
      <c r="AI193" s="12"/>
      <c r="AJ193" s="12"/>
      <c r="AK193" s="13"/>
      <c r="AL193" s="13"/>
      <c r="AM193" s="178"/>
      <c r="AN193" s="224"/>
    </row>
    <row r="194" spans="1:40" s="104" customFormat="1" ht="135" x14ac:dyDescent="0.3">
      <c r="A194" s="277">
        <v>32</v>
      </c>
      <c r="B194" s="176" t="s">
        <v>420</v>
      </c>
      <c r="C194" s="176" t="s">
        <v>67</v>
      </c>
      <c r="D194" s="176" t="s">
        <v>432</v>
      </c>
      <c r="E194" s="176" t="s">
        <v>433</v>
      </c>
      <c r="F194" s="207" t="s">
        <v>434</v>
      </c>
      <c r="G194" s="176" t="s">
        <v>71</v>
      </c>
      <c r="H194" s="176">
        <v>36000</v>
      </c>
      <c r="I194" s="195" t="str">
        <f t="shared" ref="I194" si="203">IF(H194&lt;=0,"",IF(H194&lt;=2,"Muy Baja",IF(H194&lt;=5,"Baja",IF(H194&lt;=19,"Media",IF(H194&lt;=50,"Alta","Muy Alta")))))</f>
        <v>Muy Alta</v>
      </c>
      <c r="J194" s="198">
        <f>IF(I194="","",IF(I194="Muy Baja",0.2,IF(I194="Baja",0.4,IF(I194="Media",0.6,IF(I194="Alta",0.8,IF(I194="Muy Alta",1,))))))</f>
        <v>1</v>
      </c>
      <c r="K194" s="201" t="s">
        <v>95</v>
      </c>
      <c r="L194" s="198" t="str">
        <f>IF(NOT(ISERROR(MATCH(K194,'[10]Tabla Impacto'!$B$221:$B$223,0))),'[10]Tabla Impacto'!$F$223&amp;"Por favor no seleccionar los criterios de impacto(Afectación Económica o presupuestal y Pérdida Reputacional)",K194)</f>
        <v xml:space="preserve">     El riesgo afecta la imagen de la entidad con algunos usuarios de relevancia frente al logro de los objetivos</v>
      </c>
      <c r="M194" s="195" t="str">
        <f>IF(OR(L194='[10]Tabla Impacto'!$C$11,L194='[10]Tabla Impacto'!$D$11),"Leve",IF(OR(L194='[10]Tabla Impacto'!$C$12,L194='[10]Tabla Impacto'!$D$12),"Menor",IF(OR(L194='[10]Tabla Impacto'!$C$13,L194='[10]Tabla Impacto'!$D$13),"Moderado",IF(OR(L194='[10]Tabla Impacto'!$C$14,L194='[10]Tabla Impacto'!$D$14),"Mayor",IF(OR(L194='[10]Tabla Impacto'!$C$15,L194='[10]Tabla Impacto'!$D$15),"Catastrófico","")))))</f>
        <v>Moderado</v>
      </c>
      <c r="N194" s="198">
        <f>IF(M194="","",IF(M194="Leve",0.2,IF(M194="Menor",0.4,IF(M194="Moderado",0.6,IF(M194="Mayor",0.8,IF(M194="Catastrófico",1,))))))</f>
        <v>0.6</v>
      </c>
      <c r="O194" s="173" t="str">
        <f>IF(OR(AND(I194="Muy Baja",M194="Leve"),AND(I194="Muy Baja",M194="Menor"),AND(I194="Baja",M194="Leve")),"Bajo",IF(OR(AND(I194="Muy baja",M194="Moderado"),AND(I194="Baja",M194="Menor"),AND(I194="Baja",M194="Moderado"),AND(I194="Media",M194="Leve"),AND(I194="Media",M194="Menor"),AND(I194="Media",M194="Moderado"),AND(I194="Alta",M194="Leve"),AND(I194="Alta",M194="Menor")),"Moderado",IF(OR(AND(I194="Muy Baja",M194="Mayor"),AND(I194="Baja",M194="Mayor"),AND(I194="Media",M194="Mayor"),AND(I194="Alta",M194="Moderado"),AND(I194="Alta",M194="Mayor"),AND(I194="Muy Alta",M194="Leve"),AND(I194="Muy Alta",M194="Menor"),AND(I194="Muy Alta",M194="Moderado"),AND(I194="Muy Alta",M194="Mayor")),"Alto",IF(OR(AND(I194="Muy Baja",M194="Catastrófico"),AND(I194="Baja",M194="Catastrófico"),AND(I194="Media",M194="Catastrófico"),AND(I194="Alta",M194="Catastrófico"),AND(I194="Muy Alta",M194="Catastrófico")),"Extremo",""))))</f>
        <v>Alto</v>
      </c>
      <c r="P194" s="31">
        <v>1</v>
      </c>
      <c r="Q194" s="101" t="s">
        <v>435</v>
      </c>
      <c r="R194" s="27" t="str">
        <f>IF(OR(S194="Preventivo",S194="Detectivo"),"Probabilidad",IF(S194="Correctivo","Impacto",""))</f>
        <v>Probabilidad</v>
      </c>
      <c r="S194" s="12" t="s">
        <v>64</v>
      </c>
      <c r="T194" s="12" t="s">
        <v>51</v>
      </c>
      <c r="U194" s="28" t="str">
        <f>IF(AND(S194="Preventivo",T194="Automático"),"50%",IF(AND(S194="Preventivo",T194="Manual"),"40%",IF(AND(S194="Detectivo",T194="Automático"),"40%",IF(AND(S194="Detectivo",T194="Manual"),"30%",IF(AND(S194="Correctivo",T194="Automático"),"35%",IF(AND(S194="Correctivo",T194="Manual"),"25%",""))))))</f>
        <v>40%</v>
      </c>
      <c r="V194" s="12" t="s">
        <v>52</v>
      </c>
      <c r="W194" s="12" t="s">
        <v>150</v>
      </c>
      <c r="X194" s="12" t="s">
        <v>54</v>
      </c>
      <c r="Y194" s="29">
        <f>IFERROR(IF(R194="Probabilidad",(J194-(+J194*U194)),IF(R194="Impacto",J194,"")),"")</f>
        <v>0.6</v>
      </c>
      <c r="Z194" s="25" t="str">
        <f>IFERROR(IF(Y194="","",IF(Y194&lt;=0.2,"Muy Baja",IF(Y194&lt;=0.4,"Baja",IF(Y194&lt;=0.6,"Media",IF(Y194&lt;=0.8,"Alta","Muy Alta"))))),"")</f>
        <v>Media</v>
      </c>
      <c r="AA194" s="18">
        <f>+Y194</f>
        <v>0.6</v>
      </c>
      <c r="AB194" s="25" t="str">
        <f>IFERROR(IF(AC194="","",IF(AC194&lt;=0.2,"Leve",IF(AC194&lt;=0.4,"Menor",IF(AC194&lt;=0.6,"Moderado",IF(AC194&lt;=0.8,"Mayor","Catastrófico"))))),"")</f>
        <v>Moderado</v>
      </c>
      <c r="AC194" s="18">
        <f>IFERROR(IF(R194="Impacto",(N194-(+N194*U194)),IF(R194="Probabilidad",N194,"")),"")</f>
        <v>0.6</v>
      </c>
      <c r="AD194" s="30" t="str">
        <f>IFERROR(IF(OR(AND(Z194="Muy Baja",AB194="Leve"),AND(Z194="Muy Baja",AB194="Menor"),AND(Z194="Baja",AB194="Leve")),"Bajo",IF(OR(AND(Z194="Muy baja",AB194="Moderado"),AND(Z194="Baja",AB194="Menor"),AND(Z194="Baja",AB194="Moderado"),AND(Z194="Media",AB194="Leve"),AND(Z194="Media",AB194="Menor"),AND(Z194="Media",AB194="Moderado"),AND(Z194="Alta",AB194="Leve"),AND(Z194="Alta",AB194="Menor")),"Moderado",IF(OR(AND(Z194="Muy Baja",AB194="Mayor"),AND(Z194="Baja",AB194="Mayor"),AND(Z194="Media",AB194="Mayor"),AND(Z194="Alta",AB194="Moderado"),AND(Z194="Alta",AB194="Mayor"),AND(Z194="Muy Alta",AB194="Leve"),AND(Z194="Muy Alta",AB194="Menor"),AND(Z194="Muy Alta",AB194="Moderado"),AND(Z194="Muy Alta",AB194="Mayor")),"Alto",IF(OR(AND(Z194="Muy Baja",AB194="Catastrófico"),AND(Z194="Baja",AB194="Catastrófico"),AND(Z194="Media",AB194="Catastrófico"),AND(Z194="Alta",AB194="Catastrófico"),AND(Z194="Muy Alta",AB194="Catastrófico")),"Extremo","")))),"")</f>
        <v>Moderado</v>
      </c>
      <c r="AE194" s="11" t="s">
        <v>55</v>
      </c>
      <c r="AF194" s="11" t="s">
        <v>436</v>
      </c>
      <c r="AG194" s="12" t="s">
        <v>431</v>
      </c>
      <c r="AH194" s="12" t="s">
        <v>190</v>
      </c>
      <c r="AI194" s="12" t="s">
        <v>427</v>
      </c>
      <c r="AJ194" s="12" t="s">
        <v>428</v>
      </c>
      <c r="AK194" s="13">
        <v>44330</v>
      </c>
      <c r="AL194" s="13">
        <v>44561</v>
      </c>
      <c r="AM194" s="176">
        <v>3808</v>
      </c>
      <c r="AN194" s="216"/>
    </row>
    <row r="195" spans="1:40" s="104" customFormat="1" ht="81" x14ac:dyDescent="0.3">
      <c r="A195" s="278"/>
      <c r="B195" s="177"/>
      <c r="C195" s="177"/>
      <c r="D195" s="177"/>
      <c r="E195" s="177"/>
      <c r="F195" s="208"/>
      <c r="G195" s="177"/>
      <c r="H195" s="177"/>
      <c r="I195" s="196"/>
      <c r="J195" s="199"/>
      <c r="K195" s="202"/>
      <c r="L195" s="199">
        <f ca="1">IF(NOT(ISERROR(MATCH(K195,_xlfn.ANCHORARRAY(F206),0))),J208&amp;"Por favor no seleccionar los criterios de impacto",K195)</f>
        <v>0</v>
      </c>
      <c r="M195" s="196"/>
      <c r="N195" s="199"/>
      <c r="O195" s="174"/>
      <c r="P195" s="31">
        <v>2</v>
      </c>
      <c r="Q195" s="101" t="s">
        <v>437</v>
      </c>
      <c r="R195" s="27" t="str">
        <f>IF(OR(S195="Preventivo",S195="Detectivo"),"Probabilidad",IF(S195="Correctivo","Impacto",""))</f>
        <v>Probabilidad</v>
      </c>
      <c r="S195" s="12" t="s">
        <v>64</v>
      </c>
      <c r="T195" s="12" t="s">
        <v>51</v>
      </c>
      <c r="U195" s="28" t="str">
        <f t="shared" ref="U195:U199" si="204">IF(AND(S195="Preventivo",T195="Automático"),"50%",IF(AND(S195="Preventivo",T195="Manual"),"40%",IF(AND(S195="Detectivo",T195="Automático"),"40%",IF(AND(S195="Detectivo",T195="Manual"),"30%",IF(AND(S195="Correctivo",T195="Automático"),"35%",IF(AND(S195="Correctivo",T195="Manual"),"25%",""))))))</f>
        <v>40%</v>
      </c>
      <c r="V195" s="12" t="s">
        <v>52</v>
      </c>
      <c r="W195" s="12" t="s">
        <v>150</v>
      </c>
      <c r="X195" s="12" t="s">
        <v>54</v>
      </c>
      <c r="Y195" s="29">
        <f>IFERROR(IF(AND(R194="Probabilidad",R195="Probabilidad"),(AA194-(+AA194*U195)),IF(R195="Probabilidad",(J194-(+J194*U195)),IF(R195="Impacto",AA194,""))),"")</f>
        <v>0.36</v>
      </c>
      <c r="Z195" s="25" t="str">
        <f t="shared" si="197"/>
        <v>Baja</v>
      </c>
      <c r="AA195" s="18">
        <f t="shared" ref="AA195:AA199" si="205">+Y195</f>
        <v>0.36</v>
      </c>
      <c r="AB195" s="25" t="str">
        <f t="shared" si="199"/>
        <v>Moderado</v>
      </c>
      <c r="AC195" s="18">
        <f>IFERROR(IF(AND(R194="Impacto",R195="Impacto"),(AC188-(+AC188*U195)),IF(R195="Impacto",($N$22-(+$N$22*U195)),IF(R195="Probabilidad",AC188,""))),"")</f>
        <v>0.6</v>
      </c>
      <c r="AD195" s="30" t="str">
        <f t="shared" ref="AD195:AD196" si="206">IFERROR(IF(OR(AND(Z195="Muy Baja",AB195="Leve"),AND(Z195="Muy Baja",AB195="Menor"),AND(Z195="Baja",AB195="Leve")),"Bajo",IF(OR(AND(Z195="Muy baja",AB195="Moderado"),AND(Z195="Baja",AB195="Menor"),AND(Z195="Baja",AB195="Moderado"),AND(Z195="Media",AB195="Leve"),AND(Z195="Media",AB195="Menor"),AND(Z195="Media",AB195="Moderado"),AND(Z195="Alta",AB195="Leve"),AND(Z195="Alta",AB195="Menor")),"Moderado",IF(OR(AND(Z195="Muy Baja",AB195="Mayor"),AND(Z195="Baja",AB195="Mayor"),AND(Z195="Media",AB195="Mayor"),AND(Z195="Alta",AB195="Moderado"),AND(Z195="Alta",AB195="Mayor"),AND(Z195="Muy Alta",AB195="Leve"),AND(Z195="Muy Alta",AB195="Menor"),AND(Z195="Muy Alta",AB195="Moderado"),AND(Z195="Muy Alta",AB195="Mayor")),"Alto",IF(OR(AND(Z195="Muy Baja",AB195="Catastrófico"),AND(Z195="Baja",AB195="Catastrófico"),AND(Z195="Media",AB195="Catastrófico"),AND(Z195="Alta",AB195="Catastrófico"),AND(Z195="Muy Alta",AB195="Catastrófico")),"Extremo","")))),"")</f>
        <v>Moderado</v>
      </c>
      <c r="AE195" s="11" t="s">
        <v>55</v>
      </c>
      <c r="AF195" s="11" t="s">
        <v>438</v>
      </c>
      <c r="AG195" s="12" t="s">
        <v>431</v>
      </c>
      <c r="AH195" s="12" t="s">
        <v>190</v>
      </c>
      <c r="AI195" s="12" t="s">
        <v>427</v>
      </c>
      <c r="AJ195" s="12" t="s">
        <v>428</v>
      </c>
      <c r="AK195" s="13">
        <v>44330</v>
      </c>
      <c r="AL195" s="13">
        <v>44561</v>
      </c>
      <c r="AM195" s="177"/>
      <c r="AN195" s="217"/>
    </row>
    <row r="196" spans="1:40" s="104" customFormat="1" ht="108" x14ac:dyDescent="0.3">
      <c r="A196" s="278"/>
      <c r="B196" s="177"/>
      <c r="C196" s="177"/>
      <c r="D196" s="177"/>
      <c r="E196" s="177"/>
      <c r="F196" s="208"/>
      <c r="G196" s="177"/>
      <c r="H196" s="177"/>
      <c r="I196" s="196"/>
      <c r="J196" s="199"/>
      <c r="K196" s="202"/>
      <c r="L196" s="199">
        <f ca="1">IF(NOT(ISERROR(MATCH(K196,_xlfn.ANCHORARRAY(F207),0))),J209&amp;"Por favor no seleccionar los criterios de impacto",K196)</f>
        <v>0</v>
      </c>
      <c r="M196" s="196"/>
      <c r="N196" s="199"/>
      <c r="O196" s="174"/>
      <c r="P196" s="31">
        <v>3</v>
      </c>
      <c r="Q196" s="101" t="s">
        <v>439</v>
      </c>
      <c r="R196" s="27" t="str">
        <f>IF(OR(S196="Preventivo",S196="Detectivo"),"Probabilidad",IF(S196="Correctivo","Impacto",""))</f>
        <v>Probabilidad</v>
      </c>
      <c r="S196" s="12" t="s">
        <v>64</v>
      </c>
      <c r="T196" s="12" t="s">
        <v>51</v>
      </c>
      <c r="U196" s="28" t="str">
        <f t="shared" si="204"/>
        <v>40%</v>
      </c>
      <c r="V196" s="12" t="s">
        <v>52</v>
      </c>
      <c r="W196" s="12" t="s">
        <v>150</v>
      </c>
      <c r="X196" s="12" t="s">
        <v>54</v>
      </c>
      <c r="Y196" s="29">
        <f t="shared" si="201"/>
        <v>0.216</v>
      </c>
      <c r="Z196" s="25" t="str">
        <f t="shared" si="197"/>
        <v>Baja</v>
      </c>
      <c r="AA196" s="18">
        <f t="shared" si="205"/>
        <v>0.216</v>
      </c>
      <c r="AB196" s="25" t="str">
        <f t="shared" si="199"/>
        <v>Moderado</v>
      </c>
      <c r="AC196" s="18">
        <f>IFERROR(IF(AND(R195="Impacto",R196="Impacto"),(AC195-(+AC195*U196)),IF(AND(R195="Probabilidad",R196="Impacto"),(AC194-(+AC194*U196)),IF(R196="Probabilidad",AC195,""))),"")</f>
        <v>0.6</v>
      </c>
      <c r="AD196" s="30" t="str">
        <f t="shared" si="206"/>
        <v>Moderado</v>
      </c>
      <c r="AE196" s="11" t="s">
        <v>55</v>
      </c>
      <c r="AF196" s="2" t="s">
        <v>440</v>
      </c>
      <c r="AG196" s="12" t="s">
        <v>426</v>
      </c>
      <c r="AH196" s="12" t="s">
        <v>190</v>
      </c>
      <c r="AI196" s="12" t="s">
        <v>427</v>
      </c>
      <c r="AJ196" s="12" t="s">
        <v>428</v>
      </c>
      <c r="AK196" s="13">
        <v>44330</v>
      </c>
      <c r="AL196" s="13">
        <v>44561</v>
      </c>
      <c r="AM196" s="177"/>
      <c r="AN196" s="217"/>
    </row>
    <row r="197" spans="1:40" s="104" customFormat="1" ht="135" x14ac:dyDescent="0.3">
      <c r="A197" s="278"/>
      <c r="B197" s="177"/>
      <c r="C197" s="177"/>
      <c r="D197" s="177"/>
      <c r="E197" s="177"/>
      <c r="F197" s="208"/>
      <c r="G197" s="177"/>
      <c r="H197" s="177"/>
      <c r="I197" s="196"/>
      <c r="J197" s="199"/>
      <c r="K197" s="202"/>
      <c r="L197" s="199">
        <f ca="1">IF(NOT(ISERROR(MATCH(K197,_xlfn.ANCHORARRAY(F208),0))),J210&amp;"Por favor no seleccionar los criterios de impacto",K197)</f>
        <v>0</v>
      </c>
      <c r="M197" s="196"/>
      <c r="N197" s="199"/>
      <c r="O197" s="174"/>
      <c r="P197" s="31">
        <v>4</v>
      </c>
      <c r="Q197" s="101" t="s">
        <v>441</v>
      </c>
      <c r="R197" s="27" t="str">
        <f t="shared" ref="R197:R199" si="207">IF(OR(S197="Preventivo",S197="Detectivo"),"Probabilidad",IF(S197="Correctivo","Impacto",""))</f>
        <v>Probabilidad</v>
      </c>
      <c r="S197" s="12" t="s">
        <v>64</v>
      </c>
      <c r="T197" s="12" t="s">
        <v>51</v>
      </c>
      <c r="U197" s="28" t="str">
        <f t="shared" si="204"/>
        <v>40%</v>
      </c>
      <c r="V197" s="12" t="s">
        <v>52</v>
      </c>
      <c r="W197" s="12" t="s">
        <v>150</v>
      </c>
      <c r="X197" s="12" t="s">
        <v>54</v>
      </c>
      <c r="Y197" s="29">
        <f t="shared" si="201"/>
        <v>0.12959999999999999</v>
      </c>
      <c r="Z197" s="25" t="str">
        <f t="shared" si="197"/>
        <v>Muy Baja</v>
      </c>
      <c r="AA197" s="18">
        <f t="shared" si="205"/>
        <v>0.12959999999999999</v>
      </c>
      <c r="AB197" s="25" t="str">
        <f t="shared" si="199"/>
        <v>Moderado</v>
      </c>
      <c r="AC197" s="18">
        <f t="shared" ref="AC197:AC199" si="208">IFERROR(IF(AND(R196="Impacto",R197="Impacto"),(AC196-(+AC196*U197)),IF(AND(R196="Probabilidad",R197="Impacto"),(AC195-(+AC195*U197)),IF(R197="Probabilidad",AC196,""))),"")</f>
        <v>0.6</v>
      </c>
      <c r="AD197" s="30" t="str">
        <f>IFERROR(IF(OR(AND(Z197="Muy Baja",AB197="Leve"),AND(Z197="Muy Baja",AB197="Menor"),AND(Z197="Baja",AB197="Leve")),"Bajo",IF(OR(AND(Z197="Muy baja",AB197="Moderado"),AND(Z197="Baja",AB197="Menor"),AND(Z197="Baja",AB197="Moderado"),AND(Z197="Media",AB197="Leve"),AND(Z197="Media",AB197="Menor"),AND(Z197="Media",AB197="Moderado"),AND(Z197="Alta",AB197="Leve"),AND(Z197="Alta",AB197="Menor")),"Moderado",IF(OR(AND(Z197="Muy Baja",AB197="Mayor"),AND(Z197="Baja",AB197="Mayor"),AND(Z197="Media",AB197="Mayor"),AND(Z197="Alta",AB197="Moderado"),AND(Z197="Alta",AB197="Mayor"),AND(Z197="Muy Alta",AB197="Leve"),AND(Z197="Muy Alta",AB197="Menor"),AND(Z197="Muy Alta",AB197="Moderado"),AND(Z197="Muy Alta",AB197="Mayor")),"Alto",IF(OR(AND(Z197="Muy Baja",AB197="Catastrófico"),AND(Z197="Baja",AB197="Catastrófico"),AND(Z197="Media",AB197="Catastrófico"),AND(Z197="Alta",AB197="Catastrófico"),AND(Z197="Muy Alta",AB197="Catastrófico")),"Extremo","")))),"")</f>
        <v>Moderado</v>
      </c>
      <c r="AE197" s="11" t="s">
        <v>55</v>
      </c>
      <c r="AF197" s="11" t="s">
        <v>442</v>
      </c>
      <c r="AG197" s="12" t="s">
        <v>431</v>
      </c>
      <c r="AH197" s="12" t="s">
        <v>190</v>
      </c>
      <c r="AI197" s="12" t="s">
        <v>427</v>
      </c>
      <c r="AJ197" s="12" t="s">
        <v>428</v>
      </c>
      <c r="AK197" s="13">
        <v>44330</v>
      </c>
      <c r="AL197" s="13">
        <v>44561</v>
      </c>
      <c r="AM197" s="177"/>
      <c r="AN197" s="217"/>
    </row>
    <row r="198" spans="1:40" s="104" customFormat="1" x14ac:dyDescent="0.3">
      <c r="A198" s="278"/>
      <c r="B198" s="177"/>
      <c r="C198" s="177"/>
      <c r="D198" s="177"/>
      <c r="E198" s="177"/>
      <c r="F198" s="208"/>
      <c r="G198" s="177"/>
      <c r="H198" s="177"/>
      <c r="I198" s="196"/>
      <c r="J198" s="199"/>
      <c r="K198" s="202"/>
      <c r="L198" s="199">
        <f ca="1">IF(NOT(ISERROR(MATCH(K198,_xlfn.ANCHORARRAY(F209),0))),J211&amp;"Por favor no seleccionar los criterios de impacto",K198)</f>
        <v>0</v>
      </c>
      <c r="M198" s="196"/>
      <c r="N198" s="199"/>
      <c r="O198" s="174"/>
      <c r="P198" s="31">
        <v>5</v>
      </c>
      <c r="Q198" s="101"/>
      <c r="R198" s="27" t="str">
        <f t="shared" si="207"/>
        <v/>
      </c>
      <c r="S198" s="12"/>
      <c r="T198" s="12"/>
      <c r="U198" s="28" t="str">
        <f t="shared" si="204"/>
        <v/>
      </c>
      <c r="V198" s="12"/>
      <c r="W198" s="12"/>
      <c r="X198" s="12"/>
      <c r="Y198" s="29" t="str">
        <f t="shared" si="201"/>
        <v/>
      </c>
      <c r="Z198" s="25" t="str">
        <f t="shared" si="197"/>
        <v/>
      </c>
      <c r="AA198" s="18" t="str">
        <f t="shared" si="205"/>
        <v/>
      </c>
      <c r="AB198" s="25" t="str">
        <f t="shared" si="199"/>
        <v/>
      </c>
      <c r="AC198" s="18" t="str">
        <f t="shared" si="208"/>
        <v/>
      </c>
      <c r="AD198" s="30" t="str">
        <f t="shared" ref="AD198:AD199" si="209">IFERROR(IF(OR(AND(Z198="Muy Baja",AB198="Leve"),AND(Z198="Muy Baja",AB198="Menor"),AND(Z198="Baja",AB198="Leve")),"Bajo",IF(OR(AND(Z198="Muy baja",AB198="Moderado"),AND(Z198="Baja",AB198="Menor"),AND(Z198="Baja",AB198="Moderado"),AND(Z198="Media",AB198="Leve"),AND(Z198="Media",AB198="Menor"),AND(Z198="Media",AB198="Moderado"),AND(Z198="Alta",AB198="Leve"),AND(Z198="Alta",AB198="Menor")),"Moderado",IF(OR(AND(Z198="Muy Baja",AB198="Mayor"),AND(Z198="Baja",AB198="Mayor"),AND(Z198="Media",AB198="Mayor"),AND(Z198="Alta",AB198="Moderado"),AND(Z198="Alta",AB198="Mayor"),AND(Z198="Muy Alta",AB198="Leve"),AND(Z198="Muy Alta",AB198="Menor"),AND(Z198="Muy Alta",AB198="Moderado"),AND(Z198="Muy Alta",AB198="Mayor")),"Alto",IF(OR(AND(Z198="Muy Baja",AB198="Catastrófico"),AND(Z198="Baja",AB198="Catastrófico"),AND(Z198="Media",AB198="Catastrófico"),AND(Z198="Alta",AB198="Catastrófico"),AND(Z198="Muy Alta",AB198="Catastrófico")),"Extremo","")))),"")</f>
        <v/>
      </c>
      <c r="AE198" s="11"/>
      <c r="AF198" s="11"/>
      <c r="AG198" s="12"/>
      <c r="AH198" s="12"/>
      <c r="AI198" s="12"/>
      <c r="AJ198" s="12"/>
      <c r="AK198" s="13"/>
      <c r="AL198" s="13"/>
      <c r="AM198" s="177"/>
      <c r="AN198" s="217"/>
    </row>
    <row r="199" spans="1:40" s="104" customFormat="1" x14ac:dyDescent="0.3">
      <c r="A199" s="280"/>
      <c r="B199" s="178"/>
      <c r="C199" s="178"/>
      <c r="D199" s="178"/>
      <c r="E199" s="178"/>
      <c r="F199" s="209"/>
      <c r="G199" s="178"/>
      <c r="H199" s="178"/>
      <c r="I199" s="197"/>
      <c r="J199" s="200"/>
      <c r="K199" s="203"/>
      <c r="L199" s="200">
        <f ca="1">IF(NOT(ISERROR(MATCH(K199,_xlfn.ANCHORARRAY(F210),0))),J212&amp;"Por favor no seleccionar los criterios de impacto",K199)</f>
        <v>0</v>
      </c>
      <c r="M199" s="197"/>
      <c r="N199" s="200"/>
      <c r="O199" s="175"/>
      <c r="P199" s="31">
        <v>6</v>
      </c>
      <c r="Q199" s="101"/>
      <c r="R199" s="27" t="str">
        <f t="shared" si="207"/>
        <v/>
      </c>
      <c r="S199" s="12"/>
      <c r="T199" s="12"/>
      <c r="U199" s="28" t="str">
        <f t="shared" si="204"/>
        <v/>
      </c>
      <c r="V199" s="12"/>
      <c r="W199" s="12"/>
      <c r="X199" s="12"/>
      <c r="Y199" s="29" t="str">
        <f t="shared" si="201"/>
        <v/>
      </c>
      <c r="Z199" s="25" t="str">
        <f t="shared" si="197"/>
        <v/>
      </c>
      <c r="AA199" s="18" t="str">
        <f t="shared" si="205"/>
        <v/>
      </c>
      <c r="AB199" s="25" t="str">
        <f t="shared" si="199"/>
        <v/>
      </c>
      <c r="AC199" s="18" t="str">
        <f t="shared" si="208"/>
        <v/>
      </c>
      <c r="AD199" s="30" t="str">
        <f t="shared" si="209"/>
        <v/>
      </c>
      <c r="AE199" s="11"/>
      <c r="AF199" s="11"/>
      <c r="AG199" s="12"/>
      <c r="AH199" s="12"/>
      <c r="AI199" s="12"/>
      <c r="AJ199" s="12"/>
      <c r="AK199" s="13"/>
      <c r="AL199" s="13"/>
      <c r="AM199" s="178"/>
      <c r="AN199" s="224"/>
    </row>
    <row r="200" spans="1:40" s="104" customFormat="1" ht="94.5" x14ac:dyDescent="0.3">
      <c r="A200" s="277">
        <v>33</v>
      </c>
      <c r="B200" s="176" t="s">
        <v>420</v>
      </c>
      <c r="C200" s="176" t="s">
        <v>43</v>
      </c>
      <c r="D200" s="176" t="s">
        <v>443</v>
      </c>
      <c r="E200" s="176" t="s">
        <v>444</v>
      </c>
      <c r="F200" s="207" t="s">
        <v>445</v>
      </c>
      <c r="G200" s="176" t="s">
        <v>71</v>
      </c>
      <c r="H200" s="176">
        <v>400000</v>
      </c>
      <c r="I200" s="195" t="str">
        <f t="shared" ref="I200" si="210">IF(H200&lt;=0,"",IF(H200&lt;=2,"Muy Baja",IF(H200&lt;=5,"Baja",IF(H200&lt;=19,"Media",IF(H200&lt;=50,"Alta","Muy Alta")))))</f>
        <v>Muy Alta</v>
      </c>
      <c r="J200" s="198">
        <f>IF(I200="","",IF(I200="Muy Baja",0.2,IF(I200="Baja",0.4,IF(I200="Media",0.6,IF(I200="Alta",0.8,IF(I200="Muy Alta",1,))))))</f>
        <v>1</v>
      </c>
      <c r="K200" s="201" t="s">
        <v>95</v>
      </c>
      <c r="L200" s="198" t="str">
        <f>IF(NOT(ISERROR(MATCH(K200,'[10]Tabla Impacto'!$B$221:$B$223,0))),'[10]Tabla Impacto'!$F$223&amp;"Por favor no seleccionar los criterios de impacto(Afectación Económica o presupuestal y Pérdida Reputacional)",K200)</f>
        <v xml:space="preserve">     El riesgo afecta la imagen de la entidad con algunos usuarios de relevancia frente al logro de los objetivos</v>
      </c>
      <c r="M200" s="195" t="str">
        <f>IF(OR(L200='[10]Tabla Impacto'!$C$11,L200='[10]Tabla Impacto'!$D$11),"Leve",IF(OR(L200='[10]Tabla Impacto'!$C$12,L200='[10]Tabla Impacto'!$D$12),"Menor",IF(OR(L200='[10]Tabla Impacto'!$C$13,L200='[10]Tabla Impacto'!$D$13),"Moderado",IF(OR(L200='[10]Tabla Impacto'!$C$14,L200='[10]Tabla Impacto'!$D$14),"Mayor",IF(OR(L200='[10]Tabla Impacto'!$C$15,L200='[10]Tabla Impacto'!$D$15),"Catastrófico","")))))</f>
        <v>Moderado</v>
      </c>
      <c r="N200" s="198">
        <f>IF(M200="","",IF(M200="Leve",0.2,IF(M200="Menor",0.4,IF(M200="Moderado",0.6,IF(M200="Mayor",0.8,IF(M200="Catastrófico",1,))))))</f>
        <v>0.6</v>
      </c>
      <c r="O200" s="173" t="str">
        <f>IF(OR(AND(I200="Muy Baja",M200="Leve"),AND(I200="Muy Baja",M200="Menor"),AND(I200="Baja",M200="Leve")),"Bajo",IF(OR(AND(I200="Muy baja",M200="Moderado"),AND(I200="Baja",M200="Menor"),AND(I200="Baja",M200="Moderado"),AND(I200="Media",M200="Leve"),AND(I200="Media",M200="Menor"),AND(I200="Media",M200="Moderado"),AND(I200="Alta",M200="Leve"),AND(I200="Alta",M200="Menor")),"Moderado",IF(OR(AND(I200="Muy Baja",M200="Mayor"),AND(I200="Baja",M200="Mayor"),AND(I200="Media",M200="Mayor"),AND(I200="Alta",M200="Moderado"),AND(I200="Alta",M200="Mayor"),AND(I200="Muy Alta",M200="Leve"),AND(I200="Muy Alta",M200="Menor"),AND(I200="Muy Alta",M200="Moderado"),AND(I200="Muy Alta",M200="Mayor")),"Alto",IF(OR(AND(I200="Muy Baja",M200="Catastrófico"),AND(I200="Baja",M200="Catastrófico"),AND(I200="Media",M200="Catastrófico"),AND(I200="Alta",M200="Catastrófico"),AND(I200="Muy Alta",M200="Catastrófico")),"Extremo",""))))</f>
        <v>Alto</v>
      </c>
      <c r="P200" s="31">
        <v>1</v>
      </c>
      <c r="Q200" s="101" t="s">
        <v>446</v>
      </c>
      <c r="R200" s="27" t="str">
        <f>IF(OR(S200="Preventivo",S200="Detectivo"),"Probabilidad",IF(S200="Correctivo","Impacto",""))</f>
        <v>Probabilidad</v>
      </c>
      <c r="S200" s="12" t="s">
        <v>64</v>
      </c>
      <c r="T200" s="12" t="s">
        <v>51</v>
      </c>
      <c r="U200" s="28" t="str">
        <f>IF(AND(S200="Preventivo",T200="Automático"),"50%",IF(AND(S200="Preventivo",T200="Manual"),"40%",IF(AND(S200="Detectivo",T200="Automático"),"40%",IF(AND(S200="Detectivo",T200="Manual"),"30%",IF(AND(S200="Correctivo",T200="Automático"),"35%",IF(AND(S200="Correctivo",T200="Manual"),"25%",""))))))</f>
        <v>40%</v>
      </c>
      <c r="V200" s="12" t="s">
        <v>52</v>
      </c>
      <c r="W200" s="12" t="s">
        <v>150</v>
      </c>
      <c r="X200" s="12" t="s">
        <v>54</v>
      </c>
      <c r="Y200" s="29">
        <f>IFERROR(IF(R200="Probabilidad",(J200-(+J200*U200)),IF(R200="Impacto",J200,"")),"")</f>
        <v>0.6</v>
      </c>
      <c r="Z200" s="25" t="str">
        <f>IFERROR(IF(Y200="","",IF(Y200&lt;=0.2,"Muy Baja",IF(Y200&lt;=0.4,"Baja",IF(Y200&lt;=0.6,"Media",IF(Y200&lt;=0.8,"Alta","Muy Alta"))))),"")</f>
        <v>Media</v>
      </c>
      <c r="AA200" s="18">
        <f>+Y200</f>
        <v>0.6</v>
      </c>
      <c r="AB200" s="25" t="str">
        <f>IFERROR(IF(AC200="","",IF(AC200&lt;=0.2,"Leve",IF(AC200&lt;=0.4,"Menor",IF(AC200&lt;=0.6,"Moderado",IF(AC200&lt;=0.8,"Mayor","Catastrófico"))))),"")</f>
        <v>Moderado</v>
      </c>
      <c r="AC200" s="18">
        <f>IFERROR(IF(R200="Impacto",(N200-(+N200*U200)),IF(R200="Probabilidad",N200,"")),"")</f>
        <v>0.6</v>
      </c>
      <c r="AD200" s="30" t="str">
        <f>IFERROR(IF(OR(AND(Z200="Muy Baja",AB200="Leve"),AND(Z200="Muy Baja",AB200="Menor"),AND(Z200="Baja",AB200="Leve")),"Bajo",IF(OR(AND(Z200="Muy baja",AB200="Moderado"),AND(Z200="Baja",AB200="Menor"),AND(Z200="Baja",AB200="Moderado"),AND(Z200="Media",AB200="Leve"),AND(Z200="Media",AB200="Menor"),AND(Z200="Media",AB200="Moderado"),AND(Z200="Alta",AB200="Leve"),AND(Z200="Alta",AB200="Menor")),"Moderado",IF(OR(AND(Z200="Muy Baja",AB200="Mayor"),AND(Z200="Baja",AB200="Mayor"),AND(Z200="Media",AB200="Mayor"),AND(Z200="Alta",AB200="Moderado"),AND(Z200="Alta",AB200="Mayor"),AND(Z200="Muy Alta",AB200="Leve"),AND(Z200="Muy Alta",AB200="Menor"),AND(Z200="Muy Alta",AB200="Moderado"),AND(Z200="Muy Alta",AB200="Mayor")),"Alto",IF(OR(AND(Z200="Muy Baja",AB200="Catastrófico"),AND(Z200="Baja",AB200="Catastrófico"),AND(Z200="Media",AB200="Catastrófico"),AND(Z200="Alta",AB200="Catastrófico"),AND(Z200="Muy Alta",AB200="Catastrófico")),"Extremo","")))),"")</f>
        <v>Moderado</v>
      </c>
      <c r="AE200" s="11" t="s">
        <v>55</v>
      </c>
      <c r="AF200" s="11" t="s">
        <v>447</v>
      </c>
      <c r="AG200" s="12" t="s">
        <v>431</v>
      </c>
      <c r="AH200" s="12" t="s">
        <v>190</v>
      </c>
      <c r="AI200" s="12" t="s">
        <v>427</v>
      </c>
      <c r="AJ200" s="12" t="s">
        <v>428</v>
      </c>
      <c r="AK200" s="13">
        <v>44330</v>
      </c>
      <c r="AL200" s="13">
        <v>44561</v>
      </c>
      <c r="AM200" s="176">
        <v>3811</v>
      </c>
      <c r="AN200" s="216"/>
    </row>
    <row r="201" spans="1:40" s="104" customFormat="1" ht="81" x14ac:dyDescent="0.3">
      <c r="A201" s="278"/>
      <c r="B201" s="177"/>
      <c r="C201" s="177"/>
      <c r="D201" s="177"/>
      <c r="E201" s="177"/>
      <c r="F201" s="208"/>
      <c r="G201" s="177"/>
      <c r="H201" s="177"/>
      <c r="I201" s="196"/>
      <c r="J201" s="199"/>
      <c r="K201" s="202"/>
      <c r="L201" s="199">
        <f ca="1">IF(NOT(ISERROR(MATCH(K201,_xlfn.ANCHORARRAY(F212),0))),J214&amp;"Por favor no seleccionar los criterios de impacto",K201)</f>
        <v>0</v>
      </c>
      <c r="M201" s="196"/>
      <c r="N201" s="199"/>
      <c r="O201" s="174"/>
      <c r="P201" s="31">
        <v>2</v>
      </c>
      <c r="Q201" s="101" t="s">
        <v>448</v>
      </c>
      <c r="R201" s="27" t="str">
        <f>IF(OR(S201="Preventivo",S201="Detectivo"),"Probabilidad",IF(S201="Correctivo","Impacto",""))</f>
        <v>Probabilidad</v>
      </c>
      <c r="S201" s="12" t="s">
        <v>64</v>
      </c>
      <c r="T201" s="12" t="s">
        <v>51</v>
      </c>
      <c r="U201" s="28" t="str">
        <f t="shared" ref="U201:U205" si="211">IF(AND(S201="Preventivo",T201="Automático"),"50%",IF(AND(S201="Preventivo",T201="Manual"),"40%",IF(AND(S201="Detectivo",T201="Automático"),"40%",IF(AND(S201="Detectivo",T201="Manual"),"30%",IF(AND(S201="Correctivo",T201="Automático"),"35%",IF(AND(S201="Correctivo",T201="Manual"),"25%",""))))))</f>
        <v>40%</v>
      </c>
      <c r="V201" s="12" t="s">
        <v>52</v>
      </c>
      <c r="W201" s="12" t="s">
        <v>150</v>
      </c>
      <c r="X201" s="12" t="s">
        <v>54</v>
      </c>
      <c r="Y201" s="29">
        <f>IFERROR(IF(AND(R200="Probabilidad",R201="Probabilidad"),(AA200-(+AA200*U201)),IF(R201="Probabilidad",(J200-(+J200*U201)),IF(R201="Impacto",AA200,""))),"")</f>
        <v>0.36</v>
      </c>
      <c r="Z201" s="25" t="str">
        <f t="shared" si="197"/>
        <v>Baja</v>
      </c>
      <c r="AA201" s="18">
        <f t="shared" ref="AA201:AA205" si="212">+Y201</f>
        <v>0.36</v>
      </c>
      <c r="AB201" s="25" t="str">
        <f t="shared" si="199"/>
        <v>Moderado</v>
      </c>
      <c r="AC201" s="18">
        <f>IFERROR(IF(AND(R200="Impacto",R201="Impacto"),(AC194-(+AC194*U201)),IF(R201="Impacto",($N$28-(+$N$28*U201)),IF(R201="Probabilidad",AC194,""))),"")</f>
        <v>0.6</v>
      </c>
      <c r="AD201" s="30" t="str">
        <f t="shared" ref="AD201:AD202" si="213">IFERROR(IF(OR(AND(Z201="Muy Baja",AB201="Leve"),AND(Z201="Muy Baja",AB201="Menor"),AND(Z201="Baja",AB201="Leve")),"Bajo",IF(OR(AND(Z201="Muy baja",AB201="Moderado"),AND(Z201="Baja",AB201="Menor"),AND(Z201="Baja",AB201="Moderado"),AND(Z201="Media",AB201="Leve"),AND(Z201="Media",AB201="Menor"),AND(Z201="Media",AB201="Moderado"),AND(Z201="Alta",AB201="Leve"),AND(Z201="Alta",AB201="Menor")),"Moderado",IF(OR(AND(Z201="Muy Baja",AB201="Mayor"),AND(Z201="Baja",AB201="Mayor"),AND(Z201="Media",AB201="Mayor"),AND(Z201="Alta",AB201="Moderado"),AND(Z201="Alta",AB201="Mayor"),AND(Z201="Muy Alta",AB201="Leve"),AND(Z201="Muy Alta",AB201="Menor"),AND(Z201="Muy Alta",AB201="Moderado"),AND(Z201="Muy Alta",AB201="Mayor")),"Alto",IF(OR(AND(Z201="Muy Baja",AB201="Catastrófico"),AND(Z201="Baja",AB201="Catastrófico"),AND(Z201="Media",AB201="Catastrófico"),AND(Z201="Alta",AB201="Catastrófico"),AND(Z201="Muy Alta",AB201="Catastrófico")),"Extremo","")))),"")</f>
        <v>Moderado</v>
      </c>
      <c r="AE201" s="11" t="s">
        <v>55</v>
      </c>
      <c r="AF201" s="11" t="s">
        <v>449</v>
      </c>
      <c r="AG201" s="12" t="s">
        <v>426</v>
      </c>
      <c r="AH201" s="12" t="s">
        <v>190</v>
      </c>
      <c r="AI201" s="12" t="s">
        <v>427</v>
      </c>
      <c r="AJ201" s="12" t="s">
        <v>428</v>
      </c>
      <c r="AK201" s="13">
        <v>44330</v>
      </c>
      <c r="AL201" s="13">
        <v>44561</v>
      </c>
      <c r="AM201" s="177"/>
      <c r="AN201" s="217"/>
    </row>
    <row r="202" spans="1:40" s="104" customFormat="1" ht="81" x14ac:dyDescent="0.3">
      <c r="A202" s="278"/>
      <c r="B202" s="177"/>
      <c r="C202" s="177"/>
      <c r="D202" s="177"/>
      <c r="E202" s="177"/>
      <c r="F202" s="208"/>
      <c r="G202" s="177"/>
      <c r="H202" s="177"/>
      <c r="I202" s="196"/>
      <c r="J202" s="199"/>
      <c r="K202" s="202"/>
      <c r="L202" s="199">
        <f ca="1">IF(NOT(ISERROR(MATCH(K202,_xlfn.ANCHORARRAY(F213),0))),J215&amp;"Por favor no seleccionar los criterios de impacto",K202)</f>
        <v>0</v>
      </c>
      <c r="M202" s="196"/>
      <c r="N202" s="199"/>
      <c r="O202" s="174"/>
      <c r="P202" s="31">
        <v>3</v>
      </c>
      <c r="Q202" s="101" t="s">
        <v>450</v>
      </c>
      <c r="R202" s="27" t="str">
        <f>IF(OR(S202="Preventivo",S202="Detectivo"),"Probabilidad",IF(S202="Correctivo","Impacto",""))</f>
        <v>Probabilidad</v>
      </c>
      <c r="S202" s="12" t="s">
        <v>64</v>
      </c>
      <c r="T202" s="12" t="s">
        <v>51</v>
      </c>
      <c r="U202" s="28" t="str">
        <f t="shared" si="211"/>
        <v>40%</v>
      </c>
      <c r="V202" s="12" t="s">
        <v>52</v>
      </c>
      <c r="W202" s="12" t="s">
        <v>150</v>
      </c>
      <c r="X202" s="12" t="s">
        <v>54</v>
      </c>
      <c r="Y202" s="29">
        <f t="shared" si="201"/>
        <v>0.216</v>
      </c>
      <c r="Z202" s="25" t="str">
        <f t="shared" si="197"/>
        <v>Baja</v>
      </c>
      <c r="AA202" s="18">
        <f t="shared" si="212"/>
        <v>0.216</v>
      </c>
      <c r="AB202" s="25" t="str">
        <f t="shared" si="199"/>
        <v>Moderado</v>
      </c>
      <c r="AC202" s="18">
        <f>IFERROR(IF(AND(R201="Impacto",R202="Impacto"),(AC201-(+AC201*U202)),IF(AND(R201="Probabilidad",R202="Impacto"),(AC200-(+AC200*U202)),IF(R202="Probabilidad",AC201,""))),"")</f>
        <v>0.6</v>
      </c>
      <c r="AD202" s="30" t="str">
        <f t="shared" si="213"/>
        <v>Moderado</v>
      </c>
      <c r="AE202" s="11" t="s">
        <v>55</v>
      </c>
      <c r="AF202" s="11" t="s">
        <v>557</v>
      </c>
      <c r="AG202" s="12" t="s">
        <v>431</v>
      </c>
      <c r="AH202" s="12" t="s">
        <v>190</v>
      </c>
      <c r="AI202" s="12" t="s">
        <v>427</v>
      </c>
      <c r="AJ202" s="12" t="s">
        <v>428</v>
      </c>
      <c r="AK202" s="13">
        <v>44330</v>
      </c>
      <c r="AL202" s="13">
        <v>44561</v>
      </c>
      <c r="AM202" s="177"/>
      <c r="AN202" s="217"/>
    </row>
    <row r="203" spans="1:40" s="104" customFormat="1" ht="94.5" x14ac:dyDescent="0.3">
      <c r="A203" s="278"/>
      <c r="B203" s="177"/>
      <c r="C203" s="177"/>
      <c r="D203" s="177"/>
      <c r="E203" s="177"/>
      <c r="F203" s="208"/>
      <c r="G203" s="177"/>
      <c r="H203" s="177"/>
      <c r="I203" s="196"/>
      <c r="J203" s="199"/>
      <c r="K203" s="202"/>
      <c r="L203" s="199">
        <f ca="1">IF(NOT(ISERROR(MATCH(K203,_xlfn.ANCHORARRAY(F214),0))),J216&amp;"Por favor no seleccionar los criterios de impacto",K203)</f>
        <v>0</v>
      </c>
      <c r="M203" s="196"/>
      <c r="N203" s="199"/>
      <c r="O203" s="174"/>
      <c r="P203" s="31">
        <v>4</v>
      </c>
      <c r="Q203" s="101" t="s">
        <v>451</v>
      </c>
      <c r="R203" s="27" t="str">
        <f t="shared" ref="R203:R205" si="214">IF(OR(S203="Preventivo",S203="Detectivo"),"Probabilidad",IF(S203="Correctivo","Impacto",""))</f>
        <v>Probabilidad</v>
      </c>
      <c r="S203" s="12" t="s">
        <v>64</v>
      </c>
      <c r="T203" s="12" t="s">
        <v>51</v>
      </c>
      <c r="U203" s="28" t="str">
        <f t="shared" si="211"/>
        <v>40%</v>
      </c>
      <c r="V203" s="12" t="s">
        <v>52</v>
      </c>
      <c r="W203" s="12" t="s">
        <v>150</v>
      </c>
      <c r="X203" s="12" t="s">
        <v>54</v>
      </c>
      <c r="Y203" s="29">
        <f t="shared" si="201"/>
        <v>0.12959999999999999</v>
      </c>
      <c r="Z203" s="25" t="str">
        <f t="shared" si="197"/>
        <v>Muy Baja</v>
      </c>
      <c r="AA203" s="18">
        <f t="shared" si="212"/>
        <v>0.12959999999999999</v>
      </c>
      <c r="AB203" s="25" t="str">
        <f t="shared" si="199"/>
        <v>Moderado</v>
      </c>
      <c r="AC203" s="18">
        <f t="shared" ref="AC203:AC205" si="215">IFERROR(IF(AND(R202="Impacto",R203="Impacto"),(AC202-(+AC202*U203)),IF(AND(R202="Probabilidad",R203="Impacto"),(AC201-(+AC201*U203)),IF(R203="Probabilidad",AC202,""))),"")</f>
        <v>0.6</v>
      </c>
      <c r="AD203" s="30" t="str">
        <f>IFERROR(IF(OR(AND(Z203="Muy Baja",AB203="Leve"),AND(Z203="Muy Baja",AB203="Menor"),AND(Z203="Baja",AB203="Leve")),"Bajo",IF(OR(AND(Z203="Muy baja",AB203="Moderado"),AND(Z203="Baja",AB203="Menor"),AND(Z203="Baja",AB203="Moderado"),AND(Z203="Media",AB203="Leve"),AND(Z203="Media",AB203="Menor"),AND(Z203="Media",AB203="Moderado"),AND(Z203="Alta",AB203="Leve"),AND(Z203="Alta",AB203="Menor")),"Moderado",IF(OR(AND(Z203="Muy Baja",AB203="Mayor"),AND(Z203="Baja",AB203="Mayor"),AND(Z203="Media",AB203="Mayor"),AND(Z203="Alta",AB203="Moderado"),AND(Z203="Alta",AB203="Mayor"),AND(Z203="Muy Alta",AB203="Leve"),AND(Z203="Muy Alta",AB203="Menor"),AND(Z203="Muy Alta",AB203="Moderado"),AND(Z203="Muy Alta",AB203="Mayor")),"Alto",IF(OR(AND(Z203="Muy Baja",AB203="Catastrófico"),AND(Z203="Baja",AB203="Catastrófico"),AND(Z203="Media",AB203="Catastrófico"),AND(Z203="Alta",AB203="Catastrófico"),AND(Z203="Muy Alta",AB203="Catastrófico")),"Extremo","")))),"")</f>
        <v>Moderado</v>
      </c>
      <c r="AE203" s="11" t="s">
        <v>55</v>
      </c>
      <c r="AF203" s="11" t="s">
        <v>452</v>
      </c>
      <c r="AG203" s="12" t="s">
        <v>426</v>
      </c>
      <c r="AH203" s="12" t="s">
        <v>190</v>
      </c>
      <c r="AI203" s="12" t="s">
        <v>427</v>
      </c>
      <c r="AJ203" s="12" t="s">
        <v>428</v>
      </c>
      <c r="AK203" s="13">
        <v>44330</v>
      </c>
      <c r="AL203" s="13">
        <v>44561</v>
      </c>
      <c r="AM203" s="177"/>
      <c r="AN203" s="217"/>
    </row>
    <row r="204" spans="1:40" s="104" customFormat="1" x14ac:dyDescent="0.3">
      <c r="A204" s="278"/>
      <c r="B204" s="177"/>
      <c r="C204" s="177"/>
      <c r="D204" s="177"/>
      <c r="E204" s="177"/>
      <c r="F204" s="208"/>
      <c r="G204" s="177"/>
      <c r="H204" s="177"/>
      <c r="I204" s="196"/>
      <c r="J204" s="199"/>
      <c r="K204" s="202"/>
      <c r="L204" s="199">
        <f ca="1">IF(NOT(ISERROR(MATCH(K204,_xlfn.ANCHORARRAY(F215),0))),J217&amp;"Por favor no seleccionar los criterios de impacto",K204)</f>
        <v>0</v>
      </c>
      <c r="M204" s="196"/>
      <c r="N204" s="199"/>
      <c r="O204" s="174"/>
      <c r="P204" s="31">
        <v>5</v>
      </c>
      <c r="Q204" s="101"/>
      <c r="R204" s="27" t="str">
        <f t="shared" si="214"/>
        <v/>
      </c>
      <c r="S204" s="12"/>
      <c r="T204" s="12"/>
      <c r="U204" s="28" t="str">
        <f t="shared" si="211"/>
        <v/>
      </c>
      <c r="V204" s="12"/>
      <c r="W204" s="12"/>
      <c r="X204" s="12"/>
      <c r="Y204" s="29" t="str">
        <f t="shared" si="201"/>
        <v/>
      </c>
      <c r="Z204" s="25" t="str">
        <f t="shared" si="197"/>
        <v/>
      </c>
      <c r="AA204" s="18" t="str">
        <f t="shared" si="212"/>
        <v/>
      </c>
      <c r="AB204" s="25" t="str">
        <f t="shared" si="199"/>
        <v/>
      </c>
      <c r="AC204" s="18" t="str">
        <f t="shared" si="215"/>
        <v/>
      </c>
      <c r="AD204" s="30" t="str">
        <f t="shared" ref="AD204:AD205" si="216">IFERROR(IF(OR(AND(Z204="Muy Baja",AB204="Leve"),AND(Z204="Muy Baja",AB204="Menor"),AND(Z204="Baja",AB204="Leve")),"Bajo",IF(OR(AND(Z204="Muy baja",AB204="Moderado"),AND(Z204="Baja",AB204="Menor"),AND(Z204="Baja",AB204="Moderado"),AND(Z204="Media",AB204="Leve"),AND(Z204="Media",AB204="Menor"),AND(Z204="Media",AB204="Moderado"),AND(Z204="Alta",AB204="Leve"),AND(Z204="Alta",AB204="Menor")),"Moderado",IF(OR(AND(Z204="Muy Baja",AB204="Mayor"),AND(Z204="Baja",AB204="Mayor"),AND(Z204="Media",AB204="Mayor"),AND(Z204="Alta",AB204="Moderado"),AND(Z204="Alta",AB204="Mayor"),AND(Z204="Muy Alta",AB204="Leve"),AND(Z204="Muy Alta",AB204="Menor"),AND(Z204="Muy Alta",AB204="Moderado"),AND(Z204="Muy Alta",AB204="Mayor")),"Alto",IF(OR(AND(Z204="Muy Baja",AB204="Catastrófico"),AND(Z204="Baja",AB204="Catastrófico"),AND(Z204="Media",AB204="Catastrófico"),AND(Z204="Alta",AB204="Catastrófico"),AND(Z204="Muy Alta",AB204="Catastrófico")),"Extremo","")))),"")</f>
        <v/>
      </c>
      <c r="AE204" s="11"/>
      <c r="AF204" s="11"/>
      <c r="AG204" s="12"/>
      <c r="AH204" s="12"/>
      <c r="AI204" s="12"/>
      <c r="AJ204" s="12"/>
      <c r="AK204" s="13"/>
      <c r="AL204" s="13"/>
      <c r="AM204" s="177"/>
      <c r="AN204" s="217"/>
    </row>
    <row r="205" spans="1:40" s="104" customFormat="1" x14ac:dyDescent="0.3">
      <c r="A205" s="280"/>
      <c r="B205" s="178"/>
      <c r="C205" s="178"/>
      <c r="D205" s="178"/>
      <c r="E205" s="178"/>
      <c r="F205" s="209"/>
      <c r="G205" s="178"/>
      <c r="H205" s="178"/>
      <c r="I205" s="197"/>
      <c r="J205" s="200"/>
      <c r="K205" s="203"/>
      <c r="L205" s="200">
        <f ca="1">IF(NOT(ISERROR(MATCH(K205,_xlfn.ANCHORARRAY(F216),0))),#REF!&amp;"Por favor no seleccionar los criterios de impacto",K205)</f>
        <v>0</v>
      </c>
      <c r="M205" s="197"/>
      <c r="N205" s="200"/>
      <c r="O205" s="175"/>
      <c r="P205" s="31">
        <v>6</v>
      </c>
      <c r="Q205" s="101"/>
      <c r="R205" s="27" t="str">
        <f t="shared" si="214"/>
        <v/>
      </c>
      <c r="S205" s="12"/>
      <c r="T205" s="12"/>
      <c r="U205" s="28" t="str">
        <f t="shared" si="211"/>
        <v/>
      </c>
      <c r="V205" s="12"/>
      <c r="W205" s="12"/>
      <c r="X205" s="12"/>
      <c r="Y205" s="29" t="str">
        <f t="shared" si="201"/>
        <v/>
      </c>
      <c r="Z205" s="25" t="str">
        <f t="shared" si="197"/>
        <v/>
      </c>
      <c r="AA205" s="18" t="str">
        <f t="shared" si="212"/>
        <v/>
      </c>
      <c r="AB205" s="25" t="str">
        <f t="shared" si="199"/>
        <v/>
      </c>
      <c r="AC205" s="18" t="str">
        <f t="shared" si="215"/>
        <v/>
      </c>
      <c r="AD205" s="30" t="str">
        <f t="shared" si="216"/>
        <v/>
      </c>
      <c r="AE205" s="11"/>
      <c r="AF205" s="11"/>
      <c r="AG205" s="12"/>
      <c r="AH205" s="12"/>
      <c r="AI205" s="12"/>
      <c r="AJ205" s="12"/>
      <c r="AK205" s="13"/>
      <c r="AL205" s="13"/>
      <c r="AM205" s="178"/>
      <c r="AN205" s="224"/>
    </row>
    <row r="206" spans="1:40" s="104" customFormat="1" ht="81" x14ac:dyDescent="0.3">
      <c r="A206" s="277">
        <v>34</v>
      </c>
      <c r="B206" s="176" t="s">
        <v>420</v>
      </c>
      <c r="C206" s="176" t="s">
        <v>67</v>
      </c>
      <c r="D206" s="176" t="s">
        <v>453</v>
      </c>
      <c r="E206" s="176" t="s">
        <v>454</v>
      </c>
      <c r="F206" s="207" t="s">
        <v>455</v>
      </c>
      <c r="G206" s="176" t="s">
        <v>71</v>
      </c>
      <c r="H206" s="176">
        <v>30000</v>
      </c>
      <c r="I206" s="195" t="str">
        <f t="shared" ref="I206" si="217">IF(H206&lt;=0,"",IF(H206&lt;=2,"Muy Baja",IF(H206&lt;=5,"Baja",IF(H206&lt;=19,"Media",IF(H206&lt;=50,"Alta","Muy Alta")))))</f>
        <v>Muy Alta</v>
      </c>
      <c r="J206" s="198">
        <f>IF(I206="","",IF(I206="Muy Baja",0.2,IF(I206="Baja",0.4,IF(I206="Media",0.6,IF(I206="Alta",0.8,IF(I206="Muy Alta",1,))))))</f>
        <v>1</v>
      </c>
      <c r="K206" s="201" t="s">
        <v>95</v>
      </c>
      <c r="L206" s="198" t="str">
        <f>IF(NOT(ISERROR(MATCH(K206,'[10]Tabla Impacto'!$B$221:$B$223,0))),'[10]Tabla Impacto'!$F$223&amp;"Por favor no seleccionar los criterios de impacto(Afectación Económica o presupuestal y Pérdida Reputacional)",K206)</f>
        <v xml:space="preserve">     El riesgo afecta la imagen de la entidad con algunos usuarios de relevancia frente al logro de los objetivos</v>
      </c>
      <c r="M206" s="195" t="str">
        <f>IF(OR(L206='[10]Tabla Impacto'!$C$11,L206='[10]Tabla Impacto'!$D$11),"Leve",IF(OR(L206='[10]Tabla Impacto'!$C$12,L206='[10]Tabla Impacto'!$D$12),"Menor",IF(OR(L206='[10]Tabla Impacto'!$C$13,L206='[10]Tabla Impacto'!$D$13),"Moderado",IF(OR(L206='[10]Tabla Impacto'!$C$14,L206='[10]Tabla Impacto'!$D$14),"Mayor",IF(OR(L206='[10]Tabla Impacto'!$C$15,L206='[10]Tabla Impacto'!$D$15),"Catastrófico","")))))</f>
        <v>Moderado</v>
      </c>
      <c r="N206" s="198">
        <f>IF(M206="","",IF(M206="Leve",0.2,IF(M206="Menor",0.4,IF(M206="Moderado",0.6,IF(M206="Mayor",0.8,IF(M206="Catastrófico",1,))))))</f>
        <v>0.6</v>
      </c>
      <c r="O206" s="173" t="str">
        <f>IF(OR(AND(I206="Muy Baja",M206="Leve"),AND(I206="Muy Baja",M206="Menor"),AND(I206="Baja",M206="Leve")),"Bajo",IF(OR(AND(I206="Muy baja",M206="Moderado"),AND(I206="Baja",M206="Menor"),AND(I206="Baja",M206="Moderado"),AND(I206="Media",M206="Leve"),AND(I206="Media",M206="Menor"),AND(I206="Media",M206="Moderado"),AND(I206="Alta",M206="Leve"),AND(I206="Alta",M206="Menor")),"Moderado",IF(OR(AND(I206="Muy Baja",M206="Mayor"),AND(I206="Baja",M206="Mayor"),AND(I206="Media",M206="Mayor"),AND(I206="Alta",M206="Moderado"),AND(I206="Alta",M206="Mayor"),AND(I206="Muy Alta",M206="Leve"),AND(I206="Muy Alta",M206="Menor"),AND(I206="Muy Alta",M206="Moderado"),AND(I206="Muy Alta",M206="Mayor")),"Alto",IF(OR(AND(I206="Muy Baja",M206="Catastrófico"),AND(I206="Baja",M206="Catastrófico"),AND(I206="Media",M206="Catastrófico"),AND(I206="Alta",M206="Catastrófico"),AND(I206="Muy Alta",M206="Catastrófico")),"Extremo",""))))</f>
        <v>Alto</v>
      </c>
      <c r="P206" s="31">
        <v>1</v>
      </c>
      <c r="Q206" s="101" t="s">
        <v>456</v>
      </c>
      <c r="R206" s="27" t="str">
        <f>IF(OR(S206="Preventivo",S206="Detectivo"),"Probabilidad",IF(S206="Correctivo","Impacto",""))</f>
        <v>Probabilidad</v>
      </c>
      <c r="S206" s="12" t="s">
        <v>64</v>
      </c>
      <c r="T206" s="12" t="s">
        <v>51</v>
      </c>
      <c r="U206" s="28" t="str">
        <f>IF(AND(S206="Preventivo",T206="Automático"),"50%",IF(AND(S206="Preventivo",T206="Manual"),"40%",IF(AND(S206="Detectivo",T206="Automático"),"40%",IF(AND(S206="Detectivo",T206="Manual"),"30%",IF(AND(S206="Correctivo",T206="Automático"),"35%",IF(AND(S206="Correctivo",T206="Manual"),"25%",""))))))</f>
        <v>40%</v>
      </c>
      <c r="V206" s="12" t="s">
        <v>52</v>
      </c>
      <c r="W206" s="12" t="s">
        <v>150</v>
      </c>
      <c r="X206" s="12" t="s">
        <v>54</v>
      </c>
      <c r="Y206" s="29">
        <f>IFERROR(IF(R206="Probabilidad",(J206-(+J206*U206)),IF(R206="Impacto",J206,"")),"")</f>
        <v>0.6</v>
      </c>
      <c r="Z206" s="25" t="str">
        <f>IFERROR(IF(Y206="","",IF(Y206&lt;=0.2,"Muy Baja",IF(Y206&lt;=0.4,"Baja",IF(Y206&lt;=0.6,"Media",IF(Y206&lt;=0.8,"Alta","Muy Alta"))))),"")</f>
        <v>Media</v>
      </c>
      <c r="AA206" s="18">
        <f>+Y206</f>
        <v>0.6</v>
      </c>
      <c r="AB206" s="25" t="str">
        <f>IFERROR(IF(AC206="","",IF(AC206&lt;=0.2,"Leve",IF(AC206&lt;=0.4,"Menor",IF(AC206&lt;=0.6,"Moderado",IF(AC206&lt;=0.8,"Mayor","Catastrófico"))))),"")</f>
        <v>Moderado</v>
      </c>
      <c r="AC206" s="18">
        <f>IFERROR(IF(R206="Impacto",(N206-(+N206*U206)),IF(R206="Probabilidad",N206,"")),"")</f>
        <v>0.6</v>
      </c>
      <c r="AD206" s="30" t="str">
        <f>IFERROR(IF(OR(AND(Z206="Muy Baja",AB206="Leve"),AND(Z206="Muy Baja",AB206="Menor"),AND(Z206="Baja",AB206="Leve")),"Bajo",IF(OR(AND(Z206="Muy baja",AB206="Moderado"),AND(Z206="Baja",AB206="Menor"),AND(Z206="Baja",AB206="Moderado"),AND(Z206="Media",AB206="Leve"),AND(Z206="Media",AB206="Menor"),AND(Z206="Media",AB206="Moderado"),AND(Z206="Alta",AB206="Leve"),AND(Z206="Alta",AB206="Menor")),"Moderado",IF(OR(AND(Z206="Muy Baja",AB206="Mayor"),AND(Z206="Baja",AB206="Mayor"),AND(Z206="Media",AB206="Mayor"),AND(Z206="Alta",AB206="Moderado"),AND(Z206="Alta",AB206="Mayor"),AND(Z206="Muy Alta",AB206="Leve"),AND(Z206="Muy Alta",AB206="Menor"),AND(Z206="Muy Alta",AB206="Moderado"),AND(Z206="Muy Alta",AB206="Mayor")),"Alto",IF(OR(AND(Z206="Muy Baja",AB206="Catastrófico"),AND(Z206="Baja",AB206="Catastrófico"),AND(Z206="Media",AB206="Catastrófico"),AND(Z206="Alta",AB206="Catastrófico"),AND(Z206="Muy Alta",AB206="Catastrófico")),"Extremo","")))),"")</f>
        <v>Moderado</v>
      </c>
      <c r="AE206" s="11" t="s">
        <v>55</v>
      </c>
      <c r="AF206" s="2" t="s">
        <v>457</v>
      </c>
      <c r="AG206" s="12" t="s">
        <v>431</v>
      </c>
      <c r="AH206" s="12" t="s">
        <v>190</v>
      </c>
      <c r="AI206" s="12" t="s">
        <v>427</v>
      </c>
      <c r="AJ206" s="12" t="s">
        <v>428</v>
      </c>
      <c r="AK206" s="13">
        <v>44330</v>
      </c>
      <c r="AL206" s="13">
        <v>44561</v>
      </c>
      <c r="AM206" s="176">
        <v>3816</v>
      </c>
      <c r="AN206" s="216"/>
    </row>
    <row r="207" spans="1:40" s="104" customFormat="1" ht="81" x14ac:dyDescent="0.3">
      <c r="A207" s="278"/>
      <c r="B207" s="177"/>
      <c r="C207" s="177"/>
      <c r="D207" s="177"/>
      <c r="E207" s="177"/>
      <c r="F207" s="208"/>
      <c r="G207" s="177"/>
      <c r="H207" s="177"/>
      <c r="I207" s="196"/>
      <c r="J207" s="199"/>
      <c r="K207" s="202"/>
      <c r="L207" s="199">
        <f ca="1">IF(NOT(ISERROR(MATCH(K207,_xlfn.ANCHORARRAY(#REF!),0))),#REF!&amp;"Por favor no seleccionar los criterios de impacto",K207)</f>
        <v>0</v>
      </c>
      <c r="M207" s="196"/>
      <c r="N207" s="199"/>
      <c r="O207" s="174"/>
      <c r="P207" s="31">
        <v>2</v>
      </c>
      <c r="Q207" s="101" t="s">
        <v>614</v>
      </c>
      <c r="R207" s="27" t="str">
        <f>IF(OR(S207="Preventivo",S207="Detectivo"),"Probabilidad",IF(S207="Correctivo","Impacto",""))</f>
        <v>Probabilidad</v>
      </c>
      <c r="S207" s="12" t="s">
        <v>64</v>
      </c>
      <c r="T207" s="12" t="s">
        <v>51</v>
      </c>
      <c r="U207" s="28" t="str">
        <f t="shared" ref="U207:U211" si="218">IF(AND(S207="Preventivo",T207="Automático"),"50%",IF(AND(S207="Preventivo",T207="Manual"),"40%",IF(AND(S207="Detectivo",T207="Automático"),"40%",IF(AND(S207="Detectivo",T207="Manual"),"30%",IF(AND(S207="Correctivo",T207="Automático"),"35%",IF(AND(S207="Correctivo",T207="Manual"),"25%",""))))))</f>
        <v>40%</v>
      </c>
      <c r="V207" s="12" t="s">
        <v>52</v>
      </c>
      <c r="W207" s="12" t="s">
        <v>150</v>
      </c>
      <c r="X207" s="12" t="s">
        <v>54</v>
      </c>
      <c r="Y207" s="29">
        <f>IFERROR(IF(AND(R206="Probabilidad",R207="Probabilidad"),(AA206-(+AA206*U207)),IF(R207="Probabilidad",(J206-(+J206*U207)),IF(R207="Impacto",AA206,""))),"")</f>
        <v>0.36</v>
      </c>
      <c r="Z207" s="25" t="str">
        <f t="shared" si="197"/>
        <v>Baja</v>
      </c>
      <c r="AA207" s="18">
        <f t="shared" ref="AA207:AA211" si="219">+Y207</f>
        <v>0.36</v>
      </c>
      <c r="AB207" s="25" t="str">
        <f t="shared" si="199"/>
        <v>Moderado</v>
      </c>
      <c r="AC207" s="18">
        <f>IFERROR(IF(AND(R206="Impacto",R207="Impacto"),(AC200-(+AC200*U207)),IF(R207="Impacto",($N$34-(+$N$34*U207)),IF(R207="Probabilidad",AC200,""))),"")</f>
        <v>0.6</v>
      </c>
      <c r="AD207" s="30" t="str">
        <f t="shared" ref="AD207:AD208" si="220">IFERROR(IF(OR(AND(Z207="Muy Baja",AB207="Leve"),AND(Z207="Muy Baja",AB207="Menor"),AND(Z207="Baja",AB207="Leve")),"Bajo",IF(OR(AND(Z207="Muy baja",AB207="Moderado"),AND(Z207="Baja",AB207="Menor"),AND(Z207="Baja",AB207="Moderado"),AND(Z207="Media",AB207="Leve"),AND(Z207="Media",AB207="Menor"),AND(Z207="Media",AB207="Moderado"),AND(Z207="Alta",AB207="Leve"),AND(Z207="Alta",AB207="Menor")),"Moderado",IF(OR(AND(Z207="Muy Baja",AB207="Mayor"),AND(Z207="Baja",AB207="Mayor"),AND(Z207="Media",AB207="Mayor"),AND(Z207="Alta",AB207="Moderado"),AND(Z207="Alta",AB207="Mayor"),AND(Z207="Muy Alta",AB207="Leve"),AND(Z207="Muy Alta",AB207="Menor"),AND(Z207="Muy Alta",AB207="Moderado"),AND(Z207="Muy Alta",AB207="Mayor")),"Alto",IF(OR(AND(Z207="Muy Baja",AB207="Catastrófico"),AND(Z207="Baja",AB207="Catastrófico"),AND(Z207="Media",AB207="Catastrófico"),AND(Z207="Alta",AB207="Catastrófico"),AND(Z207="Muy Alta",AB207="Catastrófico")),"Extremo","")))),"")</f>
        <v>Moderado</v>
      </c>
      <c r="AE207" s="11" t="s">
        <v>55</v>
      </c>
      <c r="AF207" s="2" t="s">
        <v>458</v>
      </c>
      <c r="AG207" s="12" t="s">
        <v>426</v>
      </c>
      <c r="AH207" s="12" t="s">
        <v>190</v>
      </c>
      <c r="AI207" s="12" t="s">
        <v>427</v>
      </c>
      <c r="AJ207" s="12" t="s">
        <v>428</v>
      </c>
      <c r="AK207" s="13">
        <v>44330</v>
      </c>
      <c r="AL207" s="13">
        <v>44561</v>
      </c>
      <c r="AM207" s="177"/>
      <c r="AN207" s="217"/>
    </row>
    <row r="208" spans="1:40" s="104" customFormat="1" ht="121.5" x14ac:dyDescent="0.3">
      <c r="A208" s="278"/>
      <c r="B208" s="177"/>
      <c r="C208" s="177"/>
      <c r="D208" s="177"/>
      <c r="E208" s="177"/>
      <c r="F208" s="208"/>
      <c r="G208" s="177"/>
      <c r="H208" s="177"/>
      <c r="I208" s="196"/>
      <c r="J208" s="199"/>
      <c r="K208" s="202"/>
      <c r="L208" s="199">
        <f ca="1">IF(NOT(ISERROR(MATCH(K208,_xlfn.ANCHORARRAY(#REF!),0))),#REF!&amp;"Por favor no seleccionar los criterios de impacto",K208)</f>
        <v>0</v>
      </c>
      <c r="M208" s="196"/>
      <c r="N208" s="199"/>
      <c r="O208" s="174"/>
      <c r="P208" s="31">
        <v>3</v>
      </c>
      <c r="Q208" s="101" t="s">
        <v>459</v>
      </c>
      <c r="R208" s="27" t="str">
        <f>IF(OR(S208="Preventivo",S208="Detectivo"),"Probabilidad",IF(S208="Correctivo","Impacto",""))</f>
        <v>Probabilidad</v>
      </c>
      <c r="S208" s="12" t="s">
        <v>64</v>
      </c>
      <c r="T208" s="12" t="s">
        <v>51</v>
      </c>
      <c r="U208" s="28" t="str">
        <f t="shared" si="218"/>
        <v>40%</v>
      </c>
      <c r="V208" s="12" t="s">
        <v>52</v>
      </c>
      <c r="W208" s="12" t="s">
        <v>150</v>
      </c>
      <c r="X208" s="12" t="s">
        <v>54</v>
      </c>
      <c r="Y208" s="29">
        <f t="shared" si="201"/>
        <v>0.216</v>
      </c>
      <c r="Z208" s="25" t="str">
        <f t="shared" si="197"/>
        <v>Baja</v>
      </c>
      <c r="AA208" s="18">
        <f t="shared" si="219"/>
        <v>0.216</v>
      </c>
      <c r="AB208" s="25" t="str">
        <f t="shared" si="199"/>
        <v>Moderado</v>
      </c>
      <c r="AC208" s="18">
        <f>IFERROR(IF(AND(R207="Impacto",R208="Impacto"),(AC207-(+AC207*U208)),IF(AND(R207="Probabilidad",R208="Impacto"),(AC206-(+AC206*U208)),IF(R208="Probabilidad",AC207,""))),"")</f>
        <v>0.6</v>
      </c>
      <c r="AD208" s="30" t="str">
        <f t="shared" si="220"/>
        <v>Moderado</v>
      </c>
      <c r="AE208" s="11" t="s">
        <v>55</v>
      </c>
      <c r="AF208" s="2" t="s">
        <v>460</v>
      </c>
      <c r="AG208" s="12" t="s">
        <v>431</v>
      </c>
      <c r="AH208" s="12" t="s">
        <v>190</v>
      </c>
      <c r="AI208" s="12" t="s">
        <v>427</v>
      </c>
      <c r="AJ208" s="12" t="s">
        <v>428</v>
      </c>
      <c r="AK208" s="13">
        <v>44330</v>
      </c>
      <c r="AL208" s="13">
        <v>44561</v>
      </c>
      <c r="AM208" s="177"/>
      <c r="AN208" s="217"/>
    </row>
    <row r="209" spans="1:40" s="104" customFormat="1" x14ac:dyDescent="0.3">
      <c r="A209" s="278"/>
      <c r="B209" s="177"/>
      <c r="C209" s="177"/>
      <c r="D209" s="177"/>
      <c r="E209" s="177"/>
      <c r="F209" s="208"/>
      <c r="G209" s="177"/>
      <c r="H209" s="177"/>
      <c r="I209" s="196"/>
      <c r="J209" s="199"/>
      <c r="K209" s="202"/>
      <c r="L209" s="199">
        <f ca="1">IF(NOT(ISERROR(MATCH(K209,_xlfn.ANCHORARRAY(#REF!),0))),J218&amp;"Por favor no seleccionar los criterios de impacto",K209)</f>
        <v>0</v>
      </c>
      <c r="M209" s="196"/>
      <c r="N209" s="199"/>
      <c r="O209" s="174"/>
      <c r="P209" s="31">
        <v>4</v>
      </c>
      <c r="Q209" s="101"/>
      <c r="R209" s="27" t="str">
        <f t="shared" ref="R209:R211" si="221">IF(OR(S209="Preventivo",S209="Detectivo"),"Probabilidad",IF(S209="Correctivo","Impacto",""))</f>
        <v/>
      </c>
      <c r="S209" s="12"/>
      <c r="T209" s="12"/>
      <c r="U209" s="28" t="str">
        <f t="shared" si="218"/>
        <v/>
      </c>
      <c r="V209" s="12"/>
      <c r="W209" s="12"/>
      <c r="X209" s="12"/>
      <c r="Y209" s="29" t="str">
        <f t="shared" si="201"/>
        <v/>
      </c>
      <c r="Z209" s="25" t="str">
        <f t="shared" si="197"/>
        <v/>
      </c>
      <c r="AA209" s="18" t="str">
        <f t="shared" si="219"/>
        <v/>
      </c>
      <c r="AB209" s="25" t="str">
        <f t="shared" si="199"/>
        <v/>
      </c>
      <c r="AC209" s="18" t="str">
        <f t="shared" ref="AC209:AC211" si="222">IFERROR(IF(AND(R208="Impacto",R209="Impacto"),(AC208-(+AC208*U209)),IF(AND(R208="Probabilidad",R209="Impacto"),(AC207-(+AC207*U209)),IF(R209="Probabilidad",AC208,""))),"")</f>
        <v/>
      </c>
      <c r="AD209" s="30" t="str">
        <f>IFERROR(IF(OR(AND(Z209="Muy Baja",AB209="Leve"),AND(Z209="Muy Baja",AB209="Menor"),AND(Z209="Baja",AB209="Leve")),"Bajo",IF(OR(AND(Z209="Muy baja",AB209="Moderado"),AND(Z209="Baja",AB209="Menor"),AND(Z209="Baja",AB209="Moderado"),AND(Z209="Media",AB209="Leve"),AND(Z209="Media",AB209="Menor"),AND(Z209="Media",AB209="Moderado"),AND(Z209="Alta",AB209="Leve"),AND(Z209="Alta",AB209="Menor")),"Moderado",IF(OR(AND(Z209="Muy Baja",AB209="Mayor"),AND(Z209="Baja",AB209="Mayor"),AND(Z209="Media",AB209="Mayor"),AND(Z209="Alta",AB209="Moderado"),AND(Z209="Alta",AB209="Mayor"),AND(Z209="Muy Alta",AB209="Leve"),AND(Z209="Muy Alta",AB209="Menor"),AND(Z209="Muy Alta",AB209="Moderado"),AND(Z209="Muy Alta",AB209="Mayor")),"Alto",IF(OR(AND(Z209="Muy Baja",AB209="Catastrófico"),AND(Z209="Baja",AB209="Catastrófico"),AND(Z209="Media",AB209="Catastrófico"),AND(Z209="Alta",AB209="Catastrófico"),AND(Z209="Muy Alta",AB209="Catastrófico")),"Extremo","")))),"")</f>
        <v/>
      </c>
      <c r="AE209" s="11"/>
      <c r="AF209" s="11"/>
      <c r="AG209" s="12"/>
      <c r="AH209" s="12"/>
      <c r="AI209" s="12"/>
      <c r="AJ209" s="12"/>
      <c r="AK209" s="13"/>
      <c r="AL209" s="13"/>
      <c r="AM209" s="177"/>
      <c r="AN209" s="217"/>
    </row>
    <row r="210" spans="1:40" s="104" customFormat="1" x14ac:dyDescent="0.3">
      <c r="A210" s="278"/>
      <c r="B210" s="177"/>
      <c r="C210" s="177"/>
      <c r="D210" s="177"/>
      <c r="E210" s="177"/>
      <c r="F210" s="208"/>
      <c r="G210" s="177"/>
      <c r="H210" s="177"/>
      <c r="I210" s="196"/>
      <c r="J210" s="199"/>
      <c r="K210" s="202"/>
      <c r="L210" s="199">
        <f ca="1">IF(NOT(ISERROR(MATCH(K210,_xlfn.ANCHORARRAY(#REF!),0))),J219&amp;"Por favor no seleccionar los criterios de impacto",K210)</f>
        <v>0</v>
      </c>
      <c r="M210" s="196"/>
      <c r="N210" s="199"/>
      <c r="O210" s="174"/>
      <c r="P210" s="31">
        <v>5</v>
      </c>
      <c r="Q210" s="101"/>
      <c r="R210" s="27" t="str">
        <f t="shared" si="221"/>
        <v/>
      </c>
      <c r="S210" s="12"/>
      <c r="T210" s="12"/>
      <c r="U210" s="28" t="str">
        <f t="shared" si="218"/>
        <v/>
      </c>
      <c r="V210" s="12"/>
      <c r="W210" s="12"/>
      <c r="X210" s="12"/>
      <c r="Y210" s="29" t="str">
        <f t="shared" si="201"/>
        <v/>
      </c>
      <c r="Z210" s="25" t="str">
        <f>IFERROR(IF(Y210="","",IF(Y210&lt;=0.2,"Muy Baja",IF(Y210&lt;=0.4,"Baja",IF(Y210&lt;=0.6,"Media",IF(Y210&lt;=0.8,"Alta","Muy Alta"))))),"")</f>
        <v/>
      </c>
      <c r="AA210" s="18" t="str">
        <f t="shared" si="219"/>
        <v/>
      </c>
      <c r="AB210" s="25" t="str">
        <f t="shared" si="199"/>
        <v/>
      </c>
      <c r="AC210" s="18" t="str">
        <f t="shared" si="222"/>
        <v/>
      </c>
      <c r="AD210" s="30" t="str">
        <f t="shared" ref="AD210:AD211" si="223">IFERROR(IF(OR(AND(Z210="Muy Baja",AB210="Leve"),AND(Z210="Muy Baja",AB210="Menor"),AND(Z210="Baja",AB210="Leve")),"Bajo",IF(OR(AND(Z210="Muy baja",AB210="Moderado"),AND(Z210="Baja",AB210="Menor"),AND(Z210="Baja",AB210="Moderado"),AND(Z210="Media",AB210="Leve"),AND(Z210="Media",AB210="Menor"),AND(Z210="Media",AB210="Moderado"),AND(Z210="Alta",AB210="Leve"),AND(Z210="Alta",AB210="Menor")),"Moderado",IF(OR(AND(Z210="Muy Baja",AB210="Mayor"),AND(Z210="Baja",AB210="Mayor"),AND(Z210="Media",AB210="Mayor"),AND(Z210="Alta",AB210="Moderado"),AND(Z210="Alta",AB210="Mayor"),AND(Z210="Muy Alta",AB210="Leve"),AND(Z210="Muy Alta",AB210="Menor"),AND(Z210="Muy Alta",AB210="Moderado"),AND(Z210="Muy Alta",AB210="Mayor")),"Alto",IF(OR(AND(Z210="Muy Baja",AB210="Catastrófico"),AND(Z210="Baja",AB210="Catastrófico"),AND(Z210="Media",AB210="Catastrófico"),AND(Z210="Alta",AB210="Catastrófico"),AND(Z210="Muy Alta",AB210="Catastrófico")),"Extremo","")))),"")</f>
        <v/>
      </c>
      <c r="AE210" s="11"/>
      <c r="AF210" s="11"/>
      <c r="AG210" s="12"/>
      <c r="AH210" s="12"/>
      <c r="AI210" s="12"/>
      <c r="AJ210" s="12"/>
      <c r="AK210" s="13"/>
      <c r="AL210" s="13"/>
      <c r="AM210" s="177"/>
      <c r="AN210" s="217"/>
    </row>
    <row r="211" spans="1:40" s="104" customFormat="1" ht="17.25" thickBot="1" x14ac:dyDescent="0.35">
      <c r="A211" s="279"/>
      <c r="B211" s="215"/>
      <c r="C211" s="215"/>
      <c r="D211" s="215"/>
      <c r="E211" s="215"/>
      <c r="F211" s="228"/>
      <c r="G211" s="215"/>
      <c r="H211" s="215"/>
      <c r="I211" s="219"/>
      <c r="J211" s="213"/>
      <c r="K211" s="220"/>
      <c r="L211" s="213">
        <f ca="1">IF(NOT(ISERROR(MATCH(K211,_xlfn.ANCHORARRAY(F218),0))),J220&amp;"Por favor no seleccionar los criterios de impacto",K211)</f>
        <v>0</v>
      </c>
      <c r="M211" s="219"/>
      <c r="N211" s="213"/>
      <c r="O211" s="214"/>
      <c r="P211" s="64">
        <v>6</v>
      </c>
      <c r="Q211" s="118"/>
      <c r="R211" s="65" t="str">
        <f t="shared" si="221"/>
        <v/>
      </c>
      <c r="S211" s="66"/>
      <c r="T211" s="66"/>
      <c r="U211" s="67" t="str">
        <f t="shared" si="218"/>
        <v/>
      </c>
      <c r="V211" s="66"/>
      <c r="W211" s="66"/>
      <c r="X211" s="66"/>
      <c r="Y211" s="68" t="str">
        <f t="shared" si="201"/>
        <v/>
      </c>
      <c r="Z211" s="52" t="str">
        <f t="shared" si="197"/>
        <v/>
      </c>
      <c r="AA211" s="67" t="str">
        <f t="shared" si="219"/>
        <v/>
      </c>
      <c r="AB211" s="52" t="str">
        <f t="shared" si="199"/>
        <v/>
      </c>
      <c r="AC211" s="67" t="str">
        <f t="shared" si="222"/>
        <v/>
      </c>
      <c r="AD211" s="69" t="str">
        <f t="shared" si="223"/>
        <v/>
      </c>
      <c r="AE211" s="66"/>
      <c r="AF211" s="66"/>
      <c r="AG211" s="66"/>
      <c r="AH211" s="66"/>
      <c r="AI211" s="66"/>
      <c r="AJ211" s="66"/>
      <c r="AK211" s="70"/>
      <c r="AL211" s="70"/>
      <c r="AM211" s="215"/>
      <c r="AN211" s="218"/>
    </row>
    <row r="212" spans="1:40" s="104" customFormat="1" ht="134.1" customHeight="1" x14ac:dyDescent="0.3">
      <c r="A212" s="303">
        <v>35</v>
      </c>
      <c r="B212" s="222" t="s">
        <v>461</v>
      </c>
      <c r="C212" s="222" t="s">
        <v>67</v>
      </c>
      <c r="D212" s="222" t="s">
        <v>462</v>
      </c>
      <c r="E212" s="222" t="s">
        <v>463</v>
      </c>
      <c r="F212" s="235" t="s">
        <v>464</v>
      </c>
      <c r="G212" s="222" t="s">
        <v>47</v>
      </c>
      <c r="H212" s="222">
        <v>12</v>
      </c>
      <c r="I212" s="229" t="s">
        <v>144</v>
      </c>
      <c r="J212" s="230">
        <v>0.6</v>
      </c>
      <c r="K212" s="231" t="s">
        <v>266</v>
      </c>
      <c r="L212" s="230" t="s">
        <v>266</v>
      </c>
      <c r="M212" s="229" t="s">
        <v>465</v>
      </c>
      <c r="N212" s="230">
        <v>0.2</v>
      </c>
      <c r="O212" s="301" t="s">
        <v>139</v>
      </c>
      <c r="P212" s="57">
        <v>1</v>
      </c>
      <c r="Q212" s="119" t="s">
        <v>466</v>
      </c>
      <c r="R212" s="59" t="s">
        <v>142</v>
      </c>
      <c r="S212" s="44" t="s">
        <v>64</v>
      </c>
      <c r="T212" s="44" t="s">
        <v>268</v>
      </c>
      <c r="U212" s="60" t="s">
        <v>467</v>
      </c>
      <c r="V212" s="44" t="s">
        <v>52</v>
      </c>
      <c r="W212" s="44" t="s">
        <v>53</v>
      </c>
      <c r="X212" s="44" t="s">
        <v>54</v>
      </c>
      <c r="Y212" s="61">
        <f>IFERROR(IF(R212="Probabilidad",(J212-(+J212*U212)),IF(R212="Impacto",J212,"")),"")</f>
        <v>0.3</v>
      </c>
      <c r="Z212" s="39" t="s">
        <v>151</v>
      </c>
      <c r="AA212" s="62">
        <v>0.3</v>
      </c>
      <c r="AB212" s="39" t="s">
        <v>465</v>
      </c>
      <c r="AC212" s="62">
        <v>0.2</v>
      </c>
      <c r="AD212" s="63" t="s">
        <v>468</v>
      </c>
      <c r="AE212" s="43" t="s">
        <v>55</v>
      </c>
      <c r="AF212" s="43" t="s">
        <v>469</v>
      </c>
      <c r="AG212" s="44" t="s">
        <v>470</v>
      </c>
      <c r="AH212" s="44" t="s">
        <v>471</v>
      </c>
      <c r="AI212" s="44" t="s">
        <v>472</v>
      </c>
      <c r="AJ212" s="44" t="s">
        <v>473</v>
      </c>
      <c r="AK212" s="45">
        <v>44346</v>
      </c>
      <c r="AL212" s="45">
        <v>44561</v>
      </c>
      <c r="AM212" s="300">
        <v>3799</v>
      </c>
      <c r="AN212" s="255"/>
    </row>
    <row r="213" spans="1:40" s="104" customFormat="1" ht="113.45" customHeight="1" x14ac:dyDescent="0.3">
      <c r="A213" s="278"/>
      <c r="B213" s="177"/>
      <c r="C213" s="177"/>
      <c r="D213" s="177"/>
      <c r="E213" s="177"/>
      <c r="F213" s="208"/>
      <c r="G213" s="177"/>
      <c r="H213" s="177"/>
      <c r="I213" s="196"/>
      <c r="J213" s="199"/>
      <c r="K213" s="202"/>
      <c r="L213" s="199"/>
      <c r="M213" s="196"/>
      <c r="N213" s="199"/>
      <c r="O213" s="302"/>
      <c r="P213" s="31">
        <v>2</v>
      </c>
      <c r="Q213" s="101" t="s">
        <v>481</v>
      </c>
      <c r="R213" s="27" t="s">
        <v>6</v>
      </c>
      <c r="S213" s="12" t="s">
        <v>81</v>
      </c>
      <c r="T213" s="12" t="s">
        <v>268</v>
      </c>
      <c r="U213" s="28" t="s">
        <v>474</v>
      </c>
      <c r="V213" s="12" t="s">
        <v>52</v>
      </c>
      <c r="W213" s="12" t="s">
        <v>53</v>
      </c>
      <c r="X213" s="12" t="s">
        <v>475</v>
      </c>
      <c r="Y213" s="29">
        <f>IFERROR(IF(AND(R212="Probabilidad",R213="Probabilidad"),(AA212-(+AA212*U213)),IF(R213="Probabilidad",(J212-(+J212*U213)),IF(R213="Impacto",AA212,""))),"")</f>
        <v>0.3</v>
      </c>
      <c r="Z213" s="25" t="s">
        <v>151</v>
      </c>
      <c r="AA213" s="18">
        <v>0.3</v>
      </c>
      <c r="AB213" s="25" t="s">
        <v>465</v>
      </c>
      <c r="AC213" s="18">
        <v>0.13</v>
      </c>
      <c r="AD213" s="30" t="s">
        <v>468</v>
      </c>
      <c r="AE213" s="11" t="s">
        <v>55</v>
      </c>
      <c r="AF213" s="11" t="s">
        <v>476</v>
      </c>
      <c r="AG213" s="12" t="s">
        <v>477</v>
      </c>
      <c r="AH213" s="12" t="s">
        <v>478</v>
      </c>
      <c r="AI213" s="12" t="s">
        <v>479</v>
      </c>
      <c r="AJ213" s="12" t="s">
        <v>473</v>
      </c>
      <c r="AK213" s="13">
        <v>44346</v>
      </c>
      <c r="AL213" s="13">
        <v>44561</v>
      </c>
      <c r="AM213" s="253"/>
      <c r="AN213" s="256"/>
    </row>
    <row r="214" spans="1:40" s="104" customFormat="1" ht="40.5" x14ac:dyDescent="0.3">
      <c r="A214" s="278"/>
      <c r="B214" s="177"/>
      <c r="C214" s="177"/>
      <c r="D214" s="177"/>
      <c r="E214" s="177"/>
      <c r="F214" s="208"/>
      <c r="G214" s="177"/>
      <c r="H214" s="177"/>
      <c r="I214" s="196"/>
      <c r="J214" s="199"/>
      <c r="K214" s="202"/>
      <c r="L214" s="199"/>
      <c r="M214" s="196"/>
      <c r="N214" s="199"/>
      <c r="O214" s="302"/>
      <c r="P214" s="31">
        <v>3</v>
      </c>
      <c r="Q214" s="101"/>
      <c r="R214" s="27" t="s">
        <v>167</v>
      </c>
      <c r="S214" s="12"/>
      <c r="T214" s="12"/>
      <c r="U214" s="28" t="s">
        <v>167</v>
      </c>
      <c r="V214" s="12"/>
      <c r="W214" s="12"/>
      <c r="X214" s="12"/>
      <c r="Y214" s="29" t="str">
        <f t="shared" ref="Y214:Y217" si="224">IFERROR(IF(AND(R213="Probabilidad",R214="Probabilidad"),(AA213-(+AA213*U214)),IF(R214="Probabilidad",(J213-(+J213*U214)),IF(R214="Impacto",AA213,""))),"")</f>
        <v/>
      </c>
      <c r="Z214" s="25" t="s">
        <v>167</v>
      </c>
      <c r="AA214" s="18" t="s">
        <v>167</v>
      </c>
      <c r="AB214" s="25" t="s">
        <v>167</v>
      </c>
      <c r="AC214" s="18" t="s">
        <v>167</v>
      </c>
      <c r="AD214" s="30" t="s">
        <v>167</v>
      </c>
      <c r="AE214" s="11" t="s">
        <v>55</v>
      </c>
      <c r="AF214" s="11" t="s">
        <v>480</v>
      </c>
      <c r="AG214" s="12" t="s">
        <v>477</v>
      </c>
      <c r="AH214" s="12" t="s">
        <v>478</v>
      </c>
      <c r="AI214" s="12" t="s">
        <v>479</v>
      </c>
      <c r="AJ214" s="12" t="s">
        <v>473</v>
      </c>
      <c r="AK214" s="13">
        <v>44346</v>
      </c>
      <c r="AL214" s="13">
        <v>44561</v>
      </c>
      <c r="AM214" s="253"/>
      <c r="AN214" s="256"/>
    </row>
    <row r="215" spans="1:40" s="104" customFormat="1" x14ac:dyDescent="0.3">
      <c r="A215" s="278"/>
      <c r="B215" s="177"/>
      <c r="C215" s="177"/>
      <c r="D215" s="177"/>
      <c r="E215" s="177"/>
      <c r="F215" s="208"/>
      <c r="G215" s="177"/>
      <c r="H215" s="177"/>
      <c r="I215" s="196"/>
      <c r="J215" s="199"/>
      <c r="K215" s="202"/>
      <c r="L215" s="199"/>
      <c r="M215" s="196"/>
      <c r="N215" s="199"/>
      <c r="O215" s="302"/>
      <c r="P215" s="31">
        <v>4</v>
      </c>
      <c r="Q215" s="101"/>
      <c r="R215" s="27" t="s">
        <v>167</v>
      </c>
      <c r="S215" s="12"/>
      <c r="T215" s="12"/>
      <c r="U215" s="28" t="s">
        <v>167</v>
      </c>
      <c r="V215" s="12"/>
      <c r="W215" s="12"/>
      <c r="X215" s="12"/>
      <c r="Y215" s="29" t="str">
        <f t="shared" si="224"/>
        <v/>
      </c>
      <c r="Z215" s="25" t="s">
        <v>167</v>
      </c>
      <c r="AA215" s="18" t="s">
        <v>167</v>
      </c>
      <c r="AB215" s="25" t="s">
        <v>167</v>
      </c>
      <c r="AC215" s="18" t="s">
        <v>167</v>
      </c>
      <c r="AD215" s="30" t="s">
        <v>167</v>
      </c>
      <c r="AE215" s="11"/>
      <c r="AF215" s="11"/>
      <c r="AG215" s="12"/>
      <c r="AH215" s="12"/>
      <c r="AI215" s="12"/>
      <c r="AJ215" s="12"/>
      <c r="AK215" s="13"/>
      <c r="AL215" s="13"/>
      <c r="AM215" s="253"/>
      <c r="AN215" s="256"/>
    </row>
    <row r="216" spans="1:40" s="104" customFormat="1" x14ac:dyDescent="0.3">
      <c r="A216" s="278"/>
      <c r="B216" s="177"/>
      <c r="C216" s="177"/>
      <c r="D216" s="177"/>
      <c r="E216" s="177"/>
      <c r="F216" s="208"/>
      <c r="G216" s="177"/>
      <c r="H216" s="177"/>
      <c r="I216" s="196"/>
      <c r="J216" s="199"/>
      <c r="K216" s="202"/>
      <c r="L216" s="199"/>
      <c r="M216" s="196"/>
      <c r="N216" s="199"/>
      <c r="O216" s="302"/>
      <c r="P216" s="31">
        <v>5</v>
      </c>
      <c r="Q216" s="101"/>
      <c r="R216" s="27" t="s">
        <v>167</v>
      </c>
      <c r="S216" s="12"/>
      <c r="T216" s="12"/>
      <c r="U216" s="28" t="s">
        <v>167</v>
      </c>
      <c r="V216" s="12"/>
      <c r="W216" s="12"/>
      <c r="X216" s="12"/>
      <c r="Y216" s="29" t="str">
        <f t="shared" si="224"/>
        <v/>
      </c>
      <c r="Z216" s="25" t="s">
        <v>167</v>
      </c>
      <c r="AA216" s="18" t="s">
        <v>167</v>
      </c>
      <c r="AB216" s="25" t="s">
        <v>167</v>
      </c>
      <c r="AC216" s="18" t="s">
        <v>167</v>
      </c>
      <c r="AD216" s="30" t="s">
        <v>167</v>
      </c>
      <c r="AE216" s="11"/>
      <c r="AF216" s="11"/>
      <c r="AG216" s="12"/>
      <c r="AH216" s="12"/>
      <c r="AI216" s="12"/>
      <c r="AJ216" s="12"/>
      <c r="AK216" s="13"/>
      <c r="AL216" s="13"/>
      <c r="AM216" s="253"/>
      <c r="AN216" s="256"/>
    </row>
    <row r="217" spans="1:40" x14ac:dyDescent="0.3">
      <c r="A217" s="278"/>
      <c r="B217" s="177"/>
      <c r="C217" s="177"/>
      <c r="D217" s="177"/>
      <c r="E217" s="177"/>
      <c r="F217" s="208"/>
      <c r="G217" s="177"/>
      <c r="H217" s="177"/>
      <c r="I217" s="196"/>
      <c r="J217" s="199"/>
      <c r="K217" s="202"/>
      <c r="L217" s="199"/>
      <c r="M217" s="196"/>
      <c r="N217" s="199"/>
      <c r="O217" s="302"/>
      <c r="P217" s="1">
        <v>6</v>
      </c>
      <c r="Q217" s="101"/>
      <c r="R217" s="3" t="s">
        <v>167</v>
      </c>
      <c r="S217" s="14"/>
      <c r="T217" s="14"/>
      <c r="U217" s="5" t="s">
        <v>167</v>
      </c>
      <c r="V217" s="14"/>
      <c r="W217" s="14"/>
      <c r="X217" s="14"/>
      <c r="Y217" s="6" t="str">
        <f t="shared" si="224"/>
        <v/>
      </c>
      <c r="Z217" s="7" t="s">
        <v>167</v>
      </c>
      <c r="AA217" s="8" t="s">
        <v>167</v>
      </c>
      <c r="AB217" s="7" t="s">
        <v>167</v>
      </c>
      <c r="AC217" s="8" t="s">
        <v>167</v>
      </c>
      <c r="AD217" s="9" t="s">
        <v>167</v>
      </c>
      <c r="AE217" s="10"/>
      <c r="AF217" s="11"/>
      <c r="AG217" s="12"/>
      <c r="AH217" s="12"/>
      <c r="AI217" s="12"/>
      <c r="AJ217" s="12"/>
      <c r="AK217" s="13"/>
      <c r="AL217" s="13"/>
      <c r="AM217" s="253"/>
      <c r="AN217" s="256"/>
    </row>
    <row r="218" spans="1:40" s="104" customFormat="1" ht="135" x14ac:dyDescent="0.3">
      <c r="A218" s="277">
        <v>36</v>
      </c>
      <c r="B218" s="176" t="s">
        <v>461</v>
      </c>
      <c r="C218" s="176" t="s">
        <v>67</v>
      </c>
      <c r="D218" s="176" t="s">
        <v>482</v>
      </c>
      <c r="E218" s="176" t="s">
        <v>483</v>
      </c>
      <c r="F218" s="207" t="s">
        <v>484</v>
      </c>
      <c r="G218" s="176" t="s">
        <v>71</v>
      </c>
      <c r="H218" s="176">
        <v>20805</v>
      </c>
      <c r="I218" s="195" t="s">
        <v>138</v>
      </c>
      <c r="J218" s="198">
        <v>1</v>
      </c>
      <c r="K218" s="201" t="s">
        <v>48</v>
      </c>
      <c r="L218" s="198" t="s">
        <v>48</v>
      </c>
      <c r="M218" s="195" t="s">
        <v>174</v>
      </c>
      <c r="N218" s="198">
        <v>0.8</v>
      </c>
      <c r="O218" s="173" t="s">
        <v>140</v>
      </c>
      <c r="P218" s="31">
        <v>1</v>
      </c>
      <c r="Q218" s="101" t="s">
        <v>485</v>
      </c>
      <c r="R218" s="27" t="s">
        <v>142</v>
      </c>
      <c r="S218" s="105" t="s">
        <v>64</v>
      </c>
      <c r="T218" s="105" t="s">
        <v>51</v>
      </c>
      <c r="U218" s="28" t="s">
        <v>143</v>
      </c>
      <c r="V218" s="12" t="s">
        <v>52</v>
      </c>
      <c r="W218" s="12" t="s">
        <v>53</v>
      </c>
      <c r="X218" s="12" t="s">
        <v>54</v>
      </c>
      <c r="Y218" s="29">
        <f>IFERROR(IF(R218="Probabilidad",(J218-(+J218*U218)),IF(R218="Impacto",J218,"")),"")</f>
        <v>0.6</v>
      </c>
      <c r="Z218" s="25" t="s">
        <v>144</v>
      </c>
      <c r="AA218" s="18">
        <v>0.6</v>
      </c>
      <c r="AB218" s="25" t="s">
        <v>174</v>
      </c>
      <c r="AC218" s="18">
        <v>0.8</v>
      </c>
      <c r="AD218" s="30" t="s">
        <v>140</v>
      </c>
      <c r="AE218" s="106" t="s">
        <v>55</v>
      </c>
      <c r="AF218" s="106" t="s">
        <v>486</v>
      </c>
      <c r="AG218" s="105" t="s">
        <v>487</v>
      </c>
      <c r="AH218" s="105" t="s">
        <v>471</v>
      </c>
      <c r="AI218" s="105" t="s">
        <v>488</v>
      </c>
      <c r="AJ218" s="105" t="s">
        <v>489</v>
      </c>
      <c r="AK218" s="107">
        <v>44330</v>
      </c>
      <c r="AL218" s="107" t="s">
        <v>490</v>
      </c>
      <c r="AM218" s="176">
        <v>3775</v>
      </c>
      <c r="AN218" s="216"/>
    </row>
    <row r="219" spans="1:40" s="104" customFormat="1" ht="108" x14ac:dyDescent="0.3">
      <c r="A219" s="278"/>
      <c r="B219" s="177"/>
      <c r="C219" s="177"/>
      <c r="D219" s="177"/>
      <c r="E219" s="177"/>
      <c r="F219" s="208"/>
      <c r="G219" s="177"/>
      <c r="H219" s="177"/>
      <c r="I219" s="196"/>
      <c r="J219" s="199"/>
      <c r="K219" s="202"/>
      <c r="L219" s="199"/>
      <c r="M219" s="196"/>
      <c r="N219" s="199"/>
      <c r="O219" s="174"/>
      <c r="P219" s="31">
        <v>2</v>
      </c>
      <c r="Q219" s="101" t="s">
        <v>491</v>
      </c>
      <c r="R219" s="27" t="s">
        <v>6</v>
      </c>
      <c r="S219" s="105" t="s">
        <v>81</v>
      </c>
      <c r="T219" s="105" t="s">
        <v>51</v>
      </c>
      <c r="U219" s="28" t="s">
        <v>492</v>
      </c>
      <c r="V219" s="12" t="s">
        <v>52</v>
      </c>
      <c r="W219" s="12" t="s">
        <v>53</v>
      </c>
      <c r="X219" s="12" t="s">
        <v>54</v>
      </c>
      <c r="Y219" s="29">
        <f>IFERROR(IF(AND(R218="Probabilidad",R219="Probabilidad"),(AA218-(+AA218*U219)),IF(R219="Probabilidad",(J218-(+J218*U219)),IF(R219="Impacto",AA218,""))),"")</f>
        <v>0.6</v>
      </c>
      <c r="Z219" s="25" t="s">
        <v>144</v>
      </c>
      <c r="AA219" s="18">
        <v>0.6</v>
      </c>
      <c r="AB219" s="25" t="s">
        <v>139</v>
      </c>
      <c r="AC219" s="18">
        <v>0.60000000000000009</v>
      </c>
      <c r="AD219" s="30" t="s">
        <v>139</v>
      </c>
      <c r="AE219" s="106" t="s">
        <v>55</v>
      </c>
      <c r="AF219" s="106" t="s">
        <v>493</v>
      </c>
      <c r="AG219" s="105" t="s">
        <v>494</v>
      </c>
      <c r="AH219" s="105" t="s">
        <v>129</v>
      </c>
      <c r="AI219" s="105" t="s">
        <v>488</v>
      </c>
      <c r="AJ219" s="105" t="s">
        <v>489</v>
      </c>
      <c r="AK219" s="107">
        <v>44330</v>
      </c>
      <c r="AL219" s="107" t="s">
        <v>490</v>
      </c>
      <c r="AM219" s="177"/>
      <c r="AN219" s="217"/>
    </row>
    <row r="220" spans="1:40" s="104" customFormat="1" ht="135" x14ac:dyDescent="0.3">
      <c r="A220" s="278"/>
      <c r="B220" s="177"/>
      <c r="C220" s="177"/>
      <c r="D220" s="177"/>
      <c r="E220" s="177"/>
      <c r="F220" s="208"/>
      <c r="G220" s="177"/>
      <c r="H220" s="177"/>
      <c r="I220" s="196"/>
      <c r="J220" s="199"/>
      <c r="K220" s="202"/>
      <c r="L220" s="199"/>
      <c r="M220" s="196"/>
      <c r="N220" s="199"/>
      <c r="O220" s="174"/>
      <c r="P220" s="31">
        <v>3</v>
      </c>
      <c r="Q220" s="101" t="s">
        <v>495</v>
      </c>
      <c r="R220" s="27" t="s">
        <v>142</v>
      </c>
      <c r="S220" s="105" t="s">
        <v>64</v>
      </c>
      <c r="T220" s="105" t="s">
        <v>51</v>
      </c>
      <c r="U220" s="28" t="s">
        <v>143</v>
      </c>
      <c r="V220" s="12" t="s">
        <v>52</v>
      </c>
      <c r="W220" s="12" t="s">
        <v>53</v>
      </c>
      <c r="X220" s="12" t="s">
        <v>54</v>
      </c>
      <c r="Y220" s="29">
        <f t="shared" ref="Y220:Y223" si="225">IFERROR(IF(AND(R219="Probabilidad",R220="Probabilidad"),(AA219-(+AA219*U220)),IF(R220="Probabilidad",(J219-(+J219*U220)),IF(R220="Impacto",AA219,""))),"")</f>
        <v>0</v>
      </c>
      <c r="Z220" s="25" t="s">
        <v>160</v>
      </c>
      <c r="AA220" s="18">
        <v>0</v>
      </c>
      <c r="AB220" s="25" t="s">
        <v>139</v>
      </c>
      <c r="AC220" s="18">
        <v>0.60000000000000009</v>
      </c>
      <c r="AD220" s="30" t="s">
        <v>139</v>
      </c>
      <c r="AE220" s="106" t="s">
        <v>55</v>
      </c>
      <c r="AF220" s="106" t="s">
        <v>496</v>
      </c>
      <c r="AG220" s="105" t="s">
        <v>497</v>
      </c>
      <c r="AH220" s="105" t="s">
        <v>129</v>
      </c>
      <c r="AI220" s="105" t="s">
        <v>488</v>
      </c>
      <c r="AJ220" s="105" t="s">
        <v>489</v>
      </c>
      <c r="AK220" s="107">
        <v>44330</v>
      </c>
      <c r="AL220" s="107" t="s">
        <v>490</v>
      </c>
      <c r="AM220" s="177"/>
      <c r="AN220" s="217"/>
    </row>
    <row r="221" spans="1:40" s="104" customFormat="1" ht="144.94999999999999" customHeight="1" x14ac:dyDescent="0.3">
      <c r="A221" s="278"/>
      <c r="B221" s="177"/>
      <c r="C221" s="177"/>
      <c r="D221" s="177"/>
      <c r="E221" s="177"/>
      <c r="F221" s="208"/>
      <c r="G221" s="177"/>
      <c r="H221" s="177"/>
      <c r="I221" s="196"/>
      <c r="J221" s="199"/>
      <c r="K221" s="202"/>
      <c r="L221" s="199"/>
      <c r="M221" s="196"/>
      <c r="N221" s="199"/>
      <c r="O221" s="174"/>
      <c r="P221" s="31">
        <v>4</v>
      </c>
      <c r="Q221" s="101" t="s">
        <v>498</v>
      </c>
      <c r="R221" s="27" t="s">
        <v>142</v>
      </c>
      <c r="S221" s="105" t="s">
        <v>64</v>
      </c>
      <c r="T221" s="105" t="s">
        <v>51</v>
      </c>
      <c r="U221" s="28" t="s">
        <v>143</v>
      </c>
      <c r="V221" s="12" t="s">
        <v>52</v>
      </c>
      <c r="W221" s="12" t="s">
        <v>53</v>
      </c>
      <c r="X221" s="12" t="s">
        <v>54</v>
      </c>
      <c r="Y221" s="29">
        <f t="shared" si="225"/>
        <v>0</v>
      </c>
      <c r="Z221" s="25" t="s">
        <v>160</v>
      </c>
      <c r="AA221" s="18">
        <v>0</v>
      </c>
      <c r="AB221" s="25" t="s">
        <v>139</v>
      </c>
      <c r="AC221" s="18">
        <v>0.60000000000000009</v>
      </c>
      <c r="AD221" s="30" t="s">
        <v>139</v>
      </c>
      <c r="AE221" s="106" t="s">
        <v>55</v>
      </c>
      <c r="AF221" s="106" t="s">
        <v>499</v>
      </c>
      <c r="AG221" s="105" t="s">
        <v>497</v>
      </c>
      <c r="AH221" s="105" t="s">
        <v>129</v>
      </c>
      <c r="AI221" s="105" t="s">
        <v>488</v>
      </c>
      <c r="AJ221" s="105" t="s">
        <v>489</v>
      </c>
      <c r="AK221" s="107">
        <v>44330</v>
      </c>
      <c r="AL221" s="107" t="s">
        <v>490</v>
      </c>
      <c r="AM221" s="177"/>
      <c r="AN221" s="217"/>
    </row>
    <row r="222" spans="1:40" s="104" customFormat="1" ht="144.6" customHeight="1" x14ac:dyDescent="0.3">
      <c r="A222" s="278"/>
      <c r="B222" s="177"/>
      <c r="C222" s="177"/>
      <c r="D222" s="177"/>
      <c r="E222" s="177"/>
      <c r="F222" s="208"/>
      <c r="G222" s="177"/>
      <c r="H222" s="177"/>
      <c r="I222" s="196"/>
      <c r="J222" s="199"/>
      <c r="K222" s="202"/>
      <c r="L222" s="199"/>
      <c r="M222" s="196"/>
      <c r="N222" s="199"/>
      <c r="O222" s="174"/>
      <c r="P222" s="31">
        <v>5</v>
      </c>
      <c r="Q222" s="101" t="s">
        <v>500</v>
      </c>
      <c r="R222" s="27" t="s">
        <v>142</v>
      </c>
      <c r="S222" s="105" t="s">
        <v>50</v>
      </c>
      <c r="T222" s="105" t="s">
        <v>51</v>
      </c>
      <c r="U222" s="28" t="s">
        <v>501</v>
      </c>
      <c r="V222" s="12" t="s">
        <v>52</v>
      </c>
      <c r="W222" s="12" t="s">
        <v>53</v>
      </c>
      <c r="X222" s="12" t="s">
        <v>54</v>
      </c>
      <c r="Y222" s="29">
        <f t="shared" si="225"/>
        <v>0</v>
      </c>
      <c r="Z222" s="25" t="s">
        <v>160</v>
      </c>
      <c r="AA222" s="18">
        <v>0</v>
      </c>
      <c r="AB222" s="25" t="s">
        <v>139</v>
      </c>
      <c r="AC222" s="18">
        <v>0.60000000000000009</v>
      </c>
      <c r="AD222" s="30" t="s">
        <v>139</v>
      </c>
      <c r="AE222" s="106" t="s">
        <v>55</v>
      </c>
      <c r="AF222" s="106" t="s">
        <v>502</v>
      </c>
      <c r="AG222" s="105" t="s">
        <v>503</v>
      </c>
      <c r="AH222" s="105" t="s">
        <v>129</v>
      </c>
      <c r="AI222" s="105" t="s">
        <v>488</v>
      </c>
      <c r="AJ222" s="105" t="s">
        <v>489</v>
      </c>
      <c r="AK222" s="107">
        <v>44330</v>
      </c>
      <c r="AL222" s="107" t="s">
        <v>490</v>
      </c>
      <c r="AM222" s="177"/>
      <c r="AN222" s="217"/>
    </row>
    <row r="223" spans="1:40" s="104" customFormat="1" ht="140.1" customHeight="1" x14ac:dyDescent="0.3">
      <c r="A223" s="278"/>
      <c r="B223" s="177"/>
      <c r="C223" s="177"/>
      <c r="D223" s="177"/>
      <c r="E223" s="177"/>
      <c r="F223" s="208"/>
      <c r="G223" s="177"/>
      <c r="H223" s="177"/>
      <c r="I223" s="196"/>
      <c r="J223" s="199"/>
      <c r="K223" s="202"/>
      <c r="L223" s="199"/>
      <c r="M223" s="196"/>
      <c r="N223" s="199"/>
      <c r="O223" s="174"/>
      <c r="P223" s="31">
        <v>6</v>
      </c>
      <c r="Q223" s="101" t="s">
        <v>504</v>
      </c>
      <c r="R223" s="27" t="s">
        <v>142</v>
      </c>
      <c r="S223" s="105" t="s">
        <v>64</v>
      </c>
      <c r="T223" s="105" t="s">
        <v>51</v>
      </c>
      <c r="U223" s="28" t="s">
        <v>143</v>
      </c>
      <c r="V223" s="12" t="s">
        <v>52</v>
      </c>
      <c r="W223" s="12" t="s">
        <v>53</v>
      </c>
      <c r="X223" s="12" t="s">
        <v>54</v>
      </c>
      <c r="Y223" s="29">
        <f t="shared" si="225"/>
        <v>0</v>
      </c>
      <c r="Z223" s="25" t="s">
        <v>160</v>
      </c>
      <c r="AA223" s="18">
        <v>0</v>
      </c>
      <c r="AB223" s="25" t="s">
        <v>139</v>
      </c>
      <c r="AC223" s="18">
        <v>0.60000000000000009</v>
      </c>
      <c r="AD223" s="30" t="s">
        <v>139</v>
      </c>
      <c r="AE223" s="106" t="s">
        <v>55</v>
      </c>
      <c r="AF223" s="106" t="s">
        <v>505</v>
      </c>
      <c r="AG223" s="105" t="s">
        <v>487</v>
      </c>
      <c r="AH223" s="105" t="s">
        <v>471</v>
      </c>
      <c r="AI223" s="105" t="s">
        <v>488</v>
      </c>
      <c r="AJ223" s="105" t="s">
        <v>489</v>
      </c>
      <c r="AK223" s="107">
        <v>44330</v>
      </c>
      <c r="AL223" s="107" t="s">
        <v>490</v>
      </c>
      <c r="AM223" s="177"/>
      <c r="AN223" s="217"/>
    </row>
    <row r="224" spans="1:40" s="104" customFormat="1" ht="135" x14ac:dyDescent="0.3">
      <c r="A224" s="277">
        <v>37</v>
      </c>
      <c r="B224" s="176" t="s">
        <v>461</v>
      </c>
      <c r="C224" s="176" t="s">
        <v>67</v>
      </c>
      <c r="D224" s="177" t="s">
        <v>506</v>
      </c>
      <c r="E224" s="176" t="s">
        <v>507</v>
      </c>
      <c r="F224" s="207" t="s">
        <v>508</v>
      </c>
      <c r="G224" s="176" t="s">
        <v>71</v>
      </c>
      <c r="H224" s="176">
        <v>2500</v>
      </c>
      <c r="I224" s="195" t="s">
        <v>138</v>
      </c>
      <c r="J224" s="198">
        <v>1</v>
      </c>
      <c r="K224" s="201" t="s">
        <v>48</v>
      </c>
      <c r="L224" s="198" t="s">
        <v>48</v>
      </c>
      <c r="M224" s="195" t="s">
        <v>174</v>
      </c>
      <c r="N224" s="198">
        <v>0.8</v>
      </c>
      <c r="O224" s="173" t="s">
        <v>140</v>
      </c>
      <c r="P224" s="31">
        <v>1</v>
      </c>
      <c r="Q224" s="101" t="s">
        <v>509</v>
      </c>
      <c r="R224" s="27" t="s">
        <v>142</v>
      </c>
      <c r="S224" s="12" t="s">
        <v>64</v>
      </c>
      <c r="T224" s="12" t="s">
        <v>51</v>
      </c>
      <c r="U224" s="28" t="s">
        <v>143</v>
      </c>
      <c r="V224" s="12" t="s">
        <v>52</v>
      </c>
      <c r="W224" s="12" t="s">
        <v>53</v>
      </c>
      <c r="X224" s="12" t="s">
        <v>475</v>
      </c>
      <c r="Y224" s="29">
        <f>IFERROR(IF(R224="Probabilidad",(J224-(+J224*U224)),IF(R224="Impacto",J224,"")),"")</f>
        <v>0.6</v>
      </c>
      <c r="Z224" s="25" t="s">
        <v>144</v>
      </c>
      <c r="AA224" s="18">
        <v>0.6</v>
      </c>
      <c r="AB224" s="25" t="s">
        <v>174</v>
      </c>
      <c r="AC224" s="18">
        <v>0.8</v>
      </c>
      <c r="AD224" s="30" t="s">
        <v>140</v>
      </c>
      <c r="AE224" s="11" t="s">
        <v>55</v>
      </c>
      <c r="AF224" s="106" t="s">
        <v>510</v>
      </c>
      <c r="AG224" s="105" t="s">
        <v>511</v>
      </c>
      <c r="AH224" s="105" t="s">
        <v>471</v>
      </c>
      <c r="AI224" s="105" t="s">
        <v>488</v>
      </c>
      <c r="AJ224" s="105" t="s">
        <v>489</v>
      </c>
      <c r="AK224" s="107">
        <v>44330</v>
      </c>
      <c r="AL224" s="107" t="s">
        <v>512</v>
      </c>
      <c r="AM224" s="176">
        <v>3778</v>
      </c>
      <c r="AN224" s="216"/>
    </row>
    <row r="225" spans="1:40" s="104" customFormat="1" ht="121.5" x14ac:dyDescent="0.3">
      <c r="A225" s="278"/>
      <c r="B225" s="177"/>
      <c r="C225" s="177"/>
      <c r="D225" s="177"/>
      <c r="E225" s="177"/>
      <c r="F225" s="208"/>
      <c r="G225" s="177"/>
      <c r="H225" s="177"/>
      <c r="I225" s="196"/>
      <c r="J225" s="199"/>
      <c r="K225" s="202"/>
      <c r="L225" s="199">
        <v>0</v>
      </c>
      <c r="M225" s="196"/>
      <c r="N225" s="199"/>
      <c r="O225" s="174"/>
      <c r="P225" s="31">
        <v>2</v>
      </c>
      <c r="Q225" s="101" t="s">
        <v>513</v>
      </c>
      <c r="R225" s="27" t="s">
        <v>6</v>
      </c>
      <c r="S225" s="12" t="s">
        <v>81</v>
      </c>
      <c r="T225" s="12" t="s">
        <v>51</v>
      </c>
      <c r="U225" s="28" t="s">
        <v>492</v>
      </c>
      <c r="V225" s="12" t="s">
        <v>52</v>
      </c>
      <c r="W225" s="12" t="s">
        <v>53</v>
      </c>
      <c r="X225" s="12" t="s">
        <v>475</v>
      </c>
      <c r="Y225" s="29">
        <f>IFERROR(IF(AND(R224="Probabilidad",R225="Probabilidad"),(AA224-(+AA224*U225)),IF(R225="Probabilidad",(J224-(+J224*U225)),IF(R225="Impacto",AA224,""))),"")</f>
        <v>0.6</v>
      </c>
      <c r="Z225" s="25" t="s">
        <v>144</v>
      </c>
      <c r="AA225" s="18">
        <v>0.6</v>
      </c>
      <c r="AB225" s="25" t="s">
        <v>139</v>
      </c>
      <c r="AC225" s="18">
        <v>0.60000000000000009</v>
      </c>
      <c r="AD225" s="30" t="s">
        <v>139</v>
      </c>
      <c r="AE225" s="11" t="s">
        <v>55</v>
      </c>
      <c r="AF225" s="106" t="s">
        <v>514</v>
      </c>
      <c r="AG225" s="105" t="s">
        <v>515</v>
      </c>
      <c r="AH225" s="105" t="s">
        <v>471</v>
      </c>
      <c r="AI225" s="105" t="s">
        <v>488</v>
      </c>
      <c r="AJ225" s="105" t="s">
        <v>489</v>
      </c>
      <c r="AK225" s="107">
        <v>44330</v>
      </c>
      <c r="AL225" s="107" t="s">
        <v>512</v>
      </c>
      <c r="AM225" s="177"/>
      <c r="AN225" s="217"/>
    </row>
    <row r="226" spans="1:40" s="104" customFormat="1" x14ac:dyDescent="0.3">
      <c r="A226" s="278"/>
      <c r="B226" s="177"/>
      <c r="C226" s="177"/>
      <c r="D226" s="177"/>
      <c r="E226" s="177"/>
      <c r="F226" s="208"/>
      <c r="G226" s="177"/>
      <c r="H226" s="177"/>
      <c r="I226" s="196"/>
      <c r="J226" s="199"/>
      <c r="K226" s="202"/>
      <c r="L226" s="199">
        <v>0</v>
      </c>
      <c r="M226" s="196"/>
      <c r="N226" s="199"/>
      <c r="O226" s="174"/>
      <c r="P226" s="31">
        <v>3</v>
      </c>
      <c r="Q226" s="101"/>
      <c r="R226" s="27" t="s">
        <v>167</v>
      </c>
      <c r="S226" s="12"/>
      <c r="T226" s="12"/>
      <c r="U226" s="28" t="s">
        <v>167</v>
      </c>
      <c r="V226" s="12"/>
      <c r="W226" s="12"/>
      <c r="X226" s="12"/>
      <c r="Y226" s="29" t="str">
        <f>IFERROR(IF(AND(R225="Probabilidad",R226="Probabilidad"),(AA225-(+AA225*U226)),IF(AND(R225="Impacto",R226="Probabilidad"),(AA224-(+AA224*U226)),IF(R226="Impacto",AA225,""))),"")</f>
        <v/>
      </c>
      <c r="Z226" s="25" t="s">
        <v>167</v>
      </c>
      <c r="AA226" s="18" t="s">
        <v>167</v>
      </c>
      <c r="AB226" s="25" t="s">
        <v>167</v>
      </c>
      <c r="AC226" s="18" t="s">
        <v>167</v>
      </c>
      <c r="AD226" s="30" t="s">
        <v>167</v>
      </c>
      <c r="AE226" s="11"/>
      <c r="AF226" s="11"/>
      <c r="AG226" s="12"/>
      <c r="AH226" s="12"/>
      <c r="AI226" s="12"/>
      <c r="AJ226" s="12"/>
      <c r="AK226" s="13"/>
      <c r="AL226" s="13"/>
      <c r="AM226" s="177"/>
      <c r="AN226" s="217"/>
    </row>
    <row r="227" spans="1:40" s="104" customFormat="1" x14ac:dyDescent="0.3">
      <c r="A227" s="278"/>
      <c r="B227" s="177"/>
      <c r="C227" s="177"/>
      <c r="D227" s="177"/>
      <c r="E227" s="177"/>
      <c r="F227" s="208"/>
      <c r="G227" s="177"/>
      <c r="H227" s="177"/>
      <c r="I227" s="196"/>
      <c r="J227" s="199"/>
      <c r="K227" s="202"/>
      <c r="L227" s="199">
        <v>0</v>
      </c>
      <c r="M227" s="196"/>
      <c r="N227" s="199"/>
      <c r="O227" s="174"/>
      <c r="P227" s="31">
        <v>4</v>
      </c>
      <c r="Q227" s="101"/>
      <c r="R227" s="27" t="s">
        <v>167</v>
      </c>
      <c r="S227" s="12"/>
      <c r="T227" s="12"/>
      <c r="U227" s="28" t="s">
        <v>167</v>
      </c>
      <c r="V227" s="12"/>
      <c r="W227" s="12"/>
      <c r="X227" s="12"/>
      <c r="Y227" s="29" t="str">
        <f>IFERROR(IF(AND(R226="Probabilidad",R227="Probabilidad"),(AA226-(+AA226*U227)),IF(AND(R226="Impacto",R227="Probabilidad"),(AA225-(+AA225*U227)),IF(R227="Impacto",AA226,""))),"")</f>
        <v/>
      </c>
      <c r="Z227" s="25" t="s">
        <v>167</v>
      </c>
      <c r="AA227" s="18" t="s">
        <v>167</v>
      </c>
      <c r="AB227" s="25" t="s">
        <v>167</v>
      </c>
      <c r="AC227" s="18" t="s">
        <v>167</v>
      </c>
      <c r="AD227" s="30" t="s">
        <v>167</v>
      </c>
      <c r="AE227" s="11"/>
      <c r="AF227" s="11"/>
      <c r="AG227" s="12"/>
      <c r="AH227" s="12"/>
      <c r="AI227" s="12"/>
      <c r="AJ227" s="12"/>
      <c r="AK227" s="13"/>
      <c r="AL227" s="13"/>
      <c r="AM227" s="177"/>
      <c r="AN227" s="217"/>
    </row>
    <row r="228" spans="1:40" s="104" customFormat="1" x14ac:dyDescent="0.3">
      <c r="A228" s="278"/>
      <c r="B228" s="177"/>
      <c r="C228" s="177"/>
      <c r="D228" s="177"/>
      <c r="E228" s="177"/>
      <c r="F228" s="208"/>
      <c r="G228" s="177"/>
      <c r="H228" s="177"/>
      <c r="I228" s="196"/>
      <c r="J228" s="199"/>
      <c r="K228" s="202"/>
      <c r="L228" s="199">
        <v>0</v>
      </c>
      <c r="M228" s="196"/>
      <c r="N228" s="199"/>
      <c r="O228" s="174"/>
      <c r="P228" s="31">
        <v>5</v>
      </c>
      <c r="Q228" s="101"/>
      <c r="R228" s="27" t="s">
        <v>167</v>
      </c>
      <c r="S228" s="12"/>
      <c r="T228" s="12"/>
      <c r="U228" s="28" t="s">
        <v>167</v>
      </c>
      <c r="V228" s="12"/>
      <c r="W228" s="12"/>
      <c r="X228" s="12"/>
      <c r="Y228" s="29" t="str">
        <f>IFERROR(IF(AND(R227="Probabilidad",R228="Probabilidad"),(AA227-(+AA227*U228)),IF(AND(R227="Impacto",R228="Probabilidad"),(AA226-(+AA226*U228)),IF(R228="Impacto",AA227,""))),"")</f>
        <v/>
      </c>
      <c r="Z228" s="25" t="s">
        <v>167</v>
      </c>
      <c r="AA228" s="18" t="s">
        <v>167</v>
      </c>
      <c r="AB228" s="25" t="s">
        <v>167</v>
      </c>
      <c r="AC228" s="18" t="s">
        <v>167</v>
      </c>
      <c r="AD228" s="30" t="s">
        <v>167</v>
      </c>
      <c r="AE228" s="11"/>
      <c r="AF228" s="11"/>
      <c r="AG228" s="12"/>
      <c r="AH228" s="12"/>
      <c r="AI228" s="12"/>
      <c r="AJ228" s="12"/>
      <c r="AK228" s="13"/>
      <c r="AL228" s="13"/>
      <c r="AM228" s="177"/>
      <c r="AN228" s="217"/>
    </row>
    <row r="229" spans="1:40" s="104" customFormat="1" x14ac:dyDescent="0.3">
      <c r="A229" s="280"/>
      <c r="B229" s="178"/>
      <c r="C229" s="178"/>
      <c r="D229" s="178"/>
      <c r="E229" s="178"/>
      <c r="F229" s="209"/>
      <c r="G229" s="178"/>
      <c r="H229" s="178"/>
      <c r="I229" s="197"/>
      <c r="J229" s="200"/>
      <c r="K229" s="203"/>
      <c r="L229" s="200">
        <v>0</v>
      </c>
      <c r="M229" s="197"/>
      <c r="N229" s="200"/>
      <c r="O229" s="175"/>
      <c r="P229" s="31">
        <v>6</v>
      </c>
      <c r="Q229" s="101"/>
      <c r="R229" s="27" t="s">
        <v>167</v>
      </c>
      <c r="S229" s="12"/>
      <c r="T229" s="12"/>
      <c r="U229" s="28" t="s">
        <v>167</v>
      </c>
      <c r="V229" s="12"/>
      <c r="W229" s="12"/>
      <c r="X229" s="12"/>
      <c r="Y229" s="29" t="str">
        <f>IFERROR(IF(AND(R228="Probabilidad",R229="Probabilidad"),(AA228-(+AA228*U229)),IF(AND(R228="Impacto",R229="Probabilidad"),(AA227-(+AA227*U229)),IF(R229="Impacto",AA228,""))),"")</f>
        <v/>
      </c>
      <c r="Z229" s="25" t="s">
        <v>167</v>
      </c>
      <c r="AA229" s="18" t="s">
        <v>167</v>
      </c>
      <c r="AB229" s="25" t="s">
        <v>167</v>
      </c>
      <c r="AC229" s="18" t="s">
        <v>167</v>
      </c>
      <c r="AD229" s="30" t="s">
        <v>167</v>
      </c>
      <c r="AE229" s="11"/>
      <c r="AF229" s="11"/>
      <c r="AG229" s="12"/>
      <c r="AH229" s="12"/>
      <c r="AI229" s="12"/>
      <c r="AJ229" s="12"/>
      <c r="AK229" s="13"/>
      <c r="AL229" s="13"/>
      <c r="AM229" s="178"/>
      <c r="AN229" s="224"/>
    </row>
    <row r="230" spans="1:40" s="108" customFormat="1" ht="132" customHeight="1" x14ac:dyDescent="0.2">
      <c r="A230" s="297">
        <v>38</v>
      </c>
      <c r="B230" s="176" t="s">
        <v>461</v>
      </c>
      <c r="C230" s="176" t="s">
        <v>67</v>
      </c>
      <c r="D230" s="176" t="s">
        <v>516</v>
      </c>
      <c r="E230" s="176" t="s">
        <v>517</v>
      </c>
      <c r="F230" s="207" t="s">
        <v>518</v>
      </c>
      <c r="G230" s="176" t="s">
        <v>71</v>
      </c>
      <c r="H230" s="176">
        <v>458</v>
      </c>
      <c r="I230" s="195" t="s">
        <v>138</v>
      </c>
      <c r="J230" s="198">
        <v>1</v>
      </c>
      <c r="K230" s="201" t="s">
        <v>48</v>
      </c>
      <c r="L230" s="198" t="s">
        <v>48</v>
      </c>
      <c r="M230" s="195" t="s">
        <v>174</v>
      </c>
      <c r="N230" s="198">
        <v>0.8</v>
      </c>
      <c r="O230" s="173" t="s">
        <v>140</v>
      </c>
      <c r="P230" s="31">
        <v>1</v>
      </c>
      <c r="Q230" s="101" t="s">
        <v>615</v>
      </c>
      <c r="R230" s="27" t="s">
        <v>6</v>
      </c>
      <c r="S230" s="12" t="s">
        <v>81</v>
      </c>
      <c r="T230" s="12" t="s">
        <v>51</v>
      </c>
      <c r="U230" s="28" t="s">
        <v>492</v>
      </c>
      <c r="V230" s="12" t="s">
        <v>52</v>
      </c>
      <c r="W230" s="12" t="s">
        <v>150</v>
      </c>
      <c r="X230" s="12" t="s">
        <v>54</v>
      </c>
      <c r="Y230" s="29">
        <f>IFERROR(IF(R230="Probabilidad",(J230-(+J230*U230)),IF(R230="Impacto",J230,"")),"")</f>
        <v>1</v>
      </c>
      <c r="Z230" s="25" t="s">
        <v>138</v>
      </c>
      <c r="AA230" s="18">
        <v>1</v>
      </c>
      <c r="AB230" s="25" t="s">
        <v>139</v>
      </c>
      <c r="AC230" s="18">
        <v>0.60000000000000009</v>
      </c>
      <c r="AD230" s="30" t="s">
        <v>140</v>
      </c>
      <c r="AE230" s="11" t="s">
        <v>55</v>
      </c>
      <c r="AF230" s="11" t="s">
        <v>519</v>
      </c>
      <c r="AG230" s="12" t="s">
        <v>520</v>
      </c>
      <c r="AH230" s="12" t="s">
        <v>521</v>
      </c>
      <c r="AI230" s="12" t="s">
        <v>522</v>
      </c>
      <c r="AJ230" s="12" t="s">
        <v>520</v>
      </c>
      <c r="AK230" s="13">
        <v>44330</v>
      </c>
      <c r="AL230" s="13" t="s">
        <v>523</v>
      </c>
      <c r="AM230" s="291">
        <v>3792</v>
      </c>
      <c r="AN230" s="294"/>
    </row>
    <row r="231" spans="1:40" s="108" customFormat="1" ht="164.45" customHeight="1" x14ac:dyDescent="0.2">
      <c r="A231" s="298"/>
      <c r="B231" s="177"/>
      <c r="C231" s="177"/>
      <c r="D231" s="177"/>
      <c r="E231" s="177"/>
      <c r="F231" s="208"/>
      <c r="G231" s="177"/>
      <c r="H231" s="177"/>
      <c r="I231" s="196"/>
      <c r="J231" s="199"/>
      <c r="K231" s="202"/>
      <c r="L231" s="199"/>
      <c r="M231" s="196"/>
      <c r="N231" s="199"/>
      <c r="O231" s="174"/>
      <c r="P231" s="31">
        <v>2</v>
      </c>
      <c r="Q231" s="101" t="s">
        <v>616</v>
      </c>
      <c r="R231" s="27" t="s">
        <v>142</v>
      </c>
      <c r="S231" s="12" t="s">
        <v>64</v>
      </c>
      <c r="T231" s="12" t="s">
        <v>51</v>
      </c>
      <c r="U231" s="28" t="s">
        <v>143</v>
      </c>
      <c r="V231" s="12" t="s">
        <v>52</v>
      </c>
      <c r="W231" s="12" t="s">
        <v>53</v>
      </c>
      <c r="X231" s="12" t="s">
        <v>475</v>
      </c>
      <c r="Y231" s="29">
        <f>IFERROR(IF(AND(R230="Probabilidad",R231="Probabilidad"),(AA230-(+AA230*U231)),IF(R231="Probabilidad",(J230-(+J230*U231)),IF(R231="Impacto",AA230,""))),"")</f>
        <v>0.6</v>
      </c>
      <c r="Z231" s="25" t="s">
        <v>144</v>
      </c>
      <c r="AA231" s="18">
        <v>0.6</v>
      </c>
      <c r="AB231" s="25" t="s">
        <v>139</v>
      </c>
      <c r="AC231" s="18">
        <v>0.60000000000000009</v>
      </c>
      <c r="AD231" s="30" t="s">
        <v>139</v>
      </c>
      <c r="AE231" s="11" t="s">
        <v>55</v>
      </c>
      <c r="AF231" s="11" t="s">
        <v>524</v>
      </c>
      <c r="AG231" s="12" t="s">
        <v>520</v>
      </c>
      <c r="AH231" s="12" t="s">
        <v>521</v>
      </c>
      <c r="AI231" s="12" t="s">
        <v>522</v>
      </c>
      <c r="AJ231" s="12" t="s">
        <v>520</v>
      </c>
      <c r="AK231" s="13">
        <v>44330</v>
      </c>
      <c r="AL231" s="13" t="s">
        <v>523</v>
      </c>
      <c r="AM231" s="292"/>
      <c r="AN231" s="295"/>
    </row>
    <row r="232" spans="1:40" s="108" customFormat="1" ht="108" x14ac:dyDescent="0.2">
      <c r="A232" s="298"/>
      <c r="B232" s="177"/>
      <c r="C232" s="177"/>
      <c r="D232" s="177"/>
      <c r="E232" s="177"/>
      <c r="F232" s="208"/>
      <c r="G232" s="177"/>
      <c r="H232" s="177"/>
      <c r="I232" s="196"/>
      <c r="J232" s="199"/>
      <c r="K232" s="202"/>
      <c r="L232" s="199"/>
      <c r="M232" s="196"/>
      <c r="N232" s="199"/>
      <c r="O232" s="174"/>
      <c r="P232" s="31">
        <v>3</v>
      </c>
      <c r="Q232" s="101" t="s">
        <v>617</v>
      </c>
      <c r="R232" s="27" t="s">
        <v>6</v>
      </c>
      <c r="S232" s="12" t="s">
        <v>81</v>
      </c>
      <c r="T232" s="12" t="s">
        <v>51</v>
      </c>
      <c r="U232" s="28" t="s">
        <v>492</v>
      </c>
      <c r="V232" s="12" t="s">
        <v>52</v>
      </c>
      <c r="W232" s="12" t="s">
        <v>53</v>
      </c>
      <c r="X232" s="12" t="s">
        <v>475</v>
      </c>
      <c r="Y232" s="29">
        <f t="shared" ref="Y232:Y235" si="226">IFERROR(IF(AND(R231="Probabilidad",R232="Probabilidad"),(AA231-(+AA231*U232)),IF(R232="Probabilidad",(J231-(+J231*U232)),IF(R232="Impacto",AA231,""))),"")</f>
        <v>0.6</v>
      </c>
      <c r="Z232" s="25" t="s">
        <v>144</v>
      </c>
      <c r="AA232" s="18">
        <v>0.6</v>
      </c>
      <c r="AB232" s="25" t="s">
        <v>465</v>
      </c>
      <c r="AC232" s="18">
        <v>0</v>
      </c>
      <c r="AD232" s="30" t="s">
        <v>139</v>
      </c>
      <c r="AE232" s="11" t="s">
        <v>55</v>
      </c>
      <c r="AF232" s="11" t="s">
        <v>525</v>
      </c>
      <c r="AG232" s="12" t="s">
        <v>520</v>
      </c>
      <c r="AH232" s="12" t="s">
        <v>521</v>
      </c>
      <c r="AI232" s="12" t="s">
        <v>522</v>
      </c>
      <c r="AJ232" s="12" t="s">
        <v>520</v>
      </c>
      <c r="AK232" s="13">
        <v>44330</v>
      </c>
      <c r="AL232" s="13" t="s">
        <v>523</v>
      </c>
      <c r="AM232" s="292"/>
      <c r="AN232" s="295"/>
    </row>
    <row r="233" spans="1:40" s="108" customFormat="1" ht="13.5" x14ac:dyDescent="0.2">
      <c r="A233" s="298"/>
      <c r="B233" s="177"/>
      <c r="C233" s="177"/>
      <c r="D233" s="177"/>
      <c r="E233" s="177"/>
      <c r="F233" s="208"/>
      <c r="G233" s="177"/>
      <c r="H233" s="177"/>
      <c r="I233" s="196"/>
      <c r="J233" s="199"/>
      <c r="K233" s="202"/>
      <c r="L233" s="199"/>
      <c r="M233" s="196"/>
      <c r="N233" s="199"/>
      <c r="O233" s="174"/>
      <c r="P233" s="31">
        <v>4</v>
      </c>
      <c r="Q233" s="101"/>
      <c r="R233" s="27" t="s">
        <v>167</v>
      </c>
      <c r="S233" s="12"/>
      <c r="T233" s="12"/>
      <c r="U233" s="28" t="s">
        <v>167</v>
      </c>
      <c r="V233" s="12"/>
      <c r="W233" s="12"/>
      <c r="X233" s="12"/>
      <c r="Y233" s="29" t="str">
        <f t="shared" si="226"/>
        <v/>
      </c>
      <c r="Z233" s="25" t="s">
        <v>167</v>
      </c>
      <c r="AA233" s="18" t="s">
        <v>167</v>
      </c>
      <c r="AB233" s="25" t="s">
        <v>167</v>
      </c>
      <c r="AC233" s="18" t="s">
        <v>167</v>
      </c>
      <c r="AD233" s="30" t="s">
        <v>167</v>
      </c>
      <c r="AE233" s="11"/>
      <c r="AF233" s="11"/>
      <c r="AG233" s="12"/>
      <c r="AH233" s="12"/>
      <c r="AI233" s="12"/>
      <c r="AJ233" s="12"/>
      <c r="AK233" s="13"/>
      <c r="AL233" s="13"/>
      <c r="AM233" s="292"/>
      <c r="AN233" s="295"/>
    </row>
    <row r="234" spans="1:40" s="108" customFormat="1" ht="13.5" x14ac:dyDescent="0.2">
      <c r="A234" s="298"/>
      <c r="B234" s="177"/>
      <c r="C234" s="177"/>
      <c r="D234" s="177"/>
      <c r="E234" s="177"/>
      <c r="F234" s="208"/>
      <c r="G234" s="177"/>
      <c r="H234" s="177"/>
      <c r="I234" s="196"/>
      <c r="J234" s="199"/>
      <c r="K234" s="202"/>
      <c r="L234" s="199"/>
      <c r="M234" s="196"/>
      <c r="N234" s="199"/>
      <c r="O234" s="174"/>
      <c r="P234" s="31">
        <v>5</v>
      </c>
      <c r="Q234" s="101"/>
      <c r="R234" s="27" t="s">
        <v>167</v>
      </c>
      <c r="S234" s="12"/>
      <c r="T234" s="12"/>
      <c r="U234" s="28" t="s">
        <v>167</v>
      </c>
      <c r="V234" s="12"/>
      <c r="W234" s="12"/>
      <c r="X234" s="12"/>
      <c r="Y234" s="29" t="str">
        <f t="shared" si="226"/>
        <v/>
      </c>
      <c r="Z234" s="25" t="s">
        <v>167</v>
      </c>
      <c r="AA234" s="18" t="s">
        <v>167</v>
      </c>
      <c r="AB234" s="25" t="s">
        <v>167</v>
      </c>
      <c r="AC234" s="18" t="s">
        <v>167</v>
      </c>
      <c r="AD234" s="30" t="s">
        <v>167</v>
      </c>
      <c r="AE234" s="11"/>
      <c r="AF234" s="11"/>
      <c r="AG234" s="12"/>
      <c r="AH234" s="12"/>
      <c r="AI234" s="12"/>
      <c r="AJ234" s="12"/>
      <c r="AK234" s="13"/>
      <c r="AL234" s="13"/>
      <c r="AM234" s="292"/>
      <c r="AN234" s="295"/>
    </row>
    <row r="235" spans="1:40" s="108" customFormat="1" ht="13.5" x14ac:dyDescent="0.2">
      <c r="A235" s="298"/>
      <c r="B235" s="177"/>
      <c r="C235" s="177"/>
      <c r="D235" s="177"/>
      <c r="E235" s="177"/>
      <c r="F235" s="208"/>
      <c r="G235" s="177"/>
      <c r="H235" s="177"/>
      <c r="I235" s="196"/>
      <c r="J235" s="199"/>
      <c r="K235" s="202"/>
      <c r="L235" s="199"/>
      <c r="M235" s="196"/>
      <c r="N235" s="199"/>
      <c r="O235" s="174"/>
      <c r="P235" s="31">
        <v>6</v>
      </c>
      <c r="Q235" s="101"/>
      <c r="R235" s="27" t="s">
        <v>167</v>
      </c>
      <c r="S235" s="12"/>
      <c r="T235" s="12"/>
      <c r="U235" s="28" t="s">
        <v>167</v>
      </c>
      <c r="V235" s="12"/>
      <c r="W235" s="12"/>
      <c r="X235" s="12"/>
      <c r="Y235" s="29" t="str">
        <f t="shared" si="226"/>
        <v/>
      </c>
      <c r="Z235" s="25" t="s">
        <v>167</v>
      </c>
      <c r="AA235" s="18" t="s">
        <v>167</v>
      </c>
      <c r="AB235" s="25" t="s">
        <v>167</v>
      </c>
      <c r="AC235" s="18" t="s">
        <v>167</v>
      </c>
      <c r="AD235" s="30" t="s">
        <v>167</v>
      </c>
      <c r="AE235" s="11"/>
      <c r="AF235" s="11"/>
      <c r="AG235" s="12"/>
      <c r="AH235" s="12"/>
      <c r="AI235" s="12"/>
      <c r="AJ235" s="12"/>
      <c r="AK235" s="13"/>
      <c r="AL235" s="13"/>
      <c r="AM235" s="292"/>
      <c r="AN235" s="295"/>
    </row>
    <row r="236" spans="1:40" s="108" customFormat="1" ht="121.5" x14ac:dyDescent="0.2">
      <c r="A236" s="297">
        <v>39</v>
      </c>
      <c r="B236" s="176" t="s">
        <v>461</v>
      </c>
      <c r="C236" s="176" t="s">
        <v>67</v>
      </c>
      <c r="D236" s="177" t="s">
        <v>526</v>
      </c>
      <c r="E236" s="176" t="s">
        <v>527</v>
      </c>
      <c r="F236" s="207" t="s">
        <v>528</v>
      </c>
      <c r="G236" s="176" t="s">
        <v>71</v>
      </c>
      <c r="H236" s="176">
        <v>3722</v>
      </c>
      <c r="I236" s="195" t="s">
        <v>138</v>
      </c>
      <c r="J236" s="198">
        <v>1</v>
      </c>
      <c r="K236" s="201" t="s">
        <v>173</v>
      </c>
      <c r="L236" s="198" t="s">
        <v>173</v>
      </c>
      <c r="M236" s="195" t="s">
        <v>174</v>
      </c>
      <c r="N236" s="198">
        <v>0.8</v>
      </c>
      <c r="O236" s="173" t="s">
        <v>140</v>
      </c>
      <c r="P236" s="31">
        <v>1</v>
      </c>
      <c r="Q236" s="101" t="s">
        <v>618</v>
      </c>
      <c r="R236" s="27" t="s">
        <v>6</v>
      </c>
      <c r="S236" s="12" t="s">
        <v>81</v>
      </c>
      <c r="T236" s="12" t="s">
        <v>51</v>
      </c>
      <c r="U236" s="28" t="s">
        <v>492</v>
      </c>
      <c r="V236" s="12" t="s">
        <v>52</v>
      </c>
      <c r="W236" s="12" t="s">
        <v>53</v>
      </c>
      <c r="X236" s="12" t="s">
        <v>475</v>
      </c>
      <c r="Y236" s="29">
        <f>IFERROR(IF(R236="Probabilidad",(J236-(+J236*U236)),IF(R236="Impacto",J236,"")),"")</f>
        <v>1</v>
      </c>
      <c r="Z236" s="25" t="s">
        <v>138</v>
      </c>
      <c r="AA236" s="18">
        <v>1</v>
      </c>
      <c r="AB236" s="25" t="s">
        <v>139</v>
      </c>
      <c r="AC236" s="18">
        <v>0.60000000000000009</v>
      </c>
      <c r="AD236" s="30" t="s">
        <v>140</v>
      </c>
      <c r="AE236" s="11" t="s">
        <v>55</v>
      </c>
      <c r="AF236" s="11" t="s">
        <v>529</v>
      </c>
      <c r="AG236" s="12" t="s">
        <v>520</v>
      </c>
      <c r="AH236" s="12" t="s">
        <v>521</v>
      </c>
      <c r="AI236" s="12" t="s">
        <v>522</v>
      </c>
      <c r="AJ236" s="12" t="s">
        <v>520</v>
      </c>
      <c r="AK236" s="13">
        <v>44330</v>
      </c>
      <c r="AL236" s="13" t="s">
        <v>523</v>
      </c>
      <c r="AM236" s="291">
        <v>3794</v>
      </c>
      <c r="AN236" s="294"/>
    </row>
    <row r="237" spans="1:40" s="108" customFormat="1" ht="167.1" customHeight="1" x14ac:dyDescent="0.2">
      <c r="A237" s="298"/>
      <c r="B237" s="177"/>
      <c r="C237" s="177"/>
      <c r="D237" s="177"/>
      <c r="E237" s="177"/>
      <c r="F237" s="208"/>
      <c r="G237" s="177"/>
      <c r="H237" s="177"/>
      <c r="I237" s="196"/>
      <c r="J237" s="199"/>
      <c r="K237" s="202"/>
      <c r="L237" s="199">
        <v>0</v>
      </c>
      <c r="M237" s="196"/>
      <c r="N237" s="199"/>
      <c r="O237" s="174"/>
      <c r="P237" s="31">
        <v>2</v>
      </c>
      <c r="Q237" s="101" t="s">
        <v>619</v>
      </c>
      <c r="R237" s="27" t="s">
        <v>142</v>
      </c>
      <c r="S237" s="12" t="s">
        <v>64</v>
      </c>
      <c r="T237" s="12" t="s">
        <v>51</v>
      </c>
      <c r="U237" s="28" t="s">
        <v>143</v>
      </c>
      <c r="V237" s="12" t="s">
        <v>52</v>
      </c>
      <c r="W237" s="12" t="s">
        <v>53</v>
      </c>
      <c r="X237" s="12" t="s">
        <v>475</v>
      </c>
      <c r="Y237" s="29">
        <f>IFERROR(IF(AND(R236="Probabilidad",R237="Probabilidad"),(AA236-(+AA236*U237)),IF(R237="Probabilidad",(J236-(+J236*U237)),IF(R237="Impacto",AA236,""))),"")</f>
        <v>0.6</v>
      </c>
      <c r="Z237" s="25" t="s">
        <v>144</v>
      </c>
      <c r="AA237" s="18">
        <v>0.6</v>
      </c>
      <c r="AB237" s="25" t="s">
        <v>139</v>
      </c>
      <c r="AC237" s="18">
        <v>0.60000000000000009</v>
      </c>
      <c r="AD237" s="30" t="s">
        <v>139</v>
      </c>
      <c r="AE237" s="11" t="s">
        <v>55</v>
      </c>
      <c r="AF237" s="11" t="s">
        <v>530</v>
      </c>
      <c r="AG237" s="12" t="s">
        <v>520</v>
      </c>
      <c r="AH237" s="12" t="s">
        <v>521</v>
      </c>
      <c r="AI237" s="12" t="s">
        <v>522</v>
      </c>
      <c r="AJ237" s="12" t="s">
        <v>520</v>
      </c>
      <c r="AK237" s="13">
        <v>44330</v>
      </c>
      <c r="AL237" s="13" t="s">
        <v>523</v>
      </c>
      <c r="AM237" s="292"/>
      <c r="AN237" s="295"/>
    </row>
    <row r="238" spans="1:40" s="108" customFormat="1" ht="121.5" x14ac:dyDescent="0.2">
      <c r="A238" s="298"/>
      <c r="B238" s="177"/>
      <c r="C238" s="177"/>
      <c r="D238" s="177"/>
      <c r="E238" s="177"/>
      <c r="F238" s="208"/>
      <c r="G238" s="177"/>
      <c r="H238" s="177"/>
      <c r="I238" s="196"/>
      <c r="J238" s="199"/>
      <c r="K238" s="202"/>
      <c r="L238" s="199">
        <v>0</v>
      </c>
      <c r="M238" s="196"/>
      <c r="N238" s="199"/>
      <c r="O238" s="174"/>
      <c r="P238" s="31">
        <v>3</v>
      </c>
      <c r="Q238" s="101" t="s">
        <v>620</v>
      </c>
      <c r="R238" s="27" t="s">
        <v>6</v>
      </c>
      <c r="S238" s="12" t="s">
        <v>81</v>
      </c>
      <c r="T238" s="12" t="s">
        <v>51</v>
      </c>
      <c r="U238" s="28" t="s">
        <v>492</v>
      </c>
      <c r="V238" s="12" t="s">
        <v>52</v>
      </c>
      <c r="W238" s="12" t="s">
        <v>53</v>
      </c>
      <c r="X238" s="12" t="s">
        <v>475</v>
      </c>
      <c r="Y238" s="29">
        <f>IFERROR(IF(AND(R237="Probabilidad",R238="Probabilidad"),(AA237-(+AA237*U238)),IF(AND(R237="Impacto",R238="Probabilidad"),(AA236-(+AA236*U238)),IF(R238="Impacto",AA237,""))),"")</f>
        <v>0.6</v>
      </c>
      <c r="Z238" s="25" t="s">
        <v>144</v>
      </c>
      <c r="AA238" s="18">
        <v>0.6</v>
      </c>
      <c r="AB238" s="25" t="s">
        <v>139</v>
      </c>
      <c r="AC238" s="18">
        <v>0.45000000000000007</v>
      </c>
      <c r="AD238" s="30" t="s">
        <v>139</v>
      </c>
      <c r="AE238" s="11" t="s">
        <v>55</v>
      </c>
      <c r="AF238" s="11" t="s">
        <v>531</v>
      </c>
      <c r="AG238" s="12" t="s">
        <v>520</v>
      </c>
      <c r="AH238" s="12" t="s">
        <v>521</v>
      </c>
      <c r="AI238" s="12" t="s">
        <v>522</v>
      </c>
      <c r="AJ238" s="12" t="s">
        <v>520</v>
      </c>
      <c r="AK238" s="13">
        <v>44330</v>
      </c>
      <c r="AL238" s="13" t="s">
        <v>523</v>
      </c>
      <c r="AM238" s="292"/>
      <c r="AN238" s="295"/>
    </row>
    <row r="239" spans="1:40" s="108" customFormat="1" ht="13.5" x14ac:dyDescent="0.2">
      <c r="A239" s="298"/>
      <c r="B239" s="177"/>
      <c r="C239" s="177"/>
      <c r="D239" s="177"/>
      <c r="E239" s="177"/>
      <c r="F239" s="208"/>
      <c r="G239" s="177"/>
      <c r="H239" s="177"/>
      <c r="I239" s="196"/>
      <c r="J239" s="199"/>
      <c r="K239" s="202"/>
      <c r="L239" s="199">
        <v>0</v>
      </c>
      <c r="M239" s="196"/>
      <c r="N239" s="199"/>
      <c r="O239" s="174"/>
      <c r="P239" s="31">
        <v>4</v>
      </c>
      <c r="Q239" s="101"/>
      <c r="R239" s="27" t="s">
        <v>167</v>
      </c>
      <c r="S239" s="12"/>
      <c r="T239" s="12"/>
      <c r="U239" s="28" t="s">
        <v>167</v>
      </c>
      <c r="V239" s="12"/>
      <c r="W239" s="12"/>
      <c r="X239" s="12"/>
      <c r="Y239" s="29" t="str">
        <f t="shared" ref="Y239:Y241" si="227">IFERROR(IF(AND(R238="Probabilidad",R239="Probabilidad"),(AA238-(+AA238*U239)),IF(AND(R238="Impacto",R239="Probabilidad"),(AA237-(+AA237*U239)),IF(R239="Impacto",AA238,""))),"")</f>
        <v/>
      </c>
      <c r="Z239" s="25" t="s">
        <v>167</v>
      </c>
      <c r="AA239" s="18" t="s">
        <v>167</v>
      </c>
      <c r="AB239" s="25" t="s">
        <v>167</v>
      </c>
      <c r="AC239" s="18" t="s">
        <v>167</v>
      </c>
      <c r="AD239" s="30" t="s">
        <v>167</v>
      </c>
      <c r="AE239" s="11"/>
      <c r="AF239" s="11"/>
      <c r="AG239" s="12"/>
      <c r="AH239" s="12"/>
      <c r="AI239" s="12"/>
      <c r="AJ239" s="12"/>
      <c r="AK239" s="13"/>
      <c r="AL239" s="13"/>
      <c r="AM239" s="292"/>
      <c r="AN239" s="295"/>
    </row>
    <row r="240" spans="1:40" s="108" customFormat="1" ht="13.5" x14ac:dyDescent="0.2">
      <c r="A240" s="298"/>
      <c r="B240" s="177"/>
      <c r="C240" s="177"/>
      <c r="D240" s="177"/>
      <c r="E240" s="177"/>
      <c r="F240" s="208"/>
      <c r="G240" s="177"/>
      <c r="H240" s="177"/>
      <c r="I240" s="196"/>
      <c r="J240" s="199"/>
      <c r="K240" s="202"/>
      <c r="L240" s="199">
        <v>0</v>
      </c>
      <c r="M240" s="196"/>
      <c r="N240" s="199"/>
      <c r="O240" s="174"/>
      <c r="P240" s="31">
        <v>5</v>
      </c>
      <c r="Q240" s="101"/>
      <c r="R240" s="27" t="s">
        <v>167</v>
      </c>
      <c r="S240" s="12"/>
      <c r="T240" s="12"/>
      <c r="U240" s="28" t="s">
        <v>167</v>
      </c>
      <c r="V240" s="12"/>
      <c r="W240" s="12"/>
      <c r="X240" s="12"/>
      <c r="Y240" s="29" t="str">
        <f t="shared" si="227"/>
        <v/>
      </c>
      <c r="Z240" s="25" t="s">
        <v>167</v>
      </c>
      <c r="AA240" s="18" t="s">
        <v>167</v>
      </c>
      <c r="AB240" s="25" t="s">
        <v>167</v>
      </c>
      <c r="AC240" s="18" t="s">
        <v>167</v>
      </c>
      <c r="AD240" s="30" t="s">
        <v>167</v>
      </c>
      <c r="AE240" s="11"/>
      <c r="AF240" s="11"/>
      <c r="AG240" s="12"/>
      <c r="AH240" s="12"/>
      <c r="AI240" s="12"/>
      <c r="AJ240" s="12"/>
      <c r="AK240" s="13"/>
      <c r="AL240" s="13"/>
      <c r="AM240" s="292"/>
      <c r="AN240" s="295"/>
    </row>
    <row r="241" spans="1:40" s="108" customFormat="1" ht="13.5" x14ac:dyDescent="0.2">
      <c r="A241" s="299"/>
      <c r="B241" s="178"/>
      <c r="C241" s="178"/>
      <c r="D241" s="178"/>
      <c r="E241" s="178"/>
      <c r="F241" s="209"/>
      <c r="G241" s="178"/>
      <c r="H241" s="178"/>
      <c r="I241" s="197"/>
      <c r="J241" s="200"/>
      <c r="K241" s="203"/>
      <c r="L241" s="200">
        <v>0</v>
      </c>
      <c r="M241" s="197"/>
      <c r="N241" s="200"/>
      <c r="O241" s="175"/>
      <c r="P241" s="31">
        <v>6</v>
      </c>
      <c r="Q241" s="101"/>
      <c r="R241" s="27" t="s">
        <v>167</v>
      </c>
      <c r="S241" s="12"/>
      <c r="T241" s="12"/>
      <c r="U241" s="28" t="s">
        <v>167</v>
      </c>
      <c r="V241" s="12"/>
      <c r="W241" s="12"/>
      <c r="X241" s="12"/>
      <c r="Y241" s="29" t="str">
        <f t="shared" si="227"/>
        <v/>
      </c>
      <c r="Z241" s="25" t="s">
        <v>167</v>
      </c>
      <c r="AA241" s="18" t="s">
        <v>167</v>
      </c>
      <c r="AB241" s="25" t="s">
        <v>167</v>
      </c>
      <c r="AC241" s="18" t="s">
        <v>167</v>
      </c>
      <c r="AD241" s="30" t="s">
        <v>167</v>
      </c>
      <c r="AE241" s="11"/>
      <c r="AF241" s="11"/>
      <c r="AG241" s="12"/>
      <c r="AH241" s="12"/>
      <c r="AI241" s="12"/>
      <c r="AJ241" s="12"/>
      <c r="AK241" s="13"/>
      <c r="AL241" s="13"/>
      <c r="AM241" s="293"/>
      <c r="AN241" s="296"/>
    </row>
    <row r="242" spans="1:40" s="104" customFormat="1" ht="153.6" customHeight="1" x14ac:dyDescent="0.3">
      <c r="A242" s="277">
        <v>40</v>
      </c>
      <c r="B242" s="176" t="s">
        <v>461</v>
      </c>
      <c r="C242" s="176" t="s">
        <v>43</v>
      </c>
      <c r="D242" s="176" t="s">
        <v>532</v>
      </c>
      <c r="E242" s="176" t="s">
        <v>533</v>
      </c>
      <c r="F242" s="207" t="s">
        <v>534</v>
      </c>
      <c r="G242" s="176" t="s">
        <v>47</v>
      </c>
      <c r="H242" s="176">
        <v>14</v>
      </c>
      <c r="I242" s="195" t="s">
        <v>144</v>
      </c>
      <c r="J242" s="198">
        <v>0.6</v>
      </c>
      <c r="K242" s="201" t="s">
        <v>48</v>
      </c>
      <c r="L242" s="198" t="s">
        <v>48</v>
      </c>
      <c r="M242" s="195" t="s">
        <v>174</v>
      </c>
      <c r="N242" s="198">
        <v>0.8</v>
      </c>
      <c r="O242" s="173" t="s">
        <v>140</v>
      </c>
      <c r="P242" s="31">
        <v>1</v>
      </c>
      <c r="Q242" s="101" t="s">
        <v>535</v>
      </c>
      <c r="R242" s="27" t="s">
        <v>142</v>
      </c>
      <c r="S242" s="12" t="s">
        <v>64</v>
      </c>
      <c r="T242" s="12" t="s">
        <v>51</v>
      </c>
      <c r="U242" s="28" t="s">
        <v>143</v>
      </c>
      <c r="V242" s="12" t="s">
        <v>52</v>
      </c>
      <c r="W242" s="12" t="s">
        <v>53</v>
      </c>
      <c r="X242" s="12" t="s">
        <v>54</v>
      </c>
      <c r="Y242" s="29">
        <f>IFERROR(IF(R242="Probabilidad",(J242-(+J242*U242)),IF(R242="Impacto",J242,"")),"")</f>
        <v>0.36</v>
      </c>
      <c r="Z242" s="25" t="s">
        <v>151</v>
      </c>
      <c r="AA242" s="18">
        <v>0.36</v>
      </c>
      <c r="AB242" s="25" t="s">
        <v>174</v>
      </c>
      <c r="AC242" s="18">
        <v>0.8</v>
      </c>
      <c r="AD242" s="30" t="s">
        <v>140</v>
      </c>
      <c r="AE242" s="11" t="s">
        <v>55</v>
      </c>
      <c r="AF242" s="11" t="s">
        <v>536</v>
      </c>
      <c r="AG242" s="12" t="s">
        <v>537</v>
      </c>
      <c r="AH242" s="12" t="s">
        <v>538</v>
      </c>
      <c r="AI242" s="12" t="s">
        <v>539</v>
      </c>
      <c r="AJ242" s="12" t="s">
        <v>540</v>
      </c>
      <c r="AK242" s="13">
        <v>44330</v>
      </c>
      <c r="AL242" s="13">
        <v>44500</v>
      </c>
      <c r="AM242" s="176">
        <v>3820</v>
      </c>
      <c r="AN242" s="216"/>
    </row>
    <row r="243" spans="1:40" s="104" customFormat="1" ht="134.44999999999999" customHeight="1" x14ac:dyDescent="0.3">
      <c r="A243" s="278"/>
      <c r="B243" s="177"/>
      <c r="C243" s="177"/>
      <c r="D243" s="177"/>
      <c r="E243" s="177"/>
      <c r="F243" s="208"/>
      <c r="G243" s="177"/>
      <c r="H243" s="177"/>
      <c r="I243" s="196"/>
      <c r="J243" s="199"/>
      <c r="K243" s="202"/>
      <c r="L243" s="199"/>
      <c r="M243" s="196"/>
      <c r="N243" s="199"/>
      <c r="O243" s="174"/>
      <c r="P243" s="31">
        <v>2</v>
      </c>
      <c r="Q243" s="101" t="s">
        <v>541</v>
      </c>
      <c r="R243" s="27" t="s">
        <v>6</v>
      </c>
      <c r="S243" s="12" t="s">
        <v>81</v>
      </c>
      <c r="T243" s="12" t="s">
        <v>51</v>
      </c>
      <c r="U243" s="28" t="s">
        <v>492</v>
      </c>
      <c r="V243" s="12" t="s">
        <v>52</v>
      </c>
      <c r="W243" s="12" t="s">
        <v>53</v>
      </c>
      <c r="X243" s="12" t="s">
        <v>475</v>
      </c>
      <c r="Y243" s="29">
        <f>IFERROR(IF(AND(R242="Probabilidad",R243="Probabilidad"),(AA242-(+AA242*U243)),IF(R243="Probabilidad",(J242-(+J242*U243)),IF(R243="Impacto",AA242,""))),"")</f>
        <v>0.36</v>
      </c>
      <c r="Z243" s="25" t="s">
        <v>151</v>
      </c>
      <c r="AA243" s="18">
        <v>0.36</v>
      </c>
      <c r="AB243" s="25" t="s">
        <v>139</v>
      </c>
      <c r="AC243" s="18">
        <v>0.60000000000000009</v>
      </c>
      <c r="AD243" s="30" t="s">
        <v>139</v>
      </c>
      <c r="AE243" s="11" t="s">
        <v>55</v>
      </c>
      <c r="AF243" s="11" t="s">
        <v>542</v>
      </c>
      <c r="AG243" s="12" t="s">
        <v>537</v>
      </c>
      <c r="AH243" s="12" t="s">
        <v>538</v>
      </c>
      <c r="AI243" s="12" t="s">
        <v>539</v>
      </c>
      <c r="AJ243" s="12" t="s">
        <v>540</v>
      </c>
      <c r="AK243" s="13">
        <v>44330</v>
      </c>
      <c r="AL243" s="13">
        <v>44500</v>
      </c>
      <c r="AM243" s="177"/>
      <c r="AN243" s="217"/>
    </row>
    <row r="244" spans="1:40" s="104" customFormat="1" x14ac:dyDescent="0.3">
      <c r="A244" s="278"/>
      <c r="B244" s="177"/>
      <c r="C244" s="177"/>
      <c r="D244" s="177"/>
      <c r="E244" s="177"/>
      <c r="F244" s="208"/>
      <c r="G244" s="177"/>
      <c r="H244" s="177"/>
      <c r="I244" s="196"/>
      <c r="J244" s="199"/>
      <c r="K244" s="202"/>
      <c r="L244" s="199"/>
      <c r="M244" s="196"/>
      <c r="N244" s="199"/>
      <c r="O244" s="174"/>
      <c r="P244" s="31">
        <v>3</v>
      </c>
      <c r="Q244" s="101"/>
      <c r="R244" s="27" t="s">
        <v>167</v>
      </c>
      <c r="S244" s="12"/>
      <c r="T244" s="12"/>
      <c r="U244" s="28" t="s">
        <v>167</v>
      </c>
      <c r="V244" s="12"/>
      <c r="W244" s="12"/>
      <c r="X244" s="12"/>
      <c r="Y244" s="29" t="str">
        <f t="shared" ref="Y244:Y247" si="228">IFERROR(IF(AND(R243="Probabilidad",R244="Probabilidad"),(AA243-(+AA243*U244)),IF(R244="Probabilidad",(J243-(+J243*U244)),IF(R244="Impacto",AA243,""))),"")</f>
        <v/>
      </c>
      <c r="Z244" s="25" t="s">
        <v>167</v>
      </c>
      <c r="AA244" s="18" t="s">
        <v>167</v>
      </c>
      <c r="AB244" s="25" t="s">
        <v>167</v>
      </c>
      <c r="AC244" s="18" t="s">
        <v>167</v>
      </c>
      <c r="AD244" s="30" t="s">
        <v>167</v>
      </c>
      <c r="AE244" s="11"/>
      <c r="AF244" s="11"/>
      <c r="AG244" s="12"/>
      <c r="AH244" s="12"/>
      <c r="AI244" s="12"/>
      <c r="AJ244" s="12"/>
      <c r="AK244" s="13"/>
      <c r="AL244" s="13"/>
      <c r="AM244" s="177"/>
      <c r="AN244" s="217"/>
    </row>
    <row r="245" spans="1:40" s="104" customFormat="1" x14ac:dyDescent="0.3">
      <c r="A245" s="278"/>
      <c r="B245" s="177"/>
      <c r="C245" s="177"/>
      <c r="D245" s="177"/>
      <c r="E245" s="177"/>
      <c r="F245" s="208"/>
      <c r="G245" s="177"/>
      <c r="H245" s="177"/>
      <c r="I245" s="196"/>
      <c r="J245" s="199"/>
      <c r="K245" s="202"/>
      <c r="L245" s="199"/>
      <c r="M245" s="196"/>
      <c r="N245" s="199"/>
      <c r="O245" s="174"/>
      <c r="P245" s="31">
        <v>4</v>
      </c>
      <c r="Q245" s="101"/>
      <c r="R245" s="27" t="s">
        <v>167</v>
      </c>
      <c r="S245" s="12"/>
      <c r="T245" s="12"/>
      <c r="U245" s="28" t="s">
        <v>167</v>
      </c>
      <c r="V245" s="12"/>
      <c r="W245" s="12"/>
      <c r="X245" s="12"/>
      <c r="Y245" s="29" t="str">
        <f t="shared" si="228"/>
        <v/>
      </c>
      <c r="Z245" s="25" t="s">
        <v>167</v>
      </c>
      <c r="AA245" s="18" t="s">
        <v>167</v>
      </c>
      <c r="AB245" s="25" t="s">
        <v>167</v>
      </c>
      <c r="AC245" s="18" t="s">
        <v>167</v>
      </c>
      <c r="AD245" s="30" t="s">
        <v>167</v>
      </c>
      <c r="AE245" s="11"/>
      <c r="AF245" s="11"/>
      <c r="AG245" s="12"/>
      <c r="AH245" s="12"/>
      <c r="AI245" s="12"/>
      <c r="AJ245" s="12"/>
      <c r="AK245" s="13"/>
      <c r="AL245" s="13"/>
      <c r="AM245" s="177"/>
      <c r="AN245" s="217"/>
    </row>
    <row r="246" spans="1:40" s="104" customFormat="1" x14ac:dyDescent="0.3">
      <c r="A246" s="278"/>
      <c r="B246" s="177"/>
      <c r="C246" s="177"/>
      <c r="D246" s="177"/>
      <c r="E246" s="177"/>
      <c r="F246" s="208"/>
      <c r="G246" s="177"/>
      <c r="H246" s="177"/>
      <c r="I246" s="196"/>
      <c r="J246" s="199"/>
      <c r="K246" s="202"/>
      <c r="L246" s="199"/>
      <c r="M246" s="196"/>
      <c r="N246" s="199"/>
      <c r="O246" s="174"/>
      <c r="P246" s="31">
        <v>5</v>
      </c>
      <c r="Q246" s="101"/>
      <c r="R246" s="27" t="s">
        <v>167</v>
      </c>
      <c r="S246" s="12"/>
      <c r="T246" s="12"/>
      <c r="U246" s="28" t="s">
        <v>167</v>
      </c>
      <c r="V246" s="12"/>
      <c r="W246" s="12"/>
      <c r="X246" s="12"/>
      <c r="Y246" s="29" t="str">
        <f t="shared" si="228"/>
        <v/>
      </c>
      <c r="Z246" s="25" t="s">
        <v>167</v>
      </c>
      <c r="AA246" s="18" t="s">
        <v>167</v>
      </c>
      <c r="AB246" s="25" t="s">
        <v>167</v>
      </c>
      <c r="AC246" s="18" t="s">
        <v>167</v>
      </c>
      <c r="AD246" s="30" t="s">
        <v>167</v>
      </c>
      <c r="AE246" s="11"/>
      <c r="AF246" s="11"/>
      <c r="AG246" s="12"/>
      <c r="AH246" s="12"/>
      <c r="AI246" s="12"/>
      <c r="AJ246" s="12"/>
      <c r="AK246" s="13"/>
      <c r="AL246" s="13"/>
      <c r="AM246" s="177"/>
      <c r="AN246" s="217"/>
    </row>
    <row r="247" spans="1:40" s="104" customFormat="1" x14ac:dyDescent="0.3">
      <c r="A247" s="278"/>
      <c r="B247" s="177"/>
      <c r="C247" s="177"/>
      <c r="D247" s="177"/>
      <c r="E247" s="177"/>
      <c r="F247" s="208"/>
      <c r="G247" s="177"/>
      <c r="H247" s="177"/>
      <c r="I247" s="196"/>
      <c r="J247" s="199"/>
      <c r="K247" s="202"/>
      <c r="L247" s="199"/>
      <c r="M247" s="196"/>
      <c r="N247" s="199"/>
      <c r="O247" s="174"/>
      <c r="P247" s="31">
        <v>6</v>
      </c>
      <c r="Q247" s="101"/>
      <c r="R247" s="27" t="s">
        <v>167</v>
      </c>
      <c r="S247" s="12"/>
      <c r="T247" s="12"/>
      <c r="U247" s="28" t="s">
        <v>167</v>
      </c>
      <c r="V247" s="12"/>
      <c r="W247" s="12"/>
      <c r="X247" s="12"/>
      <c r="Y247" s="29" t="str">
        <f t="shared" si="228"/>
        <v/>
      </c>
      <c r="Z247" s="25" t="s">
        <v>167</v>
      </c>
      <c r="AA247" s="18" t="s">
        <v>167</v>
      </c>
      <c r="AB247" s="25" t="s">
        <v>167</v>
      </c>
      <c r="AC247" s="18" t="s">
        <v>167</v>
      </c>
      <c r="AD247" s="30" t="s">
        <v>167</v>
      </c>
      <c r="AE247" s="11"/>
      <c r="AF247" s="11"/>
      <c r="AG247" s="12"/>
      <c r="AH247" s="12"/>
      <c r="AI247" s="12"/>
      <c r="AJ247" s="12"/>
      <c r="AK247" s="13"/>
      <c r="AL247" s="13"/>
      <c r="AM247" s="177"/>
      <c r="AN247" s="217"/>
    </row>
    <row r="248" spans="1:40" s="104" customFormat="1" ht="121.5" x14ac:dyDescent="0.3">
      <c r="A248" s="277">
        <v>41</v>
      </c>
      <c r="B248" s="176" t="s">
        <v>461</v>
      </c>
      <c r="C248" s="176" t="s">
        <v>43</v>
      </c>
      <c r="D248" s="176" t="s">
        <v>543</v>
      </c>
      <c r="E248" s="176" t="s">
        <v>544</v>
      </c>
      <c r="F248" s="207" t="s">
        <v>545</v>
      </c>
      <c r="G248" s="176" t="s">
        <v>47</v>
      </c>
      <c r="H248" s="176">
        <v>30</v>
      </c>
      <c r="I248" s="195" t="s">
        <v>546</v>
      </c>
      <c r="J248" s="198">
        <v>0.8</v>
      </c>
      <c r="K248" s="201" t="s">
        <v>95</v>
      </c>
      <c r="L248" s="198" t="s">
        <v>95</v>
      </c>
      <c r="M248" s="195" t="s">
        <v>139</v>
      </c>
      <c r="N248" s="198">
        <v>0.6</v>
      </c>
      <c r="O248" s="173" t="s">
        <v>140</v>
      </c>
      <c r="P248" s="31">
        <v>1</v>
      </c>
      <c r="Q248" s="101" t="s">
        <v>547</v>
      </c>
      <c r="R248" s="27" t="s">
        <v>142</v>
      </c>
      <c r="S248" s="12" t="s">
        <v>64</v>
      </c>
      <c r="T248" s="12" t="s">
        <v>51</v>
      </c>
      <c r="U248" s="28" t="s">
        <v>143</v>
      </c>
      <c r="V248" s="12" t="s">
        <v>52</v>
      </c>
      <c r="W248" s="12" t="s">
        <v>53</v>
      </c>
      <c r="X248" s="12" t="s">
        <v>475</v>
      </c>
      <c r="Y248" s="29">
        <f>IFERROR(IF(R248="Probabilidad",(J248-(+J248*U248)),IF(R248="Impacto",J248,"")),"")</f>
        <v>0.48</v>
      </c>
      <c r="Z248" s="25" t="s">
        <v>144</v>
      </c>
      <c r="AA248" s="18">
        <v>0.48</v>
      </c>
      <c r="AB248" s="25" t="s">
        <v>139</v>
      </c>
      <c r="AC248" s="18">
        <v>0.6</v>
      </c>
      <c r="AD248" s="30" t="s">
        <v>139</v>
      </c>
      <c r="AE248" s="11" t="s">
        <v>55</v>
      </c>
      <c r="AF248" s="11" t="s">
        <v>548</v>
      </c>
      <c r="AG248" s="12" t="s">
        <v>549</v>
      </c>
      <c r="AH248" s="12" t="s">
        <v>550</v>
      </c>
      <c r="AI248" s="12" t="s">
        <v>551</v>
      </c>
      <c r="AJ248" s="12" t="s">
        <v>552</v>
      </c>
      <c r="AK248" s="13">
        <v>44330</v>
      </c>
      <c r="AL248" s="13">
        <v>44500</v>
      </c>
      <c r="AM248" s="176">
        <v>3821</v>
      </c>
      <c r="AN248" s="216"/>
    </row>
    <row r="249" spans="1:40" s="104" customFormat="1" ht="148.5" x14ac:dyDescent="0.3">
      <c r="A249" s="278"/>
      <c r="B249" s="177"/>
      <c r="C249" s="177"/>
      <c r="D249" s="177"/>
      <c r="E249" s="177"/>
      <c r="F249" s="208"/>
      <c r="G249" s="177"/>
      <c r="H249" s="177"/>
      <c r="I249" s="196"/>
      <c r="J249" s="199"/>
      <c r="K249" s="202"/>
      <c r="L249" s="199">
        <v>0</v>
      </c>
      <c r="M249" s="196"/>
      <c r="N249" s="199"/>
      <c r="O249" s="174"/>
      <c r="P249" s="31">
        <v>2</v>
      </c>
      <c r="Q249" s="101" t="s">
        <v>553</v>
      </c>
      <c r="R249" s="27" t="s">
        <v>142</v>
      </c>
      <c r="S249" s="12" t="s">
        <v>64</v>
      </c>
      <c r="T249" s="12" t="s">
        <v>51</v>
      </c>
      <c r="U249" s="28" t="s">
        <v>143</v>
      </c>
      <c r="V249" s="12" t="s">
        <v>52</v>
      </c>
      <c r="W249" s="12" t="s">
        <v>53</v>
      </c>
      <c r="X249" s="12" t="s">
        <v>475</v>
      </c>
      <c r="Y249" s="29">
        <f>IFERROR(IF(AND(R248="Probabilidad",R249="Probabilidad"),(AA248-(+AA248*U249)),IF(R249="Probabilidad",(J248-(+J248*U249)),IF(R249="Impacto",AA248,""))),"")</f>
        <v>0.28799999999999998</v>
      </c>
      <c r="Z249" s="25" t="s">
        <v>151</v>
      </c>
      <c r="AA249" s="18">
        <v>0.28799999999999998</v>
      </c>
      <c r="AB249" s="25" t="s">
        <v>139</v>
      </c>
      <c r="AC249" s="18">
        <v>0.6</v>
      </c>
      <c r="AD249" s="30" t="s">
        <v>139</v>
      </c>
      <c r="AE249" s="11" t="s">
        <v>55</v>
      </c>
      <c r="AF249" s="11" t="s">
        <v>554</v>
      </c>
      <c r="AG249" s="12" t="s">
        <v>549</v>
      </c>
      <c r="AH249" s="12" t="s">
        <v>550</v>
      </c>
      <c r="AI249" s="12" t="s">
        <v>551</v>
      </c>
      <c r="AJ249" s="12" t="s">
        <v>552</v>
      </c>
      <c r="AK249" s="13">
        <v>44330</v>
      </c>
      <c r="AL249" s="13">
        <v>44500</v>
      </c>
      <c r="AM249" s="177"/>
      <c r="AN249" s="217"/>
    </row>
    <row r="250" spans="1:40" s="104" customFormat="1" x14ac:dyDescent="0.3">
      <c r="A250" s="278"/>
      <c r="B250" s="177"/>
      <c r="C250" s="177"/>
      <c r="D250" s="177"/>
      <c r="E250" s="177"/>
      <c r="F250" s="208"/>
      <c r="G250" s="177"/>
      <c r="H250" s="177"/>
      <c r="I250" s="196"/>
      <c r="J250" s="199"/>
      <c r="K250" s="202"/>
      <c r="L250" s="199">
        <v>0</v>
      </c>
      <c r="M250" s="196"/>
      <c r="N250" s="199"/>
      <c r="O250" s="174"/>
      <c r="P250" s="31">
        <v>3</v>
      </c>
      <c r="Q250" s="101"/>
      <c r="R250" s="27" t="s">
        <v>167</v>
      </c>
      <c r="S250" s="12"/>
      <c r="T250" s="12"/>
      <c r="U250" s="28" t="s">
        <v>167</v>
      </c>
      <c r="V250" s="12"/>
      <c r="W250" s="12"/>
      <c r="X250" s="12"/>
      <c r="Y250" s="29" t="str">
        <f>IFERROR(IF(AND(R249="Probabilidad",R250="Probabilidad"),(AA249-(+AA249*U250)),IF(AND(R249="Impacto",R250="Probabilidad"),(AA248-(+AA248*U250)),IF(R250="Impacto",AA249,""))),"")</f>
        <v/>
      </c>
      <c r="Z250" s="25" t="s">
        <v>167</v>
      </c>
      <c r="AA250" s="18" t="s">
        <v>167</v>
      </c>
      <c r="AB250" s="25" t="s">
        <v>167</v>
      </c>
      <c r="AC250" s="18" t="s">
        <v>167</v>
      </c>
      <c r="AD250" s="30" t="s">
        <v>167</v>
      </c>
      <c r="AE250" s="11"/>
      <c r="AF250" s="11"/>
      <c r="AG250" s="12"/>
      <c r="AH250" s="12"/>
      <c r="AI250" s="12"/>
      <c r="AJ250" s="12"/>
      <c r="AK250" s="13"/>
      <c r="AL250" s="13"/>
      <c r="AM250" s="177"/>
      <c r="AN250" s="217"/>
    </row>
    <row r="251" spans="1:40" s="104" customFormat="1" x14ac:dyDescent="0.3">
      <c r="A251" s="278"/>
      <c r="B251" s="177"/>
      <c r="C251" s="177"/>
      <c r="D251" s="177"/>
      <c r="E251" s="177"/>
      <c r="F251" s="208"/>
      <c r="G251" s="177"/>
      <c r="H251" s="177"/>
      <c r="I251" s="196"/>
      <c r="J251" s="199"/>
      <c r="K251" s="202"/>
      <c r="L251" s="199">
        <v>0</v>
      </c>
      <c r="M251" s="196"/>
      <c r="N251" s="199"/>
      <c r="O251" s="174"/>
      <c r="P251" s="31">
        <v>4</v>
      </c>
      <c r="Q251" s="101"/>
      <c r="R251" s="27" t="s">
        <v>167</v>
      </c>
      <c r="S251" s="12"/>
      <c r="T251" s="12"/>
      <c r="U251" s="28" t="s">
        <v>167</v>
      </c>
      <c r="V251" s="12"/>
      <c r="W251" s="12"/>
      <c r="X251" s="12"/>
      <c r="Y251" s="29" t="str">
        <f t="shared" ref="Y251:Y253" si="229">IFERROR(IF(AND(R250="Probabilidad",R251="Probabilidad"),(AA250-(+AA250*U251)),IF(AND(R250="Impacto",R251="Probabilidad"),(AA249-(+AA249*U251)),IF(R251="Impacto",AA250,""))),"")</f>
        <v/>
      </c>
      <c r="Z251" s="25" t="s">
        <v>167</v>
      </c>
      <c r="AA251" s="18" t="s">
        <v>167</v>
      </c>
      <c r="AB251" s="25" t="s">
        <v>167</v>
      </c>
      <c r="AC251" s="18" t="s">
        <v>167</v>
      </c>
      <c r="AD251" s="30" t="s">
        <v>167</v>
      </c>
      <c r="AE251" s="11"/>
      <c r="AF251" s="11"/>
      <c r="AG251" s="12"/>
      <c r="AH251" s="12"/>
      <c r="AI251" s="12"/>
      <c r="AJ251" s="12"/>
      <c r="AK251" s="13"/>
      <c r="AL251" s="13"/>
      <c r="AM251" s="177"/>
      <c r="AN251" s="217"/>
    </row>
    <row r="252" spans="1:40" s="104" customFormat="1" x14ac:dyDescent="0.3">
      <c r="A252" s="278"/>
      <c r="B252" s="177"/>
      <c r="C252" s="177"/>
      <c r="D252" s="177"/>
      <c r="E252" s="177"/>
      <c r="F252" s="208"/>
      <c r="G252" s="177"/>
      <c r="H252" s="177"/>
      <c r="I252" s="196"/>
      <c r="J252" s="199"/>
      <c r="K252" s="202"/>
      <c r="L252" s="199">
        <v>0</v>
      </c>
      <c r="M252" s="196"/>
      <c r="N252" s="199"/>
      <c r="O252" s="174"/>
      <c r="P252" s="31">
        <v>5</v>
      </c>
      <c r="Q252" s="101"/>
      <c r="R252" s="27" t="s">
        <v>167</v>
      </c>
      <c r="S252" s="12"/>
      <c r="T252" s="12"/>
      <c r="U252" s="28" t="s">
        <v>167</v>
      </c>
      <c r="V252" s="12"/>
      <c r="W252" s="12"/>
      <c r="X252" s="12"/>
      <c r="Y252" s="29" t="str">
        <f t="shared" si="229"/>
        <v/>
      </c>
      <c r="Z252" s="25" t="s">
        <v>167</v>
      </c>
      <c r="AA252" s="18" t="s">
        <v>167</v>
      </c>
      <c r="AB252" s="25" t="s">
        <v>167</v>
      </c>
      <c r="AC252" s="18" t="s">
        <v>167</v>
      </c>
      <c r="AD252" s="30" t="s">
        <v>167</v>
      </c>
      <c r="AE252" s="11"/>
      <c r="AF252" s="11"/>
      <c r="AG252" s="12"/>
      <c r="AH252" s="12"/>
      <c r="AI252" s="12"/>
      <c r="AJ252" s="12"/>
      <c r="AK252" s="13"/>
      <c r="AL252" s="13"/>
      <c r="AM252" s="177"/>
      <c r="AN252" s="217"/>
    </row>
    <row r="253" spans="1:40" s="104" customFormat="1" x14ac:dyDescent="0.3">
      <c r="A253" s="280"/>
      <c r="B253" s="178"/>
      <c r="C253" s="178"/>
      <c r="D253" s="178"/>
      <c r="E253" s="178"/>
      <c r="F253" s="209"/>
      <c r="G253" s="178"/>
      <c r="H253" s="178"/>
      <c r="I253" s="197"/>
      <c r="J253" s="200"/>
      <c r="K253" s="203"/>
      <c r="L253" s="200">
        <v>0</v>
      </c>
      <c r="M253" s="197"/>
      <c r="N253" s="200"/>
      <c r="O253" s="175"/>
      <c r="P253" s="31">
        <v>6</v>
      </c>
      <c r="Q253" s="101"/>
      <c r="R253" s="27" t="s">
        <v>167</v>
      </c>
      <c r="S253" s="12"/>
      <c r="T253" s="12"/>
      <c r="U253" s="28" t="s">
        <v>167</v>
      </c>
      <c r="V253" s="12"/>
      <c r="W253" s="12"/>
      <c r="X253" s="12"/>
      <c r="Y253" s="29" t="str">
        <f t="shared" si="229"/>
        <v/>
      </c>
      <c r="Z253" s="25" t="s">
        <v>167</v>
      </c>
      <c r="AA253" s="18" t="s">
        <v>167</v>
      </c>
      <c r="AB253" s="25" t="s">
        <v>167</v>
      </c>
      <c r="AC253" s="18" t="s">
        <v>167</v>
      </c>
      <c r="AD253" s="30" t="s">
        <v>167</v>
      </c>
      <c r="AE253" s="11"/>
      <c r="AF253" s="11"/>
      <c r="AG253" s="12"/>
      <c r="AH253" s="12"/>
      <c r="AI253" s="12"/>
      <c r="AJ253" s="12"/>
      <c r="AK253" s="13"/>
      <c r="AL253" s="13"/>
      <c r="AM253" s="178"/>
      <c r="AN253" s="224"/>
    </row>
    <row r="254" spans="1:40" s="104" customFormat="1" ht="101.1" customHeight="1" x14ac:dyDescent="0.3">
      <c r="A254" s="277">
        <v>42</v>
      </c>
      <c r="B254" s="176" t="s">
        <v>461</v>
      </c>
      <c r="C254" s="176" t="s">
        <v>43</v>
      </c>
      <c r="D254" s="176" t="s">
        <v>558</v>
      </c>
      <c r="E254" s="176" t="s">
        <v>559</v>
      </c>
      <c r="F254" s="207" t="s">
        <v>560</v>
      </c>
      <c r="G254" s="176" t="s">
        <v>71</v>
      </c>
      <c r="H254" s="176">
        <v>8500</v>
      </c>
      <c r="I254" s="195" t="s">
        <v>138</v>
      </c>
      <c r="J254" s="198">
        <v>1</v>
      </c>
      <c r="K254" s="201" t="s">
        <v>48</v>
      </c>
      <c r="L254" s="198" t="s">
        <v>48</v>
      </c>
      <c r="M254" s="195" t="s">
        <v>174</v>
      </c>
      <c r="N254" s="198">
        <v>0.8</v>
      </c>
      <c r="O254" s="173" t="s">
        <v>140</v>
      </c>
      <c r="P254" s="31">
        <v>1</v>
      </c>
      <c r="Q254" s="101" t="s">
        <v>561</v>
      </c>
      <c r="R254" s="27" t="s">
        <v>142</v>
      </c>
      <c r="S254" s="12" t="s">
        <v>64</v>
      </c>
      <c r="T254" s="12" t="s">
        <v>51</v>
      </c>
      <c r="U254" s="28" t="s">
        <v>143</v>
      </c>
      <c r="V254" s="12" t="s">
        <v>304</v>
      </c>
      <c r="W254" s="12" t="s">
        <v>53</v>
      </c>
      <c r="X254" s="12" t="s">
        <v>54</v>
      </c>
      <c r="Y254" s="29">
        <f>IFERROR(IF(R254="Probabilidad",(J254-(+J254*U254)),IF(R254="Impacto",J254,"")),"")</f>
        <v>0.6</v>
      </c>
      <c r="Z254" s="25" t="s">
        <v>144</v>
      </c>
      <c r="AA254" s="18">
        <v>0.6</v>
      </c>
      <c r="AB254" s="25" t="s">
        <v>174</v>
      </c>
      <c r="AC254" s="18">
        <v>0.8</v>
      </c>
      <c r="AD254" s="30" t="s">
        <v>140</v>
      </c>
      <c r="AE254" s="11" t="s">
        <v>55</v>
      </c>
      <c r="AF254" s="11" t="s">
        <v>562</v>
      </c>
      <c r="AG254" s="12" t="s">
        <v>563</v>
      </c>
      <c r="AH254" s="12" t="s">
        <v>190</v>
      </c>
      <c r="AI254" s="12" t="s">
        <v>564</v>
      </c>
      <c r="AJ254" s="12" t="s">
        <v>565</v>
      </c>
      <c r="AK254" s="13" t="s">
        <v>566</v>
      </c>
      <c r="AL254" s="13" t="s">
        <v>567</v>
      </c>
      <c r="AM254" s="176">
        <v>3789</v>
      </c>
      <c r="AN254" s="216"/>
    </row>
    <row r="255" spans="1:40" s="104" customFormat="1" ht="101.45" customHeight="1" x14ac:dyDescent="0.3">
      <c r="A255" s="278"/>
      <c r="B255" s="177"/>
      <c r="C255" s="177"/>
      <c r="D255" s="177"/>
      <c r="E255" s="177"/>
      <c r="F255" s="208"/>
      <c r="G255" s="177"/>
      <c r="H255" s="177"/>
      <c r="I255" s="196"/>
      <c r="J255" s="199"/>
      <c r="K255" s="202"/>
      <c r="L255" s="199"/>
      <c r="M255" s="196"/>
      <c r="N255" s="199"/>
      <c r="O255" s="174"/>
      <c r="P255" s="31">
        <v>2</v>
      </c>
      <c r="Q255" s="101" t="s">
        <v>568</v>
      </c>
      <c r="R255" s="27" t="s">
        <v>142</v>
      </c>
      <c r="S255" s="12" t="s">
        <v>64</v>
      </c>
      <c r="T255" s="12" t="s">
        <v>51</v>
      </c>
      <c r="U255" s="28" t="s">
        <v>143</v>
      </c>
      <c r="V255" s="12" t="s">
        <v>304</v>
      </c>
      <c r="W255" s="12" t="s">
        <v>53</v>
      </c>
      <c r="X255" s="12" t="s">
        <v>475</v>
      </c>
      <c r="Y255" s="29">
        <f>IFERROR(IF(AND(R254="Probabilidad",R255="Probabilidad"),(AA254-(+AA254*U255)),IF(R255="Probabilidad",(J254-(+J254*U255)),IF(R255="Impacto",AA254,""))),"")</f>
        <v>0.36</v>
      </c>
      <c r="Z255" s="25" t="s">
        <v>151</v>
      </c>
      <c r="AA255" s="18">
        <v>0.36</v>
      </c>
      <c r="AB255" s="25" t="s">
        <v>174</v>
      </c>
      <c r="AC255" s="18">
        <v>0.8</v>
      </c>
      <c r="AD255" s="30" t="s">
        <v>140</v>
      </c>
      <c r="AE255" s="11" t="s">
        <v>55</v>
      </c>
      <c r="AF255" s="126" t="s">
        <v>569</v>
      </c>
      <c r="AG255" s="12" t="s">
        <v>563</v>
      </c>
      <c r="AH255" s="12" t="s">
        <v>190</v>
      </c>
      <c r="AI255" s="12" t="s">
        <v>564</v>
      </c>
      <c r="AJ255" s="12" t="s">
        <v>565</v>
      </c>
      <c r="AK255" s="13" t="s">
        <v>566</v>
      </c>
      <c r="AL255" s="13" t="s">
        <v>567</v>
      </c>
      <c r="AM255" s="177"/>
      <c r="AN255" s="217"/>
    </row>
    <row r="256" spans="1:40" s="104" customFormat="1" ht="108" customHeight="1" x14ac:dyDescent="0.3">
      <c r="A256" s="278"/>
      <c r="B256" s="177"/>
      <c r="C256" s="177"/>
      <c r="D256" s="177"/>
      <c r="E256" s="177"/>
      <c r="F256" s="208"/>
      <c r="G256" s="177"/>
      <c r="H256" s="177"/>
      <c r="I256" s="196"/>
      <c r="J256" s="199"/>
      <c r="K256" s="202"/>
      <c r="L256" s="199"/>
      <c r="M256" s="196"/>
      <c r="N256" s="199"/>
      <c r="O256" s="174"/>
      <c r="P256" s="31">
        <v>3</v>
      </c>
      <c r="Q256" s="101" t="s">
        <v>570</v>
      </c>
      <c r="R256" s="27" t="s">
        <v>6</v>
      </c>
      <c r="S256" s="12" t="s">
        <v>81</v>
      </c>
      <c r="T256" s="12" t="s">
        <v>51</v>
      </c>
      <c r="U256" s="28" t="s">
        <v>492</v>
      </c>
      <c r="V256" s="12" t="s">
        <v>304</v>
      </c>
      <c r="W256" s="12" t="s">
        <v>150</v>
      </c>
      <c r="X256" s="12" t="s">
        <v>475</v>
      </c>
      <c r="Y256" s="29">
        <f t="shared" ref="Y256:Y259" si="230">IFERROR(IF(AND(R255="Probabilidad",R256="Probabilidad"),(AA255-(+AA255*U256)),IF(R256="Probabilidad",(J255-(+J255*U256)),IF(R256="Impacto",AA255,""))),"")</f>
        <v>0.36</v>
      </c>
      <c r="Z256" s="25" t="s">
        <v>151</v>
      </c>
      <c r="AA256" s="18">
        <v>0.36</v>
      </c>
      <c r="AB256" s="25" t="s">
        <v>139</v>
      </c>
      <c r="AC256" s="18">
        <v>0.60000000000000009</v>
      </c>
      <c r="AD256" s="30" t="s">
        <v>139</v>
      </c>
      <c r="AE256" s="11" t="s">
        <v>55</v>
      </c>
      <c r="AF256" s="11" t="s">
        <v>571</v>
      </c>
      <c r="AG256" s="12" t="s">
        <v>563</v>
      </c>
      <c r="AH256" s="12" t="s">
        <v>190</v>
      </c>
      <c r="AI256" s="12" t="s">
        <v>564</v>
      </c>
      <c r="AJ256" s="12" t="s">
        <v>565</v>
      </c>
      <c r="AK256" s="13" t="s">
        <v>566</v>
      </c>
      <c r="AL256" s="13" t="s">
        <v>567</v>
      </c>
      <c r="AM256" s="177"/>
      <c r="AN256" s="217"/>
    </row>
    <row r="257" spans="1:40" s="104" customFormat="1" ht="40.5" x14ac:dyDescent="0.3">
      <c r="A257" s="278"/>
      <c r="B257" s="177"/>
      <c r="C257" s="177"/>
      <c r="D257" s="177"/>
      <c r="E257" s="177"/>
      <c r="F257" s="208"/>
      <c r="G257" s="177"/>
      <c r="H257" s="177"/>
      <c r="I257" s="196"/>
      <c r="J257" s="199"/>
      <c r="K257" s="202"/>
      <c r="L257" s="199"/>
      <c r="M257" s="196"/>
      <c r="N257" s="199"/>
      <c r="O257" s="174"/>
      <c r="P257" s="31">
        <v>4</v>
      </c>
      <c r="Q257" s="122"/>
      <c r="R257" s="27" t="s">
        <v>167</v>
      </c>
      <c r="S257" s="12"/>
      <c r="T257" s="12"/>
      <c r="U257" s="28" t="s">
        <v>167</v>
      </c>
      <c r="V257" s="12"/>
      <c r="W257" s="12"/>
      <c r="X257" s="12"/>
      <c r="Y257" s="29" t="str">
        <f t="shared" si="230"/>
        <v/>
      </c>
      <c r="Z257" s="25" t="s">
        <v>167</v>
      </c>
      <c r="AA257" s="18" t="s">
        <v>167</v>
      </c>
      <c r="AB257" s="25" t="s">
        <v>167</v>
      </c>
      <c r="AC257" s="18" t="s">
        <v>167</v>
      </c>
      <c r="AD257" s="30" t="s">
        <v>167</v>
      </c>
      <c r="AE257" s="11"/>
      <c r="AF257" s="11" t="s">
        <v>572</v>
      </c>
      <c r="AG257" s="12" t="s">
        <v>563</v>
      </c>
      <c r="AH257" s="12" t="s">
        <v>190</v>
      </c>
      <c r="AI257" s="12" t="s">
        <v>564</v>
      </c>
      <c r="AJ257" s="12" t="s">
        <v>565</v>
      </c>
      <c r="AK257" s="13" t="s">
        <v>566</v>
      </c>
      <c r="AL257" s="13" t="s">
        <v>567</v>
      </c>
      <c r="AM257" s="177"/>
      <c r="AN257" s="217"/>
    </row>
    <row r="258" spans="1:40" s="104" customFormat="1" ht="40.5" x14ac:dyDescent="0.3">
      <c r="A258" s="278"/>
      <c r="B258" s="177"/>
      <c r="C258" s="177"/>
      <c r="D258" s="177"/>
      <c r="E258" s="177"/>
      <c r="F258" s="208"/>
      <c r="G258" s="177"/>
      <c r="H258" s="177"/>
      <c r="I258" s="196"/>
      <c r="J258" s="199"/>
      <c r="K258" s="202"/>
      <c r="L258" s="199"/>
      <c r="M258" s="196"/>
      <c r="N258" s="199"/>
      <c r="O258" s="174"/>
      <c r="P258" s="31">
        <v>5</v>
      </c>
      <c r="Q258" s="122"/>
      <c r="R258" s="27" t="s">
        <v>167</v>
      </c>
      <c r="S258" s="12"/>
      <c r="T258" s="12"/>
      <c r="U258" s="28" t="s">
        <v>167</v>
      </c>
      <c r="V258" s="12"/>
      <c r="W258" s="12"/>
      <c r="X258" s="12"/>
      <c r="Y258" s="29" t="str">
        <f t="shared" si="230"/>
        <v/>
      </c>
      <c r="Z258" s="25" t="s">
        <v>167</v>
      </c>
      <c r="AA258" s="18" t="s">
        <v>167</v>
      </c>
      <c r="AB258" s="25" t="s">
        <v>167</v>
      </c>
      <c r="AC258" s="18" t="s">
        <v>167</v>
      </c>
      <c r="AD258" s="30" t="s">
        <v>167</v>
      </c>
      <c r="AE258" s="11"/>
      <c r="AF258" s="11" t="s">
        <v>573</v>
      </c>
      <c r="AG258" s="12" t="s">
        <v>563</v>
      </c>
      <c r="AH258" s="12" t="s">
        <v>190</v>
      </c>
      <c r="AI258" s="12" t="s">
        <v>564</v>
      </c>
      <c r="AJ258" s="12" t="s">
        <v>565</v>
      </c>
      <c r="AK258" s="13" t="s">
        <v>566</v>
      </c>
      <c r="AL258" s="13" t="s">
        <v>567</v>
      </c>
      <c r="AM258" s="177"/>
      <c r="AN258" s="217"/>
    </row>
    <row r="259" spans="1:40" s="104" customFormat="1" ht="54" x14ac:dyDescent="0.3">
      <c r="A259" s="278"/>
      <c r="B259" s="177"/>
      <c r="C259" s="177"/>
      <c r="D259" s="177"/>
      <c r="E259" s="177"/>
      <c r="F259" s="208"/>
      <c r="G259" s="177"/>
      <c r="H259" s="177"/>
      <c r="I259" s="196"/>
      <c r="J259" s="199"/>
      <c r="K259" s="202"/>
      <c r="L259" s="199"/>
      <c r="M259" s="196"/>
      <c r="N259" s="199"/>
      <c r="O259" s="174"/>
      <c r="P259" s="31">
        <v>6</v>
      </c>
      <c r="Q259" s="101"/>
      <c r="R259" s="27" t="s">
        <v>167</v>
      </c>
      <c r="S259" s="12"/>
      <c r="T259" s="12"/>
      <c r="U259" s="28" t="s">
        <v>167</v>
      </c>
      <c r="V259" s="12"/>
      <c r="W259" s="12"/>
      <c r="X259" s="12"/>
      <c r="Y259" s="29" t="str">
        <f t="shared" si="230"/>
        <v/>
      </c>
      <c r="Z259" s="25" t="s">
        <v>167</v>
      </c>
      <c r="AA259" s="18" t="s">
        <v>167</v>
      </c>
      <c r="AB259" s="25" t="s">
        <v>167</v>
      </c>
      <c r="AC259" s="18" t="s">
        <v>167</v>
      </c>
      <c r="AD259" s="30" t="s">
        <v>167</v>
      </c>
      <c r="AE259" s="11"/>
      <c r="AF259" s="11" t="s">
        <v>574</v>
      </c>
      <c r="AG259" s="12" t="s">
        <v>563</v>
      </c>
      <c r="AH259" s="12" t="s">
        <v>190</v>
      </c>
      <c r="AI259" s="12" t="s">
        <v>564</v>
      </c>
      <c r="AJ259" s="12" t="s">
        <v>565</v>
      </c>
      <c r="AK259" s="13" t="s">
        <v>566</v>
      </c>
      <c r="AL259" s="13" t="s">
        <v>567</v>
      </c>
      <c r="AM259" s="177"/>
      <c r="AN259" s="217"/>
    </row>
    <row r="260" spans="1:40" s="104" customFormat="1" ht="94.5" customHeight="1" x14ac:dyDescent="0.3">
      <c r="A260" s="277">
        <v>43</v>
      </c>
      <c r="B260" s="289" t="s">
        <v>461</v>
      </c>
      <c r="C260" s="176" t="s">
        <v>43</v>
      </c>
      <c r="D260" s="176" t="s">
        <v>1191</v>
      </c>
      <c r="E260" s="176" t="s">
        <v>1192</v>
      </c>
      <c r="F260" s="207" t="s">
        <v>575</v>
      </c>
      <c r="G260" s="176" t="s">
        <v>71</v>
      </c>
      <c r="H260" s="281">
        <v>12764694</v>
      </c>
      <c r="I260" s="195" t="s">
        <v>138</v>
      </c>
      <c r="J260" s="198">
        <v>1</v>
      </c>
      <c r="K260" s="201" t="s">
        <v>95</v>
      </c>
      <c r="L260" s="198" t="s">
        <v>95</v>
      </c>
      <c r="M260" s="195" t="s">
        <v>139</v>
      </c>
      <c r="N260" s="198">
        <v>0.6</v>
      </c>
      <c r="O260" s="173" t="s">
        <v>140</v>
      </c>
      <c r="P260" s="31">
        <v>1</v>
      </c>
      <c r="Q260" s="2" t="s">
        <v>576</v>
      </c>
      <c r="R260" s="27" t="s">
        <v>142</v>
      </c>
      <c r="S260" s="12" t="s">
        <v>64</v>
      </c>
      <c r="T260" s="12" t="s">
        <v>51</v>
      </c>
      <c r="U260" s="28" t="s">
        <v>143</v>
      </c>
      <c r="V260" s="12" t="s">
        <v>52</v>
      </c>
      <c r="W260" s="12" t="s">
        <v>150</v>
      </c>
      <c r="X260" s="12" t="s">
        <v>54</v>
      </c>
      <c r="Y260" s="29">
        <f>IFERROR(IF(R260="Probabilidad",(J260-(+J260*U260)),IF(R260="Impacto",J260,"")),"")</f>
        <v>0.6</v>
      </c>
      <c r="Z260" s="25" t="s">
        <v>144</v>
      </c>
      <c r="AA260" s="18">
        <v>0.6</v>
      </c>
      <c r="AB260" s="25" t="s">
        <v>139</v>
      </c>
      <c r="AC260" s="18">
        <v>0.6</v>
      </c>
      <c r="AD260" s="30" t="s">
        <v>139</v>
      </c>
      <c r="AE260" s="11" t="s">
        <v>55</v>
      </c>
      <c r="AF260" s="11" t="s">
        <v>577</v>
      </c>
      <c r="AG260" s="4" t="s">
        <v>578</v>
      </c>
      <c r="AH260" s="12" t="s">
        <v>579</v>
      </c>
      <c r="AI260" s="4" t="s">
        <v>580</v>
      </c>
      <c r="AJ260" s="12" t="s">
        <v>581</v>
      </c>
      <c r="AK260" s="15"/>
      <c r="AL260" s="15" t="s">
        <v>1193</v>
      </c>
      <c r="AM260" s="176">
        <v>3795</v>
      </c>
      <c r="AN260" s="216"/>
    </row>
    <row r="261" spans="1:40" s="104" customFormat="1" ht="163.5" customHeight="1" x14ac:dyDescent="0.3">
      <c r="A261" s="278"/>
      <c r="B261" s="290"/>
      <c r="C261" s="177"/>
      <c r="D261" s="177"/>
      <c r="E261" s="177"/>
      <c r="F261" s="208"/>
      <c r="G261" s="177"/>
      <c r="H261" s="177"/>
      <c r="I261" s="196"/>
      <c r="J261" s="199"/>
      <c r="K261" s="202"/>
      <c r="L261" s="199">
        <v>0</v>
      </c>
      <c r="M261" s="196"/>
      <c r="N261" s="199"/>
      <c r="O261" s="174"/>
      <c r="P261" s="31">
        <v>2</v>
      </c>
      <c r="Q261" s="2" t="s">
        <v>582</v>
      </c>
      <c r="R261" s="27" t="s">
        <v>142</v>
      </c>
      <c r="S261" s="12" t="s">
        <v>50</v>
      </c>
      <c r="T261" s="12" t="s">
        <v>51</v>
      </c>
      <c r="U261" s="28" t="s">
        <v>501</v>
      </c>
      <c r="V261" s="12" t="s">
        <v>52</v>
      </c>
      <c r="W261" s="12" t="s">
        <v>150</v>
      </c>
      <c r="X261" s="12" t="s">
        <v>54</v>
      </c>
      <c r="Y261" s="29">
        <f>IFERROR(IF(AND(R260="Probabilidad",R261="Probabilidad"),(AA260-(+AA260*U261)),IF(R261="Probabilidad",(J260-(+J260*U261)),IF(R261="Impacto",AA260,""))),"")</f>
        <v>0.42</v>
      </c>
      <c r="Z261" s="25" t="s">
        <v>144</v>
      </c>
      <c r="AA261" s="18">
        <v>0.42</v>
      </c>
      <c r="AB261" s="25" t="s">
        <v>139</v>
      </c>
      <c r="AC261" s="18">
        <v>0.6</v>
      </c>
      <c r="AD261" s="30" t="s">
        <v>139</v>
      </c>
      <c r="AE261" s="11" t="s">
        <v>55</v>
      </c>
      <c r="AF261" s="77" t="s">
        <v>583</v>
      </c>
      <c r="AG261" s="4" t="s">
        <v>584</v>
      </c>
      <c r="AH261" s="4" t="s">
        <v>585</v>
      </c>
      <c r="AI261" s="4" t="s">
        <v>586</v>
      </c>
      <c r="AJ261" s="12" t="s">
        <v>581</v>
      </c>
      <c r="AK261" s="15"/>
      <c r="AL261" s="15" t="s">
        <v>1193</v>
      </c>
      <c r="AM261" s="177"/>
      <c r="AN261" s="217"/>
    </row>
    <row r="262" spans="1:40" s="104" customFormat="1" ht="90.6" customHeight="1" x14ac:dyDescent="0.3">
      <c r="A262" s="278"/>
      <c r="B262" s="290"/>
      <c r="C262" s="177"/>
      <c r="D262" s="177"/>
      <c r="E262" s="177"/>
      <c r="F262" s="208"/>
      <c r="G262" s="177"/>
      <c r="H262" s="177"/>
      <c r="I262" s="196"/>
      <c r="J262" s="199"/>
      <c r="K262" s="202"/>
      <c r="L262" s="199">
        <v>0</v>
      </c>
      <c r="M262" s="196"/>
      <c r="N262" s="199"/>
      <c r="O262" s="174"/>
      <c r="P262" s="31">
        <v>3</v>
      </c>
      <c r="Q262" s="2" t="s">
        <v>587</v>
      </c>
      <c r="R262" s="27" t="s">
        <v>6</v>
      </c>
      <c r="S262" s="12" t="s">
        <v>81</v>
      </c>
      <c r="T262" s="12" t="s">
        <v>51</v>
      </c>
      <c r="U262" s="28" t="s">
        <v>501</v>
      </c>
      <c r="V262" s="12" t="s">
        <v>52</v>
      </c>
      <c r="W262" s="12" t="s">
        <v>150</v>
      </c>
      <c r="X262" s="12" t="s">
        <v>54</v>
      </c>
      <c r="Y262" s="29">
        <f>IFERROR(IF(AND(R261="Probabilidad",R262="Probabilidad"),(AA261-(+AA261*U262)),IF(AND(R261="Impacto",R262="Probabilidad"),(AA260-(+AA260*U262)),IF(R262="Impacto",AA261,""))),"")</f>
        <v>0.42</v>
      </c>
      <c r="Z262" s="25" t="s">
        <v>144</v>
      </c>
      <c r="AA262" s="18">
        <v>0.42</v>
      </c>
      <c r="AB262" s="25" t="s">
        <v>139</v>
      </c>
      <c r="AC262" s="18">
        <v>0.42</v>
      </c>
      <c r="AD262" s="30" t="s">
        <v>139</v>
      </c>
      <c r="AE262" s="11" t="s">
        <v>55</v>
      </c>
      <c r="AF262" s="77" t="s">
        <v>588</v>
      </c>
      <c r="AG262" s="4" t="s">
        <v>589</v>
      </c>
      <c r="AH262" s="12" t="s">
        <v>590</v>
      </c>
      <c r="AI262" s="4" t="s">
        <v>591</v>
      </c>
      <c r="AJ262" s="12" t="s">
        <v>592</v>
      </c>
      <c r="AK262" s="15"/>
      <c r="AL262" s="15" t="s">
        <v>1193</v>
      </c>
      <c r="AM262" s="177"/>
      <c r="AN262" s="217"/>
    </row>
    <row r="263" spans="1:40" s="104" customFormat="1" x14ac:dyDescent="0.3">
      <c r="A263" s="278"/>
      <c r="B263" s="290"/>
      <c r="C263" s="177"/>
      <c r="D263" s="177"/>
      <c r="E263" s="177"/>
      <c r="F263" s="208"/>
      <c r="G263" s="177"/>
      <c r="H263" s="177"/>
      <c r="I263" s="196"/>
      <c r="J263" s="199"/>
      <c r="K263" s="202"/>
      <c r="L263" s="199">
        <v>0</v>
      </c>
      <c r="M263" s="196"/>
      <c r="N263" s="199"/>
      <c r="O263" s="174"/>
      <c r="P263" s="31">
        <v>4</v>
      </c>
      <c r="Q263" s="101"/>
      <c r="R263" s="27" t="s">
        <v>167</v>
      </c>
      <c r="S263" s="12"/>
      <c r="T263" s="12"/>
      <c r="U263" s="28" t="s">
        <v>501</v>
      </c>
      <c r="V263" s="12"/>
      <c r="W263" s="12"/>
      <c r="X263" s="12"/>
      <c r="Y263" s="29" t="str">
        <f t="shared" ref="Y263:Y276" si="231">IFERROR(IF(AND(R262="Probabilidad",R263="Probabilidad"),(AA262-(+AA262*U263)),IF(AND(R262="Impacto",R263="Probabilidad"),(AA261-(+AA261*U263)),IF(R263="Impacto",AA262,""))),"")</f>
        <v/>
      </c>
      <c r="Z263" s="25" t="s">
        <v>167</v>
      </c>
      <c r="AA263" s="18" t="s">
        <v>167</v>
      </c>
      <c r="AB263" s="25" t="s">
        <v>167</v>
      </c>
      <c r="AC263" s="18" t="s">
        <v>167</v>
      </c>
      <c r="AD263" s="30" t="s">
        <v>167</v>
      </c>
      <c r="AE263" s="11"/>
      <c r="AF263" s="11"/>
      <c r="AG263" s="12"/>
      <c r="AH263" s="12"/>
      <c r="AI263" s="12"/>
      <c r="AJ263" s="12"/>
      <c r="AK263" s="13"/>
      <c r="AL263" s="13"/>
      <c r="AM263" s="177"/>
      <c r="AN263" s="217"/>
    </row>
    <row r="264" spans="1:40" s="104" customFormat="1" x14ac:dyDescent="0.3">
      <c r="A264" s="278"/>
      <c r="B264" s="290"/>
      <c r="C264" s="177"/>
      <c r="D264" s="177"/>
      <c r="E264" s="177"/>
      <c r="F264" s="208"/>
      <c r="G264" s="177"/>
      <c r="H264" s="177"/>
      <c r="I264" s="196"/>
      <c r="J264" s="199"/>
      <c r="K264" s="202"/>
      <c r="L264" s="199">
        <v>0</v>
      </c>
      <c r="M264" s="196"/>
      <c r="N264" s="199"/>
      <c r="O264" s="174"/>
      <c r="P264" s="31">
        <v>5</v>
      </c>
      <c r="Q264" s="101"/>
      <c r="R264" s="27" t="s">
        <v>167</v>
      </c>
      <c r="S264" s="12"/>
      <c r="T264" s="12"/>
      <c r="U264" s="28"/>
      <c r="V264" s="12"/>
      <c r="W264" s="12"/>
      <c r="X264" s="12"/>
      <c r="Y264" s="29" t="str">
        <f t="shared" si="231"/>
        <v/>
      </c>
      <c r="Z264" s="25" t="s">
        <v>167</v>
      </c>
      <c r="AA264" s="18" t="s">
        <v>167</v>
      </c>
      <c r="AB264" s="25" t="s">
        <v>167</v>
      </c>
      <c r="AC264" s="18" t="s">
        <v>167</v>
      </c>
      <c r="AD264" s="30" t="s">
        <v>167</v>
      </c>
      <c r="AE264" s="11"/>
      <c r="AF264" s="11"/>
      <c r="AG264" s="12"/>
      <c r="AH264" s="12"/>
      <c r="AI264" s="12"/>
      <c r="AJ264" s="12"/>
      <c r="AK264" s="13"/>
      <c r="AL264" s="13"/>
      <c r="AM264" s="177"/>
      <c r="AN264" s="217"/>
    </row>
    <row r="265" spans="1:40" s="104" customFormat="1" ht="102.6" customHeight="1" x14ac:dyDescent="0.3">
      <c r="A265" s="282">
        <v>44</v>
      </c>
      <c r="B265" s="176" t="s">
        <v>461</v>
      </c>
      <c r="C265" s="176" t="s">
        <v>43</v>
      </c>
      <c r="D265" s="285" t="s">
        <v>1194</v>
      </c>
      <c r="E265" s="288" t="s">
        <v>1195</v>
      </c>
      <c r="F265" s="207" t="s">
        <v>1196</v>
      </c>
      <c r="G265" s="176" t="s">
        <v>71</v>
      </c>
      <c r="H265" s="281">
        <v>26084364</v>
      </c>
      <c r="I265" s="195" t="s">
        <v>138</v>
      </c>
      <c r="J265" s="198">
        <v>1</v>
      </c>
      <c r="K265" s="201" t="s">
        <v>593</v>
      </c>
      <c r="L265" s="198" t="s">
        <v>593</v>
      </c>
      <c r="M265" s="195" t="s">
        <v>594</v>
      </c>
      <c r="N265" s="198">
        <v>1</v>
      </c>
      <c r="O265" s="173" t="s">
        <v>595</v>
      </c>
      <c r="P265" s="31">
        <v>1</v>
      </c>
      <c r="Q265" s="167" t="s">
        <v>1197</v>
      </c>
      <c r="R265" s="27" t="s">
        <v>6</v>
      </c>
      <c r="S265" s="12" t="s">
        <v>81</v>
      </c>
      <c r="T265" s="12" t="s">
        <v>51</v>
      </c>
      <c r="U265" s="28" t="s">
        <v>492</v>
      </c>
      <c r="V265" s="12" t="s">
        <v>52</v>
      </c>
      <c r="W265" s="12" t="s">
        <v>150</v>
      </c>
      <c r="X265" s="12" t="s">
        <v>54</v>
      </c>
      <c r="Y265" s="29">
        <f>IFERROR(IF(R265="Probabilidad",(J265-(+J265*U265)),IF(R265="Impacto",J265,"")),"")</f>
        <v>1</v>
      </c>
      <c r="Z265" s="25" t="s">
        <v>138</v>
      </c>
      <c r="AA265" s="18">
        <v>1</v>
      </c>
      <c r="AB265" s="25" t="s">
        <v>174</v>
      </c>
      <c r="AC265" s="18">
        <v>0.75</v>
      </c>
      <c r="AD265" s="30" t="s">
        <v>140</v>
      </c>
      <c r="AE265" s="11" t="s">
        <v>55</v>
      </c>
      <c r="AF265" s="11" t="s">
        <v>596</v>
      </c>
      <c r="AG265" s="12" t="s">
        <v>597</v>
      </c>
      <c r="AH265" s="12" t="s">
        <v>598</v>
      </c>
      <c r="AI265" s="12" t="s">
        <v>599</v>
      </c>
      <c r="AJ265" s="12" t="s">
        <v>581</v>
      </c>
      <c r="AK265" s="15"/>
      <c r="AL265" s="15" t="s">
        <v>1193</v>
      </c>
      <c r="AM265" s="176">
        <v>3796</v>
      </c>
      <c r="AN265" s="216"/>
    </row>
    <row r="266" spans="1:40" s="104" customFormat="1" ht="244.5" x14ac:dyDescent="0.3">
      <c r="A266" s="283"/>
      <c r="B266" s="177"/>
      <c r="C266" s="177"/>
      <c r="D266" s="286"/>
      <c r="E266" s="177"/>
      <c r="F266" s="208"/>
      <c r="G266" s="177"/>
      <c r="H266" s="177"/>
      <c r="I266" s="196"/>
      <c r="J266" s="199"/>
      <c r="K266" s="202"/>
      <c r="L266" s="199">
        <v>0</v>
      </c>
      <c r="M266" s="196"/>
      <c r="N266" s="199"/>
      <c r="O266" s="174"/>
      <c r="P266" s="31">
        <v>2</v>
      </c>
      <c r="Q266" s="168" t="s">
        <v>1198</v>
      </c>
      <c r="R266" s="27" t="s">
        <v>142</v>
      </c>
      <c r="S266" s="12" t="s">
        <v>64</v>
      </c>
      <c r="T266" s="12" t="s">
        <v>51</v>
      </c>
      <c r="U266" s="28" t="s">
        <v>143</v>
      </c>
      <c r="V266" s="12" t="s">
        <v>52</v>
      </c>
      <c r="W266" s="12" t="s">
        <v>53</v>
      </c>
      <c r="X266" s="12" t="s">
        <v>54</v>
      </c>
      <c r="Y266" s="29">
        <f>IFERROR(IF(AND(R265="Probabilidad",R266="Probabilidad"),(AA265-(+AA265*U266)),IF(R266="Probabilidad",(J265-(+J265*U266)),IF(R266="Impacto",AA265,""))),"")</f>
        <v>0.6</v>
      </c>
      <c r="Z266" s="25" t="s">
        <v>144</v>
      </c>
      <c r="AA266" s="18">
        <v>0.6</v>
      </c>
      <c r="AB266" s="25" t="s">
        <v>174</v>
      </c>
      <c r="AC266" s="18">
        <v>0.75</v>
      </c>
      <c r="AD266" s="30" t="s">
        <v>140</v>
      </c>
      <c r="AE266" s="11" t="s">
        <v>55</v>
      </c>
      <c r="AF266" s="11" t="s">
        <v>600</v>
      </c>
      <c r="AG266" s="12" t="s">
        <v>597</v>
      </c>
      <c r="AH266" s="12" t="s">
        <v>598</v>
      </c>
      <c r="AI266" s="12" t="s">
        <v>599</v>
      </c>
      <c r="AJ266" s="12" t="s">
        <v>581</v>
      </c>
      <c r="AK266" s="15"/>
      <c r="AL266" s="15" t="s">
        <v>1193</v>
      </c>
      <c r="AM266" s="177"/>
      <c r="AN266" s="217"/>
    </row>
    <row r="267" spans="1:40" s="104" customFormat="1" ht="258.75" x14ac:dyDescent="0.3">
      <c r="A267" s="283"/>
      <c r="B267" s="177"/>
      <c r="C267" s="177"/>
      <c r="D267" s="286"/>
      <c r="E267" s="177"/>
      <c r="F267" s="208"/>
      <c r="G267" s="177"/>
      <c r="H267" s="177"/>
      <c r="I267" s="196"/>
      <c r="J267" s="199"/>
      <c r="K267" s="202"/>
      <c r="L267" s="199">
        <v>0</v>
      </c>
      <c r="M267" s="196"/>
      <c r="N267" s="199"/>
      <c r="O267" s="174"/>
      <c r="P267" s="31">
        <v>3</v>
      </c>
      <c r="Q267" s="169" t="s">
        <v>1199</v>
      </c>
      <c r="R267" s="27" t="s">
        <v>142</v>
      </c>
      <c r="S267" s="12" t="s">
        <v>64</v>
      </c>
      <c r="T267" s="12" t="s">
        <v>51</v>
      </c>
      <c r="U267" s="28" t="s">
        <v>143</v>
      </c>
      <c r="V267" s="12" t="s">
        <v>52</v>
      </c>
      <c r="W267" s="12" t="s">
        <v>53</v>
      </c>
      <c r="X267" s="12" t="s">
        <v>54</v>
      </c>
      <c r="Y267" s="29">
        <f t="shared" si="231"/>
        <v>0.36</v>
      </c>
      <c r="Z267" s="25" t="s">
        <v>151</v>
      </c>
      <c r="AA267" s="18">
        <v>0.36</v>
      </c>
      <c r="AB267" s="25" t="s">
        <v>174</v>
      </c>
      <c r="AC267" s="18">
        <v>0.75</v>
      </c>
      <c r="AD267" s="30" t="s">
        <v>140</v>
      </c>
      <c r="AE267" s="11" t="s">
        <v>55</v>
      </c>
      <c r="AF267" s="11" t="s">
        <v>601</v>
      </c>
      <c r="AG267" s="12" t="s">
        <v>597</v>
      </c>
      <c r="AH267" s="12" t="s">
        <v>598</v>
      </c>
      <c r="AI267" s="12" t="s">
        <v>599</v>
      </c>
      <c r="AJ267" s="12" t="s">
        <v>581</v>
      </c>
      <c r="AK267" s="15"/>
      <c r="AL267" s="15" t="s">
        <v>1193</v>
      </c>
      <c r="AM267" s="177"/>
      <c r="AN267" s="217"/>
    </row>
    <row r="268" spans="1:40" s="104" customFormat="1" ht="169.5" x14ac:dyDescent="0.3">
      <c r="A268" s="283"/>
      <c r="B268" s="177"/>
      <c r="C268" s="177"/>
      <c r="D268" s="286"/>
      <c r="E268" s="177"/>
      <c r="F268" s="208"/>
      <c r="G268" s="177"/>
      <c r="H268" s="177"/>
      <c r="I268" s="196"/>
      <c r="J268" s="199"/>
      <c r="K268" s="202"/>
      <c r="L268" s="199">
        <v>0</v>
      </c>
      <c r="M268" s="196"/>
      <c r="N268" s="199"/>
      <c r="O268" s="174"/>
      <c r="P268" s="31">
        <v>4</v>
      </c>
      <c r="Q268" s="170" t="s">
        <v>1200</v>
      </c>
      <c r="R268" s="27" t="s">
        <v>142</v>
      </c>
      <c r="S268" s="12" t="s">
        <v>50</v>
      </c>
      <c r="T268" s="12" t="s">
        <v>51</v>
      </c>
      <c r="U268" s="28" t="s">
        <v>501</v>
      </c>
      <c r="V268" s="12" t="s">
        <v>52</v>
      </c>
      <c r="W268" s="12" t="s">
        <v>53</v>
      </c>
      <c r="X268" s="12" t="s">
        <v>54</v>
      </c>
      <c r="Y268" s="29">
        <f t="shared" si="231"/>
        <v>0.252</v>
      </c>
      <c r="Z268" s="25" t="s">
        <v>151</v>
      </c>
      <c r="AA268" s="18">
        <v>0.252</v>
      </c>
      <c r="AB268" s="25" t="s">
        <v>174</v>
      </c>
      <c r="AC268" s="18">
        <v>0.75</v>
      </c>
      <c r="AD268" s="30" t="s">
        <v>140</v>
      </c>
      <c r="AE268" s="11" t="s">
        <v>55</v>
      </c>
      <c r="AF268" s="11" t="s">
        <v>602</v>
      </c>
      <c r="AG268" s="12" t="s">
        <v>597</v>
      </c>
      <c r="AH268" s="12" t="s">
        <v>598</v>
      </c>
      <c r="AI268" s="12" t="s">
        <v>599</v>
      </c>
      <c r="AJ268" s="12" t="s">
        <v>581</v>
      </c>
      <c r="AK268" s="15"/>
      <c r="AL268" s="15" t="s">
        <v>1193</v>
      </c>
      <c r="AM268" s="177"/>
      <c r="AN268" s="217"/>
    </row>
    <row r="269" spans="1:40" s="104" customFormat="1" ht="213.75" x14ac:dyDescent="0.3">
      <c r="A269" s="283"/>
      <c r="B269" s="177"/>
      <c r="C269" s="177"/>
      <c r="D269" s="286"/>
      <c r="E269" s="177"/>
      <c r="F269" s="208"/>
      <c r="G269" s="177"/>
      <c r="H269" s="177"/>
      <c r="I269" s="196"/>
      <c r="J269" s="199"/>
      <c r="K269" s="202"/>
      <c r="L269" s="199">
        <v>0</v>
      </c>
      <c r="M269" s="196"/>
      <c r="N269" s="199"/>
      <c r="O269" s="174"/>
      <c r="P269" s="31">
        <v>5</v>
      </c>
      <c r="Q269" s="171" t="s">
        <v>1201</v>
      </c>
      <c r="R269" s="27" t="s">
        <v>142</v>
      </c>
      <c r="S269" s="12" t="s">
        <v>64</v>
      </c>
      <c r="T269" s="12" t="s">
        <v>51</v>
      </c>
      <c r="U269" s="28" t="s">
        <v>143</v>
      </c>
      <c r="V269" s="12" t="s">
        <v>52</v>
      </c>
      <c r="W269" s="12" t="s">
        <v>150</v>
      </c>
      <c r="X269" s="12" t="s">
        <v>54</v>
      </c>
      <c r="Y269" s="29">
        <f t="shared" si="231"/>
        <v>0.1512</v>
      </c>
      <c r="Z269" s="25" t="s">
        <v>160</v>
      </c>
      <c r="AA269" s="18">
        <v>0.1512</v>
      </c>
      <c r="AB269" s="25" t="s">
        <v>174</v>
      </c>
      <c r="AC269" s="18">
        <v>0.75</v>
      </c>
      <c r="AD269" s="30" t="s">
        <v>140</v>
      </c>
      <c r="AE269" s="11" t="s">
        <v>55</v>
      </c>
      <c r="AF269" s="113" t="s">
        <v>603</v>
      </c>
      <c r="AG269" s="4" t="s">
        <v>584</v>
      </c>
      <c r="AH269" s="4" t="s">
        <v>585</v>
      </c>
      <c r="AI269" s="4" t="s">
        <v>586</v>
      </c>
      <c r="AJ269" s="12" t="s">
        <v>581</v>
      </c>
      <c r="AK269" s="15"/>
      <c r="AL269" s="15" t="s">
        <v>1193</v>
      </c>
      <c r="AM269" s="177"/>
      <c r="AN269" s="217"/>
    </row>
    <row r="270" spans="1:40" s="104" customFormat="1" ht="229.5" x14ac:dyDescent="0.3">
      <c r="A270" s="284"/>
      <c r="B270" s="178"/>
      <c r="C270" s="178"/>
      <c r="D270" s="287"/>
      <c r="E270" s="178"/>
      <c r="F270" s="209"/>
      <c r="G270" s="178"/>
      <c r="H270" s="178"/>
      <c r="I270" s="197"/>
      <c r="J270" s="200"/>
      <c r="K270" s="203"/>
      <c r="L270" s="200">
        <v>0</v>
      </c>
      <c r="M270" s="197"/>
      <c r="N270" s="200"/>
      <c r="O270" s="175"/>
      <c r="P270" s="31">
        <v>6</v>
      </c>
      <c r="Q270" s="167" t="s">
        <v>1202</v>
      </c>
      <c r="R270" s="27" t="s">
        <v>142</v>
      </c>
      <c r="S270" s="12" t="s">
        <v>64</v>
      </c>
      <c r="T270" s="12" t="s">
        <v>268</v>
      </c>
      <c r="U270" s="28" t="s">
        <v>467</v>
      </c>
      <c r="V270" s="12" t="s">
        <v>52</v>
      </c>
      <c r="W270" s="12" t="s">
        <v>150</v>
      </c>
      <c r="X270" s="12" t="s">
        <v>54</v>
      </c>
      <c r="Y270" s="29">
        <f t="shared" si="231"/>
        <v>7.5600000000000001E-2</v>
      </c>
      <c r="Z270" s="25" t="s">
        <v>160</v>
      </c>
      <c r="AA270" s="18">
        <v>7.5600000000000001E-2</v>
      </c>
      <c r="AB270" s="25" t="s">
        <v>174</v>
      </c>
      <c r="AC270" s="18">
        <v>0.75</v>
      </c>
      <c r="AD270" s="30" t="s">
        <v>140</v>
      </c>
      <c r="AE270" s="11" t="s">
        <v>55</v>
      </c>
      <c r="AF270" s="11" t="s">
        <v>604</v>
      </c>
      <c r="AG270" s="4" t="s">
        <v>605</v>
      </c>
      <c r="AH270" s="12" t="s">
        <v>606</v>
      </c>
      <c r="AI270" s="4" t="s">
        <v>607</v>
      </c>
      <c r="AJ270" s="12" t="s">
        <v>581</v>
      </c>
      <c r="AK270" s="15"/>
      <c r="AL270" s="15" t="s">
        <v>1193</v>
      </c>
      <c r="AM270" s="178"/>
      <c r="AN270" s="224"/>
    </row>
    <row r="271" spans="1:40" s="104" customFormat="1" ht="97.5" x14ac:dyDescent="0.3">
      <c r="A271" s="277">
        <v>45</v>
      </c>
      <c r="B271" s="176" t="s">
        <v>461</v>
      </c>
      <c r="C271" s="176" t="s">
        <v>43</v>
      </c>
      <c r="D271" s="176" t="s">
        <v>608</v>
      </c>
      <c r="E271" s="176" t="s">
        <v>609</v>
      </c>
      <c r="F271" s="207" t="s">
        <v>610</v>
      </c>
      <c r="G271" s="176" t="s">
        <v>71</v>
      </c>
      <c r="H271" s="176">
        <v>12764694</v>
      </c>
      <c r="I271" s="195" t="s">
        <v>138</v>
      </c>
      <c r="J271" s="198">
        <v>1</v>
      </c>
      <c r="K271" s="201" t="s">
        <v>593</v>
      </c>
      <c r="L271" s="198" t="s">
        <v>593</v>
      </c>
      <c r="M271" s="195" t="s">
        <v>594</v>
      </c>
      <c r="N271" s="198">
        <v>1</v>
      </c>
      <c r="O271" s="173" t="s">
        <v>595</v>
      </c>
      <c r="P271" s="31">
        <v>1</v>
      </c>
      <c r="Q271" s="101" t="s">
        <v>621</v>
      </c>
      <c r="R271" s="27" t="s">
        <v>142</v>
      </c>
      <c r="S271" s="12" t="s">
        <v>64</v>
      </c>
      <c r="T271" s="12" t="s">
        <v>51</v>
      </c>
      <c r="U271" s="28" t="s">
        <v>143</v>
      </c>
      <c r="V271" s="12" t="s">
        <v>52</v>
      </c>
      <c r="W271" s="12" t="s">
        <v>53</v>
      </c>
      <c r="X271" s="12" t="s">
        <v>54</v>
      </c>
      <c r="Y271" s="29">
        <f t="shared" si="231"/>
        <v>4.5359999999999998E-2</v>
      </c>
      <c r="Z271" s="25" t="s">
        <v>160</v>
      </c>
      <c r="AA271" s="18">
        <v>4.5359999999999998E-2</v>
      </c>
      <c r="AB271" s="25" t="s">
        <v>594</v>
      </c>
      <c r="AC271" s="18">
        <v>1</v>
      </c>
      <c r="AD271" s="30" t="s">
        <v>595</v>
      </c>
      <c r="AE271" s="11" t="s">
        <v>55</v>
      </c>
      <c r="AF271" s="11" t="s">
        <v>611</v>
      </c>
      <c r="AG271" s="12" t="s">
        <v>578</v>
      </c>
      <c r="AH271" s="12" t="s">
        <v>579</v>
      </c>
      <c r="AI271" s="12" t="s">
        <v>599</v>
      </c>
      <c r="AJ271" s="12" t="s">
        <v>581</v>
      </c>
      <c r="AK271" s="13">
        <v>44330</v>
      </c>
      <c r="AL271" s="13">
        <v>44500</v>
      </c>
      <c r="AM271" s="176">
        <v>3798</v>
      </c>
      <c r="AN271" s="216"/>
    </row>
    <row r="272" spans="1:40" s="104" customFormat="1" x14ac:dyDescent="0.3">
      <c r="A272" s="278"/>
      <c r="B272" s="177"/>
      <c r="C272" s="177"/>
      <c r="D272" s="177"/>
      <c r="E272" s="177"/>
      <c r="F272" s="208"/>
      <c r="G272" s="177"/>
      <c r="H272" s="177"/>
      <c r="I272" s="196"/>
      <c r="J272" s="199"/>
      <c r="K272" s="202"/>
      <c r="L272" s="199">
        <v>0</v>
      </c>
      <c r="M272" s="196"/>
      <c r="N272" s="199"/>
      <c r="O272" s="174"/>
      <c r="P272" s="31">
        <v>2</v>
      </c>
      <c r="Q272" s="101"/>
      <c r="R272" s="27" t="s">
        <v>167</v>
      </c>
      <c r="S272" s="12"/>
      <c r="T272" s="12"/>
      <c r="U272" s="28" t="s">
        <v>167</v>
      </c>
      <c r="V272" s="12"/>
      <c r="W272" s="12"/>
      <c r="X272" s="12"/>
      <c r="Y272" s="29" t="str">
        <f>IFERROR(IF(AND(R271="Probabilidad",R272="Probabilidad"),(AA271-(+AA271*U272)),IF(R272="Probabilidad",(J271-(+J271*U272)),IF(R272="Impacto",AA271,""))),"")</f>
        <v/>
      </c>
      <c r="Z272" s="25" t="s">
        <v>167</v>
      </c>
      <c r="AA272" s="18" t="s">
        <v>167</v>
      </c>
      <c r="AB272" s="25" t="s">
        <v>167</v>
      </c>
      <c r="AC272" s="18" t="s">
        <v>167</v>
      </c>
      <c r="AD272" s="30" t="s">
        <v>167</v>
      </c>
      <c r="AE272" s="11"/>
      <c r="AF272" s="11"/>
      <c r="AG272" s="12"/>
      <c r="AH272" s="12"/>
      <c r="AI272" s="12"/>
      <c r="AJ272" s="12"/>
      <c r="AK272" s="13"/>
      <c r="AL272" s="13"/>
      <c r="AM272" s="177"/>
      <c r="AN272" s="217"/>
    </row>
    <row r="273" spans="1:70" s="104" customFormat="1" x14ac:dyDescent="0.3">
      <c r="A273" s="278"/>
      <c r="B273" s="177"/>
      <c r="C273" s="177"/>
      <c r="D273" s="177"/>
      <c r="E273" s="177"/>
      <c r="F273" s="208"/>
      <c r="G273" s="177"/>
      <c r="H273" s="177"/>
      <c r="I273" s="196"/>
      <c r="J273" s="199"/>
      <c r="K273" s="202"/>
      <c r="L273" s="199">
        <v>0</v>
      </c>
      <c r="M273" s="196"/>
      <c r="N273" s="199"/>
      <c r="O273" s="174"/>
      <c r="P273" s="31">
        <v>3</v>
      </c>
      <c r="Q273" s="101"/>
      <c r="R273" s="27" t="s">
        <v>167</v>
      </c>
      <c r="S273" s="12"/>
      <c r="T273" s="12"/>
      <c r="U273" s="28" t="s">
        <v>167</v>
      </c>
      <c r="V273" s="12"/>
      <c r="W273" s="12"/>
      <c r="X273" s="12"/>
      <c r="Y273" s="29" t="str">
        <f t="shared" si="231"/>
        <v/>
      </c>
      <c r="Z273" s="25" t="s">
        <v>167</v>
      </c>
      <c r="AA273" s="18" t="s">
        <v>167</v>
      </c>
      <c r="AB273" s="25" t="s">
        <v>167</v>
      </c>
      <c r="AC273" s="18" t="s">
        <v>167</v>
      </c>
      <c r="AD273" s="30" t="s">
        <v>167</v>
      </c>
      <c r="AE273" s="11"/>
      <c r="AF273" s="11"/>
      <c r="AG273" s="12"/>
      <c r="AH273" s="12"/>
      <c r="AI273" s="12"/>
      <c r="AJ273" s="12"/>
      <c r="AK273" s="13"/>
      <c r="AL273" s="13"/>
      <c r="AM273" s="177"/>
      <c r="AN273" s="217"/>
    </row>
    <row r="274" spans="1:70" s="104" customFormat="1" x14ac:dyDescent="0.3">
      <c r="A274" s="278"/>
      <c r="B274" s="177"/>
      <c r="C274" s="177"/>
      <c r="D274" s="177"/>
      <c r="E274" s="177"/>
      <c r="F274" s="208"/>
      <c r="G274" s="177"/>
      <c r="H274" s="177"/>
      <c r="I274" s="196"/>
      <c r="J274" s="199"/>
      <c r="K274" s="202"/>
      <c r="L274" s="199">
        <v>0</v>
      </c>
      <c r="M274" s="196"/>
      <c r="N274" s="199"/>
      <c r="O274" s="174"/>
      <c r="P274" s="31">
        <v>4</v>
      </c>
      <c r="Q274" s="101"/>
      <c r="R274" s="27" t="s">
        <v>167</v>
      </c>
      <c r="S274" s="12"/>
      <c r="T274" s="12"/>
      <c r="U274" s="28" t="s">
        <v>167</v>
      </c>
      <c r="V274" s="12"/>
      <c r="W274" s="12"/>
      <c r="X274" s="12"/>
      <c r="Y274" s="29" t="str">
        <f t="shared" si="231"/>
        <v/>
      </c>
      <c r="Z274" s="25" t="s">
        <v>167</v>
      </c>
      <c r="AA274" s="18" t="s">
        <v>167</v>
      </c>
      <c r="AB274" s="25" t="s">
        <v>167</v>
      </c>
      <c r="AC274" s="18" t="s">
        <v>167</v>
      </c>
      <c r="AD274" s="30" t="s">
        <v>167</v>
      </c>
      <c r="AE274" s="11"/>
      <c r="AF274" s="11"/>
      <c r="AG274" s="12"/>
      <c r="AH274" s="12"/>
      <c r="AI274" s="12"/>
      <c r="AJ274" s="12"/>
      <c r="AK274" s="13"/>
      <c r="AL274" s="13"/>
      <c r="AM274" s="177"/>
      <c r="AN274" s="217"/>
    </row>
    <row r="275" spans="1:70" s="104" customFormat="1" x14ac:dyDescent="0.3">
      <c r="A275" s="278"/>
      <c r="B275" s="177"/>
      <c r="C275" s="177"/>
      <c r="D275" s="177"/>
      <c r="E275" s="177"/>
      <c r="F275" s="208"/>
      <c r="G275" s="177"/>
      <c r="H275" s="177"/>
      <c r="I275" s="196"/>
      <c r="J275" s="199"/>
      <c r="K275" s="202"/>
      <c r="L275" s="199">
        <v>0</v>
      </c>
      <c r="M275" s="196"/>
      <c r="N275" s="199"/>
      <c r="O275" s="174"/>
      <c r="P275" s="31">
        <v>5</v>
      </c>
      <c r="Q275" s="101"/>
      <c r="R275" s="27" t="s">
        <v>167</v>
      </c>
      <c r="S275" s="12"/>
      <c r="T275" s="12"/>
      <c r="U275" s="28" t="s">
        <v>167</v>
      </c>
      <c r="V275" s="12"/>
      <c r="W275" s="12"/>
      <c r="X275" s="12"/>
      <c r="Y275" s="29" t="str">
        <f t="shared" si="231"/>
        <v/>
      </c>
      <c r="Z275" s="25" t="s">
        <v>167</v>
      </c>
      <c r="AA275" s="18" t="s">
        <v>167</v>
      </c>
      <c r="AB275" s="25" t="s">
        <v>167</v>
      </c>
      <c r="AC275" s="18" t="s">
        <v>167</v>
      </c>
      <c r="AD275" s="30" t="s">
        <v>167</v>
      </c>
      <c r="AE275" s="11"/>
      <c r="AF275" s="11"/>
      <c r="AG275" s="12"/>
      <c r="AH275" s="12"/>
      <c r="AI275" s="12"/>
      <c r="AJ275" s="12"/>
      <c r="AK275" s="13"/>
      <c r="AL275" s="13"/>
      <c r="AM275" s="177"/>
      <c r="AN275" s="217"/>
    </row>
    <row r="276" spans="1:70" s="104" customFormat="1" x14ac:dyDescent="0.3">
      <c r="A276" s="280"/>
      <c r="B276" s="178"/>
      <c r="C276" s="178"/>
      <c r="D276" s="178"/>
      <c r="E276" s="178"/>
      <c r="F276" s="209"/>
      <c r="G276" s="178"/>
      <c r="H276" s="178"/>
      <c r="I276" s="197"/>
      <c r="J276" s="200"/>
      <c r="K276" s="203"/>
      <c r="L276" s="200">
        <v>0</v>
      </c>
      <c r="M276" s="197"/>
      <c r="N276" s="200"/>
      <c r="O276" s="175"/>
      <c r="P276" s="31">
        <v>6</v>
      </c>
      <c r="Q276" s="101"/>
      <c r="R276" s="27" t="s">
        <v>167</v>
      </c>
      <c r="S276" s="12"/>
      <c r="T276" s="12"/>
      <c r="U276" s="28" t="s">
        <v>167</v>
      </c>
      <c r="V276" s="12"/>
      <c r="W276" s="12"/>
      <c r="X276" s="12"/>
      <c r="Y276" s="29" t="str">
        <f t="shared" si="231"/>
        <v/>
      </c>
      <c r="Z276" s="25" t="s">
        <v>167</v>
      </c>
      <c r="AA276" s="18" t="s">
        <v>167</v>
      </c>
      <c r="AB276" s="25" t="s">
        <v>167</v>
      </c>
      <c r="AC276" s="18" t="s">
        <v>167</v>
      </c>
      <c r="AD276" s="30" t="s">
        <v>167</v>
      </c>
      <c r="AE276" s="11"/>
      <c r="AF276" s="11"/>
      <c r="AG276" s="12"/>
      <c r="AH276" s="12"/>
      <c r="AI276" s="12"/>
      <c r="AJ276" s="12"/>
      <c r="AK276" s="13"/>
      <c r="AL276" s="13"/>
      <c r="AM276" s="178"/>
      <c r="AN276" s="224"/>
    </row>
    <row r="277" spans="1:70" s="103" customFormat="1" ht="175.5" x14ac:dyDescent="0.3">
      <c r="A277" s="277">
        <v>46</v>
      </c>
      <c r="B277" s="176" t="s">
        <v>461</v>
      </c>
      <c r="C277" s="176" t="s">
        <v>43</v>
      </c>
      <c r="D277" s="176" t="s">
        <v>622</v>
      </c>
      <c r="E277" s="176" t="s">
        <v>623</v>
      </c>
      <c r="F277" s="207" t="s">
        <v>624</v>
      </c>
      <c r="G277" s="176" t="s">
        <v>71</v>
      </c>
      <c r="H277" s="176">
        <v>10000</v>
      </c>
      <c r="I277" s="195" t="s">
        <v>138</v>
      </c>
      <c r="J277" s="198">
        <v>1</v>
      </c>
      <c r="K277" s="201" t="s">
        <v>95</v>
      </c>
      <c r="L277" s="198" t="s">
        <v>95</v>
      </c>
      <c r="M277" s="195" t="s">
        <v>139</v>
      </c>
      <c r="N277" s="198">
        <v>0.6</v>
      </c>
      <c r="O277" s="173" t="s">
        <v>140</v>
      </c>
      <c r="P277" s="31">
        <v>1</v>
      </c>
      <c r="Q277" s="2" t="s">
        <v>625</v>
      </c>
      <c r="R277" s="27" t="s">
        <v>142</v>
      </c>
      <c r="S277" s="12" t="s">
        <v>50</v>
      </c>
      <c r="T277" s="12" t="s">
        <v>51</v>
      </c>
      <c r="U277" s="28" t="s">
        <v>501</v>
      </c>
      <c r="V277" s="12" t="s">
        <v>52</v>
      </c>
      <c r="W277" s="12" t="s">
        <v>150</v>
      </c>
      <c r="X277" s="12" t="s">
        <v>54</v>
      </c>
      <c r="Y277" s="29">
        <f>IFERROR(IF(R277="Probabilidad",(J277-(+J277*U277)),IF(R277="Impacto",J277,"")),"")</f>
        <v>0.7</v>
      </c>
      <c r="Z277" s="25" t="s">
        <v>546</v>
      </c>
      <c r="AA277" s="18">
        <v>0.7</v>
      </c>
      <c r="AB277" s="25" t="s">
        <v>139</v>
      </c>
      <c r="AC277" s="18">
        <v>0.6</v>
      </c>
      <c r="AD277" s="30" t="s">
        <v>140</v>
      </c>
      <c r="AE277" s="11" t="s">
        <v>55</v>
      </c>
      <c r="AF277" s="11" t="s">
        <v>626</v>
      </c>
      <c r="AG277" s="12" t="s">
        <v>627</v>
      </c>
      <c r="AH277" s="12" t="s">
        <v>628</v>
      </c>
      <c r="AI277" s="12" t="s">
        <v>629</v>
      </c>
      <c r="AJ277" s="12" t="s">
        <v>630</v>
      </c>
      <c r="AK277" s="13">
        <v>44330</v>
      </c>
      <c r="AL277" s="13">
        <v>44500</v>
      </c>
      <c r="AM277" s="176">
        <v>3791</v>
      </c>
      <c r="AN277" s="216"/>
    </row>
    <row r="278" spans="1:70" s="103" customFormat="1" ht="135" x14ac:dyDescent="0.3">
      <c r="A278" s="278"/>
      <c r="B278" s="177"/>
      <c r="C278" s="177"/>
      <c r="D278" s="177"/>
      <c r="E278" s="177"/>
      <c r="F278" s="208"/>
      <c r="G278" s="177"/>
      <c r="H278" s="177"/>
      <c r="I278" s="196"/>
      <c r="J278" s="199"/>
      <c r="K278" s="202"/>
      <c r="L278" s="199"/>
      <c r="M278" s="196"/>
      <c r="N278" s="199"/>
      <c r="O278" s="174"/>
      <c r="P278" s="31">
        <v>2</v>
      </c>
      <c r="Q278" s="2" t="s">
        <v>631</v>
      </c>
      <c r="R278" s="27" t="s">
        <v>142</v>
      </c>
      <c r="S278" s="12" t="s">
        <v>64</v>
      </c>
      <c r="T278" s="12" t="s">
        <v>51</v>
      </c>
      <c r="U278" s="28" t="s">
        <v>143</v>
      </c>
      <c r="V278" s="12" t="s">
        <v>52</v>
      </c>
      <c r="W278" s="12" t="s">
        <v>150</v>
      </c>
      <c r="X278" s="12" t="s">
        <v>475</v>
      </c>
      <c r="Y278" s="29">
        <f>IFERROR(IF(AND(R277="Probabilidad",R278="Probabilidad"),(AA277-(+AA277*U278)),IF(R278="Probabilidad",(J277-(+J277*U278)),IF(R278="Impacto",AA277,""))),"")</f>
        <v>0.42</v>
      </c>
      <c r="Z278" s="25" t="s">
        <v>144</v>
      </c>
      <c r="AA278" s="18">
        <v>0.42</v>
      </c>
      <c r="AB278" s="25" t="s">
        <v>139</v>
      </c>
      <c r="AC278" s="18">
        <v>0.6</v>
      </c>
      <c r="AD278" s="30" t="s">
        <v>139</v>
      </c>
      <c r="AE278" s="11" t="s">
        <v>55</v>
      </c>
      <c r="AF278" s="11" t="s">
        <v>632</v>
      </c>
      <c r="AG278" s="12" t="s">
        <v>633</v>
      </c>
      <c r="AH278" s="12" t="s">
        <v>628</v>
      </c>
      <c r="AI278" s="12" t="s">
        <v>634</v>
      </c>
      <c r="AJ278" s="12" t="s">
        <v>635</v>
      </c>
      <c r="AK278" s="13">
        <v>44330</v>
      </c>
      <c r="AL278" s="13">
        <v>44500</v>
      </c>
      <c r="AM278" s="177"/>
      <c r="AN278" s="217"/>
    </row>
    <row r="279" spans="1:70" s="103" customFormat="1" ht="108" x14ac:dyDescent="0.3">
      <c r="A279" s="278"/>
      <c r="B279" s="177"/>
      <c r="C279" s="177"/>
      <c r="D279" s="177"/>
      <c r="E279" s="177"/>
      <c r="F279" s="208"/>
      <c r="G279" s="177"/>
      <c r="H279" s="177"/>
      <c r="I279" s="196"/>
      <c r="J279" s="199"/>
      <c r="K279" s="202"/>
      <c r="L279" s="199"/>
      <c r="M279" s="196"/>
      <c r="N279" s="199"/>
      <c r="O279" s="174"/>
      <c r="P279" s="31">
        <v>3</v>
      </c>
      <c r="Q279" s="2" t="s">
        <v>636</v>
      </c>
      <c r="R279" s="27" t="s">
        <v>6</v>
      </c>
      <c r="S279" s="12" t="s">
        <v>81</v>
      </c>
      <c r="T279" s="12" t="s">
        <v>51</v>
      </c>
      <c r="U279" s="28" t="s">
        <v>492</v>
      </c>
      <c r="V279" s="12" t="s">
        <v>52</v>
      </c>
      <c r="W279" s="12" t="s">
        <v>150</v>
      </c>
      <c r="X279" s="12" t="s">
        <v>475</v>
      </c>
      <c r="Y279" s="29">
        <f t="shared" ref="Y279:Y286" si="232">IFERROR(IF(AND(R278="Probabilidad",R279="Probabilidad"),(AA278-(+AA278*U279)),IF(R279="Probabilidad",(J278-(+J278*U279)),IF(R279="Impacto",AA278,""))),"")</f>
        <v>0.42</v>
      </c>
      <c r="Z279" s="25" t="s">
        <v>144</v>
      </c>
      <c r="AA279" s="18">
        <v>0.42</v>
      </c>
      <c r="AB279" s="25" t="s">
        <v>465</v>
      </c>
      <c r="AC279" s="18">
        <v>0</v>
      </c>
      <c r="AD279" s="30" t="s">
        <v>139</v>
      </c>
      <c r="AE279" s="11" t="s">
        <v>55</v>
      </c>
      <c r="AF279" s="11" t="s">
        <v>637</v>
      </c>
      <c r="AG279" s="12" t="s">
        <v>638</v>
      </c>
      <c r="AH279" s="12" t="s">
        <v>628</v>
      </c>
      <c r="AI279" s="12" t="s">
        <v>629</v>
      </c>
      <c r="AJ279" s="12" t="s">
        <v>639</v>
      </c>
      <c r="AK279" s="13">
        <v>44330</v>
      </c>
      <c r="AL279" s="13">
        <v>44500</v>
      </c>
      <c r="AM279" s="177"/>
      <c r="AN279" s="217"/>
    </row>
    <row r="280" spans="1:70" s="103" customFormat="1" ht="189" x14ac:dyDescent="0.3">
      <c r="A280" s="278"/>
      <c r="B280" s="177"/>
      <c r="C280" s="177"/>
      <c r="D280" s="177"/>
      <c r="E280" s="177"/>
      <c r="F280" s="208"/>
      <c r="G280" s="177"/>
      <c r="H280" s="177"/>
      <c r="I280" s="196"/>
      <c r="J280" s="199"/>
      <c r="K280" s="202"/>
      <c r="L280" s="199"/>
      <c r="M280" s="196"/>
      <c r="N280" s="199"/>
      <c r="O280" s="174"/>
      <c r="P280" s="31">
        <v>4</v>
      </c>
      <c r="Q280" s="100" t="s">
        <v>640</v>
      </c>
      <c r="R280" s="27" t="s">
        <v>142</v>
      </c>
      <c r="S280" s="12" t="s">
        <v>64</v>
      </c>
      <c r="T280" s="12" t="s">
        <v>51</v>
      </c>
      <c r="U280" s="28" t="s">
        <v>143</v>
      </c>
      <c r="V280" s="12" t="s">
        <v>52</v>
      </c>
      <c r="W280" s="12" t="s">
        <v>150</v>
      </c>
      <c r="X280" s="12" t="s">
        <v>475</v>
      </c>
      <c r="Y280" s="29">
        <f t="shared" si="232"/>
        <v>0</v>
      </c>
      <c r="Z280" s="25" t="s">
        <v>160</v>
      </c>
      <c r="AA280" s="18">
        <v>0</v>
      </c>
      <c r="AB280" s="25" t="s">
        <v>465</v>
      </c>
      <c r="AC280" s="18">
        <v>0</v>
      </c>
      <c r="AD280" s="30" t="s">
        <v>468</v>
      </c>
      <c r="AE280" s="11" t="s">
        <v>55</v>
      </c>
      <c r="AF280" s="11" t="s">
        <v>641</v>
      </c>
      <c r="AG280" s="12" t="s">
        <v>642</v>
      </c>
      <c r="AH280" s="12" t="s">
        <v>643</v>
      </c>
      <c r="AI280" s="12" t="s">
        <v>634</v>
      </c>
      <c r="AJ280" s="12" t="s">
        <v>644</v>
      </c>
      <c r="AK280" s="13">
        <v>44330</v>
      </c>
      <c r="AL280" s="13">
        <v>44500</v>
      </c>
      <c r="AM280" s="177"/>
      <c r="AN280" s="217"/>
    </row>
    <row r="281" spans="1:70" s="103" customFormat="1" ht="135" x14ac:dyDescent="0.3">
      <c r="A281" s="278"/>
      <c r="B281" s="177"/>
      <c r="C281" s="177"/>
      <c r="D281" s="177"/>
      <c r="E281" s="177"/>
      <c r="F281" s="208"/>
      <c r="G281" s="177"/>
      <c r="H281" s="177"/>
      <c r="I281" s="196"/>
      <c r="J281" s="199"/>
      <c r="K281" s="202"/>
      <c r="L281" s="199"/>
      <c r="M281" s="196"/>
      <c r="N281" s="199"/>
      <c r="O281" s="174"/>
      <c r="P281" s="31">
        <v>5</v>
      </c>
      <c r="Q281" s="100" t="s">
        <v>645</v>
      </c>
      <c r="R281" s="27" t="s">
        <v>142</v>
      </c>
      <c r="S281" s="12" t="s">
        <v>64</v>
      </c>
      <c r="T281" s="12" t="s">
        <v>51</v>
      </c>
      <c r="U281" s="28" t="s">
        <v>143</v>
      </c>
      <c r="V281" s="12" t="s">
        <v>52</v>
      </c>
      <c r="W281" s="12" t="s">
        <v>150</v>
      </c>
      <c r="X281" s="12" t="s">
        <v>475</v>
      </c>
      <c r="Y281" s="29">
        <f t="shared" si="232"/>
        <v>0</v>
      </c>
      <c r="Z281" s="25" t="s">
        <v>160</v>
      </c>
      <c r="AA281" s="18">
        <v>0</v>
      </c>
      <c r="AB281" s="25" t="s">
        <v>465</v>
      </c>
      <c r="AC281" s="18">
        <v>0</v>
      </c>
      <c r="AD281" s="30" t="s">
        <v>468</v>
      </c>
      <c r="AE281" s="11" t="s">
        <v>55</v>
      </c>
      <c r="AF281" s="11" t="s">
        <v>646</v>
      </c>
      <c r="AG281" s="12" t="s">
        <v>647</v>
      </c>
      <c r="AH281" s="12" t="s">
        <v>648</v>
      </c>
      <c r="AI281" s="12" t="s">
        <v>649</v>
      </c>
      <c r="AJ281" s="12" t="s">
        <v>650</v>
      </c>
      <c r="AK281" s="13">
        <v>44330</v>
      </c>
      <c r="AL281" s="13">
        <v>44500</v>
      </c>
      <c r="AM281" s="177"/>
      <c r="AN281" s="217"/>
    </row>
    <row r="282" spans="1:70" s="103" customFormat="1" ht="114.6" customHeight="1" x14ac:dyDescent="0.3">
      <c r="A282" s="278"/>
      <c r="B282" s="177"/>
      <c r="C282" s="177"/>
      <c r="D282" s="177"/>
      <c r="E282" s="177"/>
      <c r="F282" s="208"/>
      <c r="G282" s="177"/>
      <c r="H282" s="177"/>
      <c r="I282" s="196"/>
      <c r="J282" s="199"/>
      <c r="K282" s="202"/>
      <c r="L282" s="199"/>
      <c r="M282" s="196"/>
      <c r="N282" s="199"/>
      <c r="O282" s="174"/>
      <c r="P282" s="31">
        <v>6</v>
      </c>
      <c r="Q282" s="2" t="s">
        <v>651</v>
      </c>
      <c r="R282" s="27" t="s">
        <v>142</v>
      </c>
      <c r="S282" s="12" t="s">
        <v>50</v>
      </c>
      <c r="T282" s="12" t="s">
        <v>51</v>
      </c>
      <c r="U282" s="28" t="s">
        <v>501</v>
      </c>
      <c r="V282" s="12" t="s">
        <v>52</v>
      </c>
      <c r="W282" s="12" t="s">
        <v>53</v>
      </c>
      <c r="X282" s="12" t="s">
        <v>475</v>
      </c>
      <c r="Y282" s="29">
        <f t="shared" si="232"/>
        <v>0</v>
      </c>
      <c r="Z282" s="25" t="s">
        <v>160</v>
      </c>
      <c r="AA282" s="18">
        <v>0</v>
      </c>
      <c r="AB282" s="25" t="s">
        <v>465</v>
      </c>
      <c r="AC282" s="18">
        <v>0</v>
      </c>
      <c r="AD282" s="30" t="s">
        <v>468</v>
      </c>
      <c r="AE282" s="11" t="s">
        <v>55</v>
      </c>
      <c r="AF282" s="11" t="s">
        <v>652</v>
      </c>
      <c r="AG282" s="12" t="s">
        <v>627</v>
      </c>
      <c r="AH282" s="12" t="s">
        <v>653</v>
      </c>
      <c r="AI282" s="12" t="s">
        <v>629</v>
      </c>
      <c r="AJ282" s="12" t="s">
        <v>639</v>
      </c>
      <c r="AK282" s="13">
        <v>44330</v>
      </c>
      <c r="AL282" s="13">
        <v>44500</v>
      </c>
      <c r="AM282" s="177"/>
      <c r="AN282" s="217"/>
    </row>
    <row r="283" spans="1:70" s="103" customFormat="1" ht="81" x14ac:dyDescent="0.3">
      <c r="A283" s="278"/>
      <c r="B283" s="177"/>
      <c r="C283" s="177"/>
      <c r="D283" s="177"/>
      <c r="E283" s="177"/>
      <c r="F283" s="208"/>
      <c r="G283" s="177"/>
      <c r="H283" s="177"/>
      <c r="I283" s="196"/>
      <c r="J283" s="199"/>
      <c r="K283" s="202"/>
      <c r="L283" s="199"/>
      <c r="M283" s="196"/>
      <c r="N283" s="199"/>
      <c r="O283" s="174"/>
      <c r="P283" s="31">
        <v>7</v>
      </c>
      <c r="Q283" s="2" t="s">
        <v>654</v>
      </c>
      <c r="R283" s="27" t="s">
        <v>142</v>
      </c>
      <c r="S283" s="12" t="s">
        <v>64</v>
      </c>
      <c r="T283" s="12" t="s">
        <v>51</v>
      </c>
      <c r="U283" s="28" t="s">
        <v>143</v>
      </c>
      <c r="V283" s="12" t="s">
        <v>52</v>
      </c>
      <c r="W283" s="12" t="s">
        <v>53</v>
      </c>
      <c r="X283" s="12" t="s">
        <v>475</v>
      </c>
      <c r="Y283" s="29">
        <f t="shared" si="232"/>
        <v>0</v>
      </c>
      <c r="Z283" s="25" t="s">
        <v>160</v>
      </c>
      <c r="AA283" s="18">
        <v>0</v>
      </c>
      <c r="AB283" s="25" t="s">
        <v>465</v>
      </c>
      <c r="AC283" s="18">
        <v>0</v>
      </c>
      <c r="AD283" s="30" t="s">
        <v>468</v>
      </c>
      <c r="AE283" s="11" t="s">
        <v>55</v>
      </c>
      <c r="AF283" s="11" t="s">
        <v>655</v>
      </c>
      <c r="AG283" s="12" t="s">
        <v>627</v>
      </c>
      <c r="AH283" s="12" t="s">
        <v>656</v>
      </c>
      <c r="AI283" s="12" t="s">
        <v>629</v>
      </c>
      <c r="AJ283" s="12" t="s">
        <v>639</v>
      </c>
      <c r="AK283" s="13">
        <v>44330</v>
      </c>
      <c r="AL283" s="13">
        <v>44500</v>
      </c>
      <c r="AM283" s="177"/>
      <c r="AN283" s="217"/>
    </row>
    <row r="284" spans="1:70" s="103" customFormat="1" ht="135" x14ac:dyDescent="0.3">
      <c r="A284" s="278"/>
      <c r="B284" s="177"/>
      <c r="C284" s="177"/>
      <c r="D284" s="177"/>
      <c r="E284" s="177"/>
      <c r="F284" s="208"/>
      <c r="G284" s="177"/>
      <c r="H284" s="177"/>
      <c r="I284" s="196"/>
      <c r="J284" s="199"/>
      <c r="K284" s="202"/>
      <c r="L284" s="199"/>
      <c r="M284" s="196"/>
      <c r="N284" s="199"/>
      <c r="O284" s="174"/>
      <c r="P284" s="31">
        <v>8</v>
      </c>
      <c r="Q284" s="2" t="s">
        <v>657</v>
      </c>
      <c r="R284" s="27" t="s">
        <v>142</v>
      </c>
      <c r="S284" s="12" t="s">
        <v>64</v>
      </c>
      <c r="T284" s="12" t="s">
        <v>51</v>
      </c>
      <c r="U284" s="28" t="s">
        <v>143</v>
      </c>
      <c r="V284" s="12" t="s">
        <v>52</v>
      </c>
      <c r="W284" s="12" t="s">
        <v>53</v>
      </c>
      <c r="X284" s="12" t="s">
        <v>475</v>
      </c>
      <c r="Y284" s="29">
        <f t="shared" si="232"/>
        <v>0</v>
      </c>
      <c r="Z284" s="25" t="s">
        <v>160</v>
      </c>
      <c r="AA284" s="18">
        <v>0</v>
      </c>
      <c r="AB284" s="25" t="s">
        <v>465</v>
      </c>
      <c r="AC284" s="18">
        <v>0</v>
      </c>
      <c r="AD284" s="30" t="s">
        <v>468</v>
      </c>
      <c r="AE284" s="11" t="s">
        <v>55</v>
      </c>
      <c r="AF284" s="11" t="s">
        <v>658</v>
      </c>
      <c r="AG284" s="12" t="s">
        <v>627</v>
      </c>
      <c r="AH284" s="12" t="s">
        <v>656</v>
      </c>
      <c r="AI284" s="12" t="s">
        <v>629</v>
      </c>
      <c r="AJ284" s="12" t="s">
        <v>639</v>
      </c>
      <c r="AK284" s="13">
        <v>44330</v>
      </c>
      <c r="AL284" s="13">
        <v>44500</v>
      </c>
      <c r="AM284" s="177"/>
      <c r="AN284" s="217"/>
    </row>
    <row r="285" spans="1:70" s="103" customFormat="1" ht="180.95" customHeight="1" x14ac:dyDescent="0.3">
      <c r="A285" s="278"/>
      <c r="B285" s="177"/>
      <c r="C285" s="177"/>
      <c r="D285" s="177"/>
      <c r="E285" s="177"/>
      <c r="F285" s="208"/>
      <c r="G285" s="177"/>
      <c r="H285" s="177"/>
      <c r="I285" s="196"/>
      <c r="J285" s="199"/>
      <c r="K285" s="202"/>
      <c r="L285" s="199"/>
      <c r="M285" s="196"/>
      <c r="N285" s="199"/>
      <c r="O285" s="174"/>
      <c r="P285" s="31">
        <v>9</v>
      </c>
      <c r="Q285" s="2" t="s">
        <v>659</v>
      </c>
      <c r="R285" s="27" t="s">
        <v>142</v>
      </c>
      <c r="S285" s="12" t="s">
        <v>50</v>
      </c>
      <c r="T285" s="12" t="s">
        <v>51</v>
      </c>
      <c r="U285" s="28" t="s">
        <v>501</v>
      </c>
      <c r="V285" s="12" t="s">
        <v>52</v>
      </c>
      <c r="W285" s="12" t="s">
        <v>150</v>
      </c>
      <c r="X285" s="12" t="s">
        <v>475</v>
      </c>
      <c r="Y285" s="29">
        <f t="shared" si="232"/>
        <v>0</v>
      </c>
      <c r="Z285" s="25" t="s">
        <v>160</v>
      </c>
      <c r="AA285" s="18">
        <v>0</v>
      </c>
      <c r="AB285" s="25" t="s">
        <v>465</v>
      </c>
      <c r="AC285" s="18">
        <v>0</v>
      </c>
      <c r="AD285" s="30" t="s">
        <v>468</v>
      </c>
      <c r="AE285" s="11" t="s">
        <v>55</v>
      </c>
      <c r="AF285" s="11" t="s">
        <v>660</v>
      </c>
      <c r="AG285" s="76" t="s">
        <v>661</v>
      </c>
      <c r="AH285" s="12" t="s">
        <v>662</v>
      </c>
      <c r="AI285" s="12" t="s">
        <v>634</v>
      </c>
      <c r="AJ285" s="12" t="s">
        <v>635</v>
      </c>
      <c r="AK285" s="13">
        <v>44330</v>
      </c>
      <c r="AL285" s="13">
        <v>44500</v>
      </c>
      <c r="AM285" s="177"/>
      <c r="AN285" s="217"/>
    </row>
    <row r="286" spans="1:70" s="103" customFormat="1" ht="150.94999999999999" customHeight="1" thickBot="1" x14ac:dyDescent="0.35">
      <c r="A286" s="279"/>
      <c r="B286" s="215"/>
      <c r="C286" s="215"/>
      <c r="D286" s="215"/>
      <c r="E286" s="215"/>
      <c r="F286" s="228"/>
      <c r="G286" s="215"/>
      <c r="H286" s="215"/>
      <c r="I286" s="219"/>
      <c r="J286" s="213"/>
      <c r="K286" s="220"/>
      <c r="L286" s="213"/>
      <c r="M286" s="219"/>
      <c r="N286" s="213"/>
      <c r="O286" s="214"/>
      <c r="P286" s="64">
        <v>10</v>
      </c>
      <c r="Q286" s="47" t="s">
        <v>663</v>
      </c>
      <c r="R286" s="65" t="s">
        <v>142</v>
      </c>
      <c r="S286" s="66" t="s">
        <v>50</v>
      </c>
      <c r="T286" s="66" t="s">
        <v>51</v>
      </c>
      <c r="U286" s="67" t="s">
        <v>501</v>
      </c>
      <c r="V286" s="66" t="s">
        <v>52</v>
      </c>
      <c r="W286" s="66" t="s">
        <v>150</v>
      </c>
      <c r="X286" s="66" t="s">
        <v>475</v>
      </c>
      <c r="Y286" s="68">
        <f t="shared" si="232"/>
        <v>0</v>
      </c>
      <c r="Z286" s="52" t="s">
        <v>160</v>
      </c>
      <c r="AA286" s="67">
        <v>0</v>
      </c>
      <c r="AB286" s="52" t="s">
        <v>465</v>
      </c>
      <c r="AC286" s="67">
        <v>0</v>
      </c>
      <c r="AD286" s="69" t="s">
        <v>468</v>
      </c>
      <c r="AE286" s="66" t="s">
        <v>55</v>
      </c>
      <c r="AF286" s="66" t="s">
        <v>664</v>
      </c>
      <c r="AG286" s="66" t="s">
        <v>665</v>
      </c>
      <c r="AH286" s="66" t="s">
        <v>628</v>
      </c>
      <c r="AI286" s="66" t="s">
        <v>629</v>
      </c>
      <c r="AJ286" s="66" t="s">
        <v>639</v>
      </c>
      <c r="AK286" s="70">
        <v>44330</v>
      </c>
      <c r="AL286" s="70">
        <v>44500</v>
      </c>
      <c r="AM286" s="215"/>
      <c r="AN286" s="218"/>
    </row>
    <row r="287" spans="1:70" s="113" customFormat="1" ht="141" customHeight="1" x14ac:dyDescent="0.25">
      <c r="A287" s="250">
        <v>47</v>
      </c>
      <c r="B287" s="222" t="s">
        <v>792</v>
      </c>
      <c r="C287" s="222" t="s">
        <v>43</v>
      </c>
      <c r="D287" s="235" t="s">
        <v>793</v>
      </c>
      <c r="E287" s="222" t="s">
        <v>794</v>
      </c>
      <c r="F287" s="235" t="s">
        <v>795</v>
      </c>
      <c r="G287" s="273" t="s">
        <v>796</v>
      </c>
      <c r="H287" s="222">
        <v>12</v>
      </c>
      <c r="I287" s="229" t="str">
        <f>IF(H287&lt;=0,"",IF(H287&lt;=2,"Muy Baja",IF(H287&lt;=5,"Baja",IF(H287&lt;=19,"Media",IF(H287&lt;=50,"Alta","Muy Alta")))))</f>
        <v>Media</v>
      </c>
      <c r="J287" s="230">
        <f>IF(I287="","",IF(I287="Muy Baja",0.2,IF(I287="Baja",0.4,IF(I287="Media",0.6,IF(I287="Alta",0.8,IF(I287="Muy Alta",1,))))))</f>
        <v>0.6</v>
      </c>
      <c r="K287" s="231" t="s">
        <v>95</v>
      </c>
      <c r="L287" s="230" t="str">
        <f>IF(NOT(ISERROR(MATCH(K287,'[11]Tabla Impacto'!$B$221:$B$223,0))),'[11]Tabla Impacto'!$F$223&amp;"Por favor no seleccionar los criterios de impacto(Afectación Económica o presupuestal y Pérdida Reputacional)",K287)</f>
        <v xml:space="preserve">     El riesgo afecta la imagen de la entidad con algunos usuarios de relevancia frente al logro de los objetivos</v>
      </c>
      <c r="M287" s="229" t="str">
        <f>IF(OR(L287='[11]Tabla Impacto'!$C$11,L287='[11]Tabla Impacto'!$D$11),"Leve",IF(OR(L287='[11]Tabla Impacto'!$C$12,L287='[11]Tabla Impacto'!$D$12),"Menor",IF(OR(L287='[11]Tabla Impacto'!$C$13,L287='[11]Tabla Impacto'!$D$13),"Moderado",IF(OR(L287='[11]Tabla Impacto'!$C$14,L287='[11]Tabla Impacto'!$D$14),"Mayor",IF(OR(L287='[11]Tabla Impacto'!$C$15,L287='[11]Tabla Impacto'!$D$15),"Catastrófico","")))))</f>
        <v>Moderado</v>
      </c>
      <c r="N287" s="230">
        <f>IF(M287="","",IF(M287="Leve",0.2,IF(M287="Menor",0.4,IF(M287="Moderado",0.6,IF(M287="Mayor",0.8,IF(M287="Catastrófico",1,))))))</f>
        <v>0.6</v>
      </c>
      <c r="O287" s="221" t="str">
        <f>IF(OR(AND(I287="Muy Baja",M287="Leve"),AND(I287="Muy Baja",M287="Menor"),AND(I287="Baja",M287="Leve")),"Bajo",IF(OR(AND(I287="Muy baja",M287="Moderado"),AND(I287="Baja",M287="Menor"),AND(I287="Baja",M287="Moderado"),AND(I287="Media",M287="Leve"),AND(I287="Media",M287="Menor"),AND(I287="Media",M287="Moderado"),AND(I287="Alta",M287="Leve"),AND(I287="Alta",M287="Menor")),"Moderado",IF(OR(AND(I287="Muy Baja",M287="Mayor"),AND(I287="Baja",M287="Mayor"),AND(I287="Media",M287="Mayor"),AND(I287="Alta",M287="Moderado"),AND(I287="Alta",M287="Mayor"),AND(I287="Muy Alta",M287="Leve"),AND(I287="Muy Alta",M287="Menor"),AND(I287="Muy Alta",M287="Moderado"),AND(I287="Muy Alta",M287="Mayor")),"Alto",IF(OR(AND(I287="Muy Baja",M287="Catastrófico"),AND(I287="Baja",M287="Catastrófico"),AND(I287="Media",M287="Catastrófico"),AND(I287="Alta",M287="Catastrófico"),AND(I287="Muy Alta",M287="Catastrófico")),"Extremo",""))))</f>
        <v>Moderado</v>
      </c>
      <c r="P287" s="57">
        <v>1</v>
      </c>
      <c r="Q287" s="58" t="s">
        <v>797</v>
      </c>
      <c r="R287" s="59" t="str">
        <f>IF(OR(S287="Preventivo",S287="Detectivo"),"Probabilidad",IF(S287="Correctivo","Impacto",""))</f>
        <v>Probabilidad</v>
      </c>
      <c r="S287" s="44" t="s">
        <v>64</v>
      </c>
      <c r="T287" s="44" t="s">
        <v>51</v>
      </c>
      <c r="U287" s="60" t="str">
        <f>IF(AND(S287="Preventivo",T287="Automático"),"50%",IF(AND(S287="Preventivo",T287="Manual"),"40%",IF(AND(S287="Detectivo",T287="Automático"),"40%",IF(AND(S287="Detectivo",T287="Manual"),"30%",IF(AND(S287="Correctivo",T287="Automático"),"35%",IF(AND(S287="Correctivo",T287="Manual"),"25%",""))))))</f>
        <v>40%</v>
      </c>
      <c r="V287" s="44" t="s">
        <v>52</v>
      </c>
      <c r="W287" s="44" t="s">
        <v>53</v>
      </c>
      <c r="X287" s="44" t="s">
        <v>54</v>
      </c>
      <c r="Y287" s="61">
        <f>IFERROR(IF(R287="Probabilidad",(J287-(+J287*U287)),IF(R287="Impacto",J287,"")),"")</f>
        <v>0.36</v>
      </c>
      <c r="Z287" s="39" t="str">
        <f>IFERROR(IF(Y287="","",IF(Y287&lt;=0.2,"Muy Baja",IF(Y287&lt;=0.4,"Baja",IF(Y287&lt;=0.6,"Media",IF(Y287&lt;=0.8,"Alta","Muy Alta"))))),"")</f>
        <v>Baja</v>
      </c>
      <c r="AA287" s="62">
        <f t="shared" ref="AA287:AA304" si="233">+Y287</f>
        <v>0.36</v>
      </c>
      <c r="AB287" s="39" t="str">
        <f>IFERROR(IF(AC287="","",IF(AC287&lt;=0.2,"Leve",IF(AC287&lt;=0.4,"Menor",IF(AC287&lt;=0.6,"Moderado",IF(AC287&lt;=0.8,"Mayor","Catastrófico"))))),"")</f>
        <v>Moderado</v>
      </c>
      <c r="AC287" s="62">
        <f>IFERROR(IF(R287="Impacto",(N287-(+N287*U287)),IF(R287="Probabilidad",N287,"")),"")</f>
        <v>0.6</v>
      </c>
      <c r="AD287" s="63" t="str">
        <f t="shared" ref="AD287:AD304" si="234">IFERROR(IF(OR(AND(Z287="Muy Baja",AB287="Leve"),AND(Z287="Muy Baja",AB287="Menor"),AND(Z287="Baja",AB287="Leve")),"Bajo",IF(OR(AND(Z287="Muy baja",AB287="Moderado"),AND(Z287="Baja",AB287="Menor"),AND(Z287="Baja",AB287="Moderado"),AND(Z287="Media",AB287="Leve"),AND(Z287="Media",AB287="Menor"),AND(Z287="Media",AB287="Moderado"),AND(Z287="Alta",AB287="Leve"),AND(Z287="Alta",AB287="Menor")),"Moderado",IF(OR(AND(Z287="Muy Baja",AB287="Mayor"),AND(Z287="Baja",AB287="Mayor"),AND(Z287="Media",AB287="Mayor"),AND(Z287="Alta",AB287="Moderado"),AND(Z287="Alta",AB287="Mayor"),AND(Z287="Muy Alta",AB287="Leve"),AND(Z287="Muy Alta",AB287="Menor"),AND(Z287="Muy Alta",AB287="Moderado"),AND(Z287="Muy Alta",AB287="Mayor")),"Alto",IF(OR(AND(Z287="Muy Baja",AB287="Catastrófico"),AND(Z287="Baja",AB287="Catastrófico"),AND(Z287="Media",AB287="Catastrófico"),AND(Z287="Alta",AB287="Catastrófico"),AND(Z287="Muy Alta",AB287="Catastrófico")),"Extremo","")))),"")</f>
        <v>Moderado</v>
      </c>
      <c r="AE287" s="43" t="s">
        <v>55</v>
      </c>
      <c r="AF287" s="153" t="s">
        <v>798</v>
      </c>
      <c r="AG287" s="44" t="s">
        <v>799</v>
      </c>
      <c r="AH287" s="44" t="s">
        <v>190</v>
      </c>
      <c r="AI287" s="44" t="s">
        <v>800</v>
      </c>
      <c r="AJ287" s="44" t="s">
        <v>801</v>
      </c>
      <c r="AK287" s="45" t="s">
        <v>802</v>
      </c>
      <c r="AL287" s="45" t="s">
        <v>345</v>
      </c>
      <c r="AM287" s="222" t="s">
        <v>803</v>
      </c>
      <c r="AN287" s="223"/>
      <c r="AO287" s="129"/>
      <c r="AP287" s="129"/>
      <c r="AQ287" s="129"/>
      <c r="AR287" s="129"/>
      <c r="AS287" s="129"/>
      <c r="AT287" s="129"/>
      <c r="AU287" s="129"/>
      <c r="AV287" s="129"/>
      <c r="AW287" s="129"/>
      <c r="AX287" s="129"/>
      <c r="AY287" s="129"/>
      <c r="AZ287" s="129"/>
      <c r="BA287" s="129"/>
      <c r="BB287" s="129"/>
      <c r="BC287" s="129"/>
      <c r="BD287" s="129"/>
      <c r="BE287" s="129"/>
      <c r="BF287" s="129"/>
      <c r="BG287" s="129"/>
      <c r="BH287" s="129"/>
      <c r="BI287" s="129"/>
      <c r="BJ287" s="129"/>
      <c r="BK287" s="129"/>
      <c r="BL287" s="129"/>
      <c r="BM287" s="129"/>
      <c r="BN287" s="129"/>
      <c r="BO287" s="129"/>
      <c r="BP287" s="129"/>
      <c r="BQ287" s="129"/>
      <c r="BR287" s="129"/>
    </row>
    <row r="288" spans="1:70" s="77" customFormat="1" ht="111.95" customHeight="1" x14ac:dyDescent="0.25">
      <c r="A288" s="245"/>
      <c r="B288" s="177"/>
      <c r="C288" s="177"/>
      <c r="D288" s="208"/>
      <c r="E288" s="177"/>
      <c r="F288" s="208"/>
      <c r="G288" s="211"/>
      <c r="H288" s="177"/>
      <c r="I288" s="196"/>
      <c r="J288" s="199"/>
      <c r="K288" s="202"/>
      <c r="L288" s="199">
        <f ca="1">IF(NOT(ISERROR(MATCH(K288,_xlfn.ANCHORARRAY(F299),0))),J301&amp;"Por favor no seleccionar los criterios de impacto",K288)</f>
        <v>0</v>
      </c>
      <c r="M288" s="196"/>
      <c r="N288" s="199"/>
      <c r="O288" s="174"/>
      <c r="P288" s="31">
        <v>2</v>
      </c>
      <c r="Q288" s="2" t="s">
        <v>804</v>
      </c>
      <c r="R288" s="27" t="str">
        <f>IF(OR(S288="Preventivo",S288="Detectivo"),"Probabilidad",IF(S288="Correctivo","Impacto",""))</f>
        <v>Probabilidad</v>
      </c>
      <c r="S288" s="12" t="s">
        <v>64</v>
      </c>
      <c r="T288" s="12" t="s">
        <v>51</v>
      </c>
      <c r="U288" s="28" t="str">
        <f>IF(AND(S288="Preventivo",T288="Automático"),"50%",IF(AND(S288="Preventivo",T288="Manual"),"40%",IF(AND(S288="Detectivo",T288="Automático"),"40%",IF(AND(S288="Detectivo",T288="Manual"),"30%",IF(AND(S288="Correctivo",T288="Automático"),"35%",IF(AND(S288="Correctivo",T288="Manual"),"25%",""))))))</f>
        <v>40%</v>
      </c>
      <c r="V288" s="12" t="s">
        <v>52</v>
      </c>
      <c r="W288" s="12" t="s">
        <v>53</v>
      </c>
      <c r="X288" s="12" t="s">
        <v>54</v>
      </c>
      <c r="Y288" s="29">
        <f>IFERROR(IF(AND(R287="Probabilidad",R288="Probabilidad"),(AA287-(+AA287*U288)),IF(R288="Probabilidad",(J287-(+J287*U288)),IF(R288="Impacto",AA287,""))),"")</f>
        <v>0.216</v>
      </c>
      <c r="Z288" s="25" t="str">
        <f t="shared" ref="Z288:Z292" si="235">IFERROR(IF(Y288="","",IF(Y288&lt;=0.2,"Muy Baja",IF(Y288&lt;=0.4,"Baja",IF(Y288&lt;=0.6,"Media",IF(Y288&lt;=0.8,"Alta","Muy Alta"))))),"")</f>
        <v>Baja</v>
      </c>
      <c r="AA288" s="18">
        <f t="shared" si="233"/>
        <v>0.216</v>
      </c>
      <c r="AB288" s="25" t="str">
        <f t="shared" ref="AB288:AB292" si="236">IFERROR(IF(AC288="","",IF(AC288&lt;=0.2,"Leve",IF(AC288&lt;=0.4,"Menor",IF(AC288&lt;=0.6,"Moderado",IF(AC288&lt;=0.8,"Mayor","Catastrófico"))))),"")</f>
        <v>Moderado</v>
      </c>
      <c r="AC288" s="18">
        <f>IFERROR(IF(AND(R287="Impacto",R288="Impacto"),(AC287-(+AC287*U288)),IF(R288="Impacto",(N287-(+N287*U288)),IF(R288="Probabilidad",AC287,""))),"")</f>
        <v>0.6</v>
      </c>
      <c r="AD288" s="30" t="str">
        <f t="shared" si="234"/>
        <v>Moderado</v>
      </c>
      <c r="AE288" s="11" t="s">
        <v>55</v>
      </c>
      <c r="AF288" s="137" t="s">
        <v>805</v>
      </c>
      <c r="AG288" s="12" t="s">
        <v>799</v>
      </c>
      <c r="AH288" s="12" t="s">
        <v>190</v>
      </c>
      <c r="AI288" s="12" t="s">
        <v>800</v>
      </c>
      <c r="AJ288" s="12" t="s">
        <v>801</v>
      </c>
      <c r="AK288" s="13" t="s">
        <v>802</v>
      </c>
      <c r="AL288" s="13" t="s">
        <v>345</v>
      </c>
      <c r="AM288" s="177"/>
      <c r="AN288" s="217"/>
      <c r="AO288" s="130"/>
      <c r="AP288" s="130"/>
      <c r="AQ288" s="130"/>
      <c r="AR288" s="130"/>
      <c r="AS288" s="130"/>
      <c r="AT288" s="130"/>
      <c r="AU288" s="130"/>
      <c r="AV288" s="130"/>
      <c r="AW288" s="130"/>
      <c r="AX288" s="130"/>
      <c r="AY288" s="130"/>
      <c r="AZ288" s="130"/>
      <c r="BA288" s="130"/>
      <c r="BB288" s="130"/>
      <c r="BC288" s="130"/>
      <c r="BD288" s="130"/>
      <c r="BE288" s="130"/>
      <c r="BF288" s="130"/>
      <c r="BG288" s="130"/>
      <c r="BH288" s="130"/>
      <c r="BI288" s="130"/>
      <c r="BJ288" s="130"/>
      <c r="BK288" s="130"/>
      <c r="BL288" s="130"/>
      <c r="BM288" s="130"/>
      <c r="BN288" s="130"/>
      <c r="BO288" s="130"/>
      <c r="BP288" s="130"/>
      <c r="BQ288" s="130"/>
      <c r="BR288" s="130"/>
    </row>
    <row r="289" spans="1:70" s="77" customFormat="1" ht="120.95" customHeight="1" x14ac:dyDescent="0.25">
      <c r="A289" s="245"/>
      <c r="B289" s="177"/>
      <c r="C289" s="177"/>
      <c r="D289" s="208"/>
      <c r="E289" s="177"/>
      <c r="F289" s="208"/>
      <c r="G289" s="211"/>
      <c r="H289" s="177"/>
      <c r="I289" s="196"/>
      <c r="J289" s="199"/>
      <c r="K289" s="202"/>
      <c r="L289" s="199">
        <f ca="1">IF(NOT(ISERROR(MATCH(K289,_xlfn.ANCHORARRAY(F300),0))),J302&amp;"Por favor no seleccionar los criterios de impacto",K289)</f>
        <v>0</v>
      </c>
      <c r="M289" s="196"/>
      <c r="N289" s="199"/>
      <c r="O289" s="174"/>
      <c r="P289" s="31">
        <v>3</v>
      </c>
      <c r="Q289" s="2" t="s">
        <v>806</v>
      </c>
      <c r="R289" s="27" t="str">
        <f>IF(OR(S289="Preventivo",S289="Detectivo"),"Probabilidad",IF(S289="Correctivo","Impacto",""))</f>
        <v>Probabilidad</v>
      </c>
      <c r="S289" s="12" t="s">
        <v>50</v>
      </c>
      <c r="T289" s="12" t="s">
        <v>51</v>
      </c>
      <c r="U289" s="28" t="str">
        <f>IF(AND(S289="Preventivo",T289="Automático"),"50%",IF(AND(S289="Preventivo",T289="Manual"),"40%",IF(AND(S289="Detectivo",T289="Automático"),"40%",IF(AND(S289="Detectivo",T289="Manual"),"30%",IF(AND(S289="Correctivo",T289="Automático"),"35%",IF(AND(S289="Correctivo",T289="Manual"),"25%",""))))))</f>
        <v>30%</v>
      </c>
      <c r="V289" s="12" t="s">
        <v>52</v>
      </c>
      <c r="W289" s="12" t="s">
        <v>53</v>
      </c>
      <c r="X289" s="12" t="s">
        <v>54</v>
      </c>
      <c r="Y289" s="29">
        <f>IFERROR(IF(AND(R288="Probabilidad",R289="Probabilidad"),(AA288-(+AA288*U289)),IF(AND(R288="Impacto",R289="Probabilidad"),(AA287-(+AA287*U289)),IF(R289="Impacto",AA288,""))),"")</f>
        <v>0.1512</v>
      </c>
      <c r="Z289" s="25" t="str">
        <f t="shared" si="235"/>
        <v>Muy Baja</v>
      </c>
      <c r="AA289" s="18">
        <f t="shared" si="233"/>
        <v>0.1512</v>
      </c>
      <c r="AB289" s="25" t="str">
        <f t="shared" si="236"/>
        <v>Moderado</v>
      </c>
      <c r="AC289" s="18">
        <f>IFERROR(IF(AND(R288="Impacto",R289="Impacto"),(AC288-(+AC288*U289)),IF(AND(R288="Probabilidad",R289="Impacto"),(AC287-(+AC287*U289)),IF(R289="Probabilidad",AC288,""))),"")</f>
        <v>0.6</v>
      </c>
      <c r="AD289" s="30" t="str">
        <f t="shared" si="234"/>
        <v>Moderado</v>
      </c>
      <c r="AE289" s="11" t="s">
        <v>55</v>
      </c>
      <c r="AF289" s="137" t="s">
        <v>807</v>
      </c>
      <c r="AG289" s="12" t="s">
        <v>808</v>
      </c>
      <c r="AH289" s="12" t="s">
        <v>809</v>
      </c>
      <c r="AI289" s="12" t="s">
        <v>800</v>
      </c>
      <c r="AJ289" s="12" t="s">
        <v>810</v>
      </c>
      <c r="AK289" s="13" t="s">
        <v>802</v>
      </c>
      <c r="AL289" s="13" t="s">
        <v>345</v>
      </c>
      <c r="AM289" s="177"/>
      <c r="AN289" s="217"/>
      <c r="AO289" s="130"/>
      <c r="AP289" s="130"/>
      <c r="AQ289" s="130"/>
      <c r="AR289" s="130"/>
      <c r="AS289" s="130"/>
      <c r="AT289" s="130"/>
      <c r="AU289" s="130"/>
      <c r="AV289" s="130"/>
      <c r="AW289" s="130"/>
      <c r="AX289" s="130"/>
      <c r="AY289" s="130"/>
      <c r="AZ289" s="130"/>
      <c r="BA289" s="130"/>
      <c r="BB289" s="130"/>
      <c r="BC289" s="130"/>
      <c r="BD289" s="130"/>
      <c r="BE289" s="130"/>
      <c r="BF289" s="130"/>
      <c r="BG289" s="130"/>
      <c r="BH289" s="130"/>
      <c r="BI289" s="130"/>
      <c r="BJ289" s="130"/>
      <c r="BK289" s="130"/>
      <c r="BL289" s="130"/>
      <c r="BM289" s="130"/>
      <c r="BN289" s="130"/>
      <c r="BO289" s="130"/>
      <c r="BP289" s="130"/>
      <c r="BQ289" s="130"/>
      <c r="BR289" s="130"/>
    </row>
    <row r="290" spans="1:70" s="77" customFormat="1" ht="96" customHeight="1" x14ac:dyDescent="0.25">
      <c r="A290" s="245"/>
      <c r="B290" s="177"/>
      <c r="C290" s="177"/>
      <c r="D290" s="208"/>
      <c r="E290" s="177"/>
      <c r="F290" s="208"/>
      <c r="G290" s="211"/>
      <c r="H290" s="177"/>
      <c r="I290" s="196"/>
      <c r="J290" s="199"/>
      <c r="K290" s="202"/>
      <c r="L290" s="199">
        <f ca="1">IF(NOT(ISERROR(MATCH(K290,_xlfn.ANCHORARRAY(F301),0))),J303&amp;"Por favor no seleccionar los criterios de impacto",K290)</f>
        <v>0</v>
      </c>
      <c r="M290" s="196"/>
      <c r="N290" s="199"/>
      <c r="O290" s="174"/>
      <c r="P290" s="31">
        <v>4</v>
      </c>
      <c r="Q290" s="2" t="s">
        <v>811</v>
      </c>
      <c r="R290" s="27" t="str">
        <f>IF(OR(S290="Preventivo",S290="Detectivo"),"Probabilidad",IF(S290="Correctivo","Impacto",""))</f>
        <v>Probabilidad</v>
      </c>
      <c r="S290" s="12" t="s">
        <v>64</v>
      </c>
      <c r="T290" s="12" t="s">
        <v>51</v>
      </c>
      <c r="U290" s="28" t="str">
        <f>IF(AND(S290="Preventivo",T290="Automático"),"50%",IF(AND(S290="Preventivo",T290="Manual"),"40%",IF(AND(S290="Detectivo",T290="Automático"),"40%",IF(AND(S290="Detectivo",T290="Manual"),"30%",IF(AND(S290="Correctivo",T290="Automático"),"35%",IF(AND(S290="Correctivo",T290="Manual"),"25%",""))))))</f>
        <v>40%</v>
      </c>
      <c r="V290" s="12" t="s">
        <v>52</v>
      </c>
      <c r="W290" s="12" t="s">
        <v>53</v>
      </c>
      <c r="X290" s="12" t="s">
        <v>54</v>
      </c>
      <c r="Y290" s="29">
        <f>IFERROR(IF(AND(R289="Probabilidad",R290="Probabilidad"),(AA289-(+AA289*U290)),IF(AND(R289="Impacto",R290="Probabilidad"),(AA288-(+AA288*U290)),IF(R290="Impacto",AA289,""))),"")</f>
        <v>9.0719999999999995E-2</v>
      </c>
      <c r="Z290" s="25" t="str">
        <f t="shared" si="235"/>
        <v>Muy Baja</v>
      </c>
      <c r="AA290" s="18">
        <f t="shared" si="233"/>
        <v>9.0719999999999995E-2</v>
      </c>
      <c r="AB290" s="25" t="str">
        <f t="shared" si="236"/>
        <v>Moderado</v>
      </c>
      <c r="AC290" s="18">
        <f>IFERROR(IF(AND(R289="Impacto",R290="Impacto"),(AC289-(+AC289*U290)),IF(AND(R289="Probabilidad",R290="Impacto"),(AC288-(+AC288*U290)),IF(R290="Probabilidad",AC289,""))),"")</f>
        <v>0.6</v>
      </c>
      <c r="AD290" s="30" t="str">
        <f t="shared" si="234"/>
        <v>Moderado</v>
      </c>
      <c r="AE290" s="11" t="s">
        <v>55</v>
      </c>
      <c r="AF290" s="137" t="s">
        <v>812</v>
      </c>
      <c r="AG290" s="12" t="s">
        <v>808</v>
      </c>
      <c r="AH290" s="12" t="s">
        <v>809</v>
      </c>
      <c r="AI290" s="12" t="s">
        <v>800</v>
      </c>
      <c r="AJ290" s="12" t="s">
        <v>810</v>
      </c>
      <c r="AK290" s="13" t="s">
        <v>802</v>
      </c>
      <c r="AL290" s="13" t="s">
        <v>345</v>
      </c>
      <c r="AM290" s="177"/>
      <c r="AN290" s="217"/>
      <c r="AO290" s="130"/>
      <c r="AP290" s="130"/>
      <c r="AQ290" s="130"/>
      <c r="AR290" s="130"/>
      <c r="AS290" s="130"/>
      <c r="AT290" s="130"/>
      <c r="AU290" s="130"/>
      <c r="AV290" s="130"/>
      <c r="AW290" s="130"/>
      <c r="AX290" s="130"/>
      <c r="AY290" s="130"/>
      <c r="AZ290" s="130"/>
      <c r="BA290" s="130"/>
      <c r="BB290" s="130"/>
      <c r="BC290" s="130"/>
      <c r="BD290" s="130"/>
      <c r="BE290" s="130"/>
      <c r="BF290" s="130"/>
      <c r="BG290" s="130"/>
      <c r="BH290" s="130"/>
      <c r="BI290" s="130"/>
      <c r="BJ290" s="130"/>
      <c r="BK290" s="130"/>
      <c r="BL290" s="130"/>
      <c r="BM290" s="130"/>
      <c r="BN290" s="130"/>
      <c r="BO290" s="130"/>
      <c r="BP290" s="130"/>
      <c r="BQ290" s="130"/>
      <c r="BR290" s="130"/>
    </row>
    <row r="291" spans="1:70" s="77" customFormat="1" ht="15" customHeight="1" x14ac:dyDescent="0.25">
      <c r="A291" s="245"/>
      <c r="B291" s="177"/>
      <c r="C291" s="177"/>
      <c r="D291" s="208"/>
      <c r="E291" s="177"/>
      <c r="F291" s="208"/>
      <c r="G291" s="211"/>
      <c r="H291" s="177"/>
      <c r="I291" s="196"/>
      <c r="J291" s="199"/>
      <c r="K291" s="202"/>
      <c r="L291" s="199">
        <f ca="1">IF(NOT(ISERROR(MATCH(K291,_xlfn.ANCHORARRAY(F302),0))),J304&amp;"Por favor no seleccionar los criterios de impacto",K291)</f>
        <v>0</v>
      </c>
      <c r="M291" s="196"/>
      <c r="N291" s="199"/>
      <c r="O291" s="174"/>
      <c r="P291" s="31">
        <v>5</v>
      </c>
      <c r="Q291" s="2"/>
      <c r="R291" s="27"/>
      <c r="S291" s="12"/>
      <c r="T291" s="12"/>
      <c r="U291" s="28"/>
      <c r="V291" s="12"/>
      <c r="W291" s="12"/>
      <c r="X291" s="12"/>
      <c r="Y291" s="29" t="str">
        <f>IFERROR(IF(AND(R290="Probabilidad",R291="Probabilidad"),(AA290-(+AA290*U291)),IF(AND(R290="Impacto",R291="Probabilidad"),(AA289-(+AA289*U291)),IF(R291="Impacto",AA290,""))),"")</f>
        <v/>
      </c>
      <c r="Z291" s="25" t="str">
        <f t="shared" si="235"/>
        <v/>
      </c>
      <c r="AA291" s="18" t="str">
        <f t="shared" si="233"/>
        <v/>
      </c>
      <c r="AB291" s="25" t="str">
        <f t="shared" si="236"/>
        <v/>
      </c>
      <c r="AC291" s="18" t="str">
        <f>IFERROR(IF(AND(R290="Impacto",R291="Impacto"),(AC290-(+AC290*U291)),IF(AND(R290="Probabilidad",R291="Impacto"),(AC289-(+AC289*U291)),IF(R291="Probabilidad",AC290,""))),"")</f>
        <v/>
      </c>
      <c r="AD291" s="30" t="str">
        <f t="shared" si="234"/>
        <v/>
      </c>
      <c r="AE291" s="11"/>
      <c r="AF291" s="11"/>
      <c r="AG291" s="12"/>
      <c r="AH291" s="12"/>
      <c r="AI291" s="12"/>
      <c r="AJ291" s="12"/>
      <c r="AK291" s="13"/>
      <c r="AL291" s="13"/>
      <c r="AM291" s="177"/>
      <c r="AN291" s="217"/>
      <c r="AO291" s="130"/>
      <c r="AP291" s="130"/>
      <c r="AQ291" s="130"/>
      <c r="AR291" s="130"/>
      <c r="AS291" s="130"/>
      <c r="AT291" s="130"/>
      <c r="AU291" s="130"/>
      <c r="AV291" s="130"/>
      <c r="AW291" s="130"/>
      <c r="AX291" s="130"/>
      <c r="AY291" s="130"/>
      <c r="AZ291" s="130"/>
      <c r="BA291" s="130"/>
      <c r="BB291" s="130"/>
      <c r="BC291" s="130"/>
      <c r="BD291" s="130"/>
      <c r="BE291" s="130"/>
      <c r="BF291" s="130"/>
      <c r="BG291" s="130"/>
      <c r="BH291" s="130"/>
      <c r="BI291" s="130"/>
      <c r="BJ291" s="130"/>
      <c r="BK291" s="130"/>
      <c r="BL291" s="130"/>
      <c r="BM291" s="130"/>
      <c r="BN291" s="130"/>
      <c r="BO291" s="130"/>
      <c r="BP291" s="130"/>
      <c r="BQ291" s="130"/>
      <c r="BR291" s="130"/>
    </row>
    <row r="292" spans="1:70" s="77" customFormat="1" ht="15" customHeight="1" x14ac:dyDescent="0.25">
      <c r="A292" s="246"/>
      <c r="B292" s="178"/>
      <c r="C292" s="178"/>
      <c r="D292" s="209"/>
      <c r="E292" s="178"/>
      <c r="F292" s="209"/>
      <c r="G292" s="212"/>
      <c r="H292" s="178"/>
      <c r="I292" s="197"/>
      <c r="J292" s="200"/>
      <c r="K292" s="203"/>
      <c r="L292" s="200">
        <f ca="1">IF(NOT(ISERROR(MATCH(K292,_xlfn.ANCHORARRAY(F303),0))),J305&amp;"Por favor no seleccionar los criterios de impacto",K292)</f>
        <v>0</v>
      </c>
      <c r="M292" s="197"/>
      <c r="N292" s="200"/>
      <c r="O292" s="175"/>
      <c r="P292" s="31">
        <v>6</v>
      </c>
      <c r="Q292" s="2"/>
      <c r="R292" s="27"/>
      <c r="S292" s="12"/>
      <c r="T292" s="12"/>
      <c r="U292" s="28"/>
      <c r="V292" s="12"/>
      <c r="W292" s="12"/>
      <c r="X292" s="12"/>
      <c r="Y292" s="29" t="str">
        <f>IFERROR(IF(AND(R291="Probabilidad",R292="Probabilidad"),(AA291-(+AA291*U292)),IF(AND(R291="Impacto",R292="Probabilidad"),(AA290-(+AA290*U292)),IF(R292="Impacto",AA291,""))),"")</f>
        <v/>
      </c>
      <c r="Z292" s="25" t="str">
        <f t="shared" si="235"/>
        <v/>
      </c>
      <c r="AA292" s="18" t="str">
        <f t="shared" si="233"/>
        <v/>
      </c>
      <c r="AB292" s="25" t="str">
        <f t="shared" si="236"/>
        <v/>
      </c>
      <c r="AC292" s="18" t="str">
        <f>IFERROR(IF(AND(R291="Impacto",R292="Impacto"),(AC291-(+AC291*U292)),IF(AND(R291="Probabilidad",R292="Impacto"),(AC290-(+AC290*U292)),IF(R292="Probabilidad",AC291,""))),"")</f>
        <v/>
      </c>
      <c r="AD292" s="30" t="str">
        <f t="shared" si="234"/>
        <v/>
      </c>
      <c r="AE292" s="11"/>
      <c r="AF292" s="11"/>
      <c r="AG292" s="12"/>
      <c r="AH292" s="12"/>
      <c r="AI292" s="12"/>
      <c r="AJ292" s="12"/>
      <c r="AK292" s="13"/>
      <c r="AL292" s="13"/>
      <c r="AM292" s="178"/>
      <c r="AN292" s="224"/>
      <c r="AO292" s="130"/>
      <c r="AP292" s="130"/>
      <c r="AQ292" s="130"/>
      <c r="AR292" s="130"/>
      <c r="AS292" s="130"/>
      <c r="AT292" s="130"/>
      <c r="AU292" s="130"/>
      <c r="AV292" s="130"/>
      <c r="AW292" s="130"/>
      <c r="AX292" s="130"/>
      <c r="AY292" s="130"/>
      <c r="AZ292" s="130"/>
      <c r="BA292" s="130"/>
      <c r="BB292" s="130"/>
      <c r="BC292" s="130"/>
      <c r="BD292" s="130"/>
      <c r="BE292" s="130"/>
      <c r="BF292" s="130"/>
      <c r="BG292" s="130"/>
      <c r="BH292" s="130"/>
      <c r="BI292" s="130"/>
      <c r="BJ292" s="130"/>
      <c r="BK292" s="130"/>
      <c r="BL292" s="130"/>
      <c r="BM292" s="130"/>
      <c r="BN292" s="130"/>
      <c r="BO292" s="130"/>
      <c r="BP292" s="130"/>
      <c r="BQ292" s="130"/>
      <c r="BR292" s="130"/>
    </row>
    <row r="293" spans="1:70" s="77" customFormat="1" ht="102.95" customHeight="1" x14ac:dyDescent="0.25">
      <c r="A293" s="244">
        <v>48</v>
      </c>
      <c r="B293" s="176" t="s">
        <v>792</v>
      </c>
      <c r="C293" s="176" t="s">
        <v>67</v>
      </c>
      <c r="D293" s="176" t="s">
        <v>813</v>
      </c>
      <c r="E293" s="176" t="s">
        <v>814</v>
      </c>
      <c r="F293" s="207" t="s">
        <v>815</v>
      </c>
      <c r="G293" s="176" t="s">
        <v>796</v>
      </c>
      <c r="H293" s="176">
        <v>360</v>
      </c>
      <c r="I293" s="195" t="str">
        <f>IF(H293&lt;=0,"",IF(H293&lt;=2,"Muy Baja",IF(H293&lt;=5,"Baja",IF(H293&lt;=19,"Media",IF(H293&lt;=50,"Alta","Muy Alta")))))</f>
        <v>Muy Alta</v>
      </c>
      <c r="J293" s="198">
        <f>IF(I293="","",IF(I293="Muy Baja",0.2,IF(I293="Baja",0.4,IF(I293="Media",0.6,IF(I293="Alta",0.8,IF(I293="Muy Alta",1,))))))</f>
        <v>1</v>
      </c>
      <c r="K293" s="201" t="s">
        <v>95</v>
      </c>
      <c r="L293" s="198" t="str">
        <f>IF(NOT(ISERROR(MATCH(K293,'[11]Tabla Impacto'!$B$221:$B$223,0))),'[11]Tabla Impacto'!$F$223&amp;"Por favor no seleccionar los criterios de impacto(Afectación Económica o presupuestal y Pérdida Reputacional)",K293)</f>
        <v xml:space="preserve">     El riesgo afecta la imagen de la entidad con algunos usuarios de relevancia frente al logro de los objetivos</v>
      </c>
      <c r="M293" s="195" t="str">
        <f>IF(OR(L293='[11]Tabla Impacto'!$C$11,L293='[11]Tabla Impacto'!$D$11),"Leve",IF(OR(L293='[11]Tabla Impacto'!$C$12,L293='[11]Tabla Impacto'!$D$12),"Menor",IF(OR(L293='[11]Tabla Impacto'!$C$13,L293='[11]Tabla Impacto'!$D$13),"Moderado",IF(OR(L293='[11]Tabla Impacto'!$C$14,L293='[11]Tabla Impacto'!$D$14),"Mayor",IF(OR(L293='[11]Tabla Impacto'!$C$15,L293='[11]Tabla Impacto'!$D$15),"Catastrófico","")))))</f>
        <v>Moderado</v>
      </c>
      <c r="N293" s="198">
        <f>IF(M293="","",IF(M293="Leve",0.2,IF(M293="Menor",0.4,IF(M293="Moderado",0.6,IF(M293="Mayor",0.8,IF(M293="Catastrófico",1,))))))</f>
        <v>0.6</v>
      </c>
      <c r="O293" s="173" t="str">
        <f>IF(OR(AND(I293="Muy Baja",M293="Leve"),AND(I293="Muy Baja",M293="Menor"),AND(I293="Baja",M293="Leve")),"Bajo",IF(OR(AND(I293="Muy baja",M293="Moderado"),AND(I293="Baja",M293="Menor"),AND(I293="Baja",M293="Moderado"),AND(I293="Media",M293="Leve"),AND(I293="Media",M293="Menor"),AND(I293="Media",M293="Moderado"),AND(I293="Alta",M293="Leve"),AND(I293="Alta",M293="Menor")),"Moderado",IF(OR(AND(I293="Muy Baja",M293="Mayor"),AND(I293="Baja",M293="Mayor"),AND(I293="Media",M293="Mayor"),AND(I293="Alta",M293="Moderado"),AND(I293="Alta",M293="Mayor"),AND(I293="Muy Alta",M293="Leve"),AND(I293="Muy Alta",M293="Menor"),AND(I293="Muy Alta",M293="Moderado"),AND(I293="Muy Alta",M293="Mayor")),"Alto",IF(OR(AND(I293="Muy Baja",M293="Catastrófico"),AND(I293="Baja",M293="Catastrófico"),AND(I293="Media",M293="Catastrófico"),AND(I293="Alta",M293="Catastrófico"),AND(I293="Muy Alta",M293="Catastrófico")),"Extremo",""))))</f>
        <v>Alto</v>
      </c>
      <c r="P293" s="31">
        <v>1</v>
      </c>
      <c r="Q293" s="2" t="s">
        <v>816</v>
      </c>
      <c r="R293" s="27" t="str">
        <f t="shared" ref="R293:R304" si="237">IF(OR(S293="Preventivo",S293="Detectivo"),"Probabilidad",IF(S293="Correctivo","Impacto",""))</f>
        <v>Probabilidad</v>
      </c>
      <c r="S293" s="12" t="s">
        <v>64</v>
      </c>
      <c r="T293" s="12" t="s">
        <v>51</v>
      </c>
      <c r="U293" s="28" t="str">
        <f t="shared" ref="U293:U304" si="238">IF(AND(S293="Preventivo",T293="Automático"),"50%",IF(AND(S293="Preventivo",T293="Manual"),"40%",IF(AND(S293="Detectivo",T293="Automático"),"40%",IF(AND(S293="Detectivo",T293="Manual"),"30%",IF(AND(S293="Correctivo",T293="Automático"),"35%",IF(AND(S293="Correctivo",T293="Manual"),"25%",""))))))</f>
        <v>40%</v>
      </c>
      <c r="V293" s="12" t="s">
        <v>52</v>
      </c>
      <c r="W293" s="12" t="s">
        <v>53</v>
      </c>
      <c r="X293" s="12" t="s">
        <v>54</v>
      </c>
      <c r="Y293" s="29">
        <f>IFERROR(IF(R293="Probabilidad",(J293-(+J293*U293)),IF(R293="Impacto",J293,"")),"")</f>
        <v>0.6</v>
      </c>
      <c r="Z293" s="25" t="str">
        <f>IFERROR(IF(Y293="","",IF(Y293&lt;=0.2,"Muy Baja",IF(Y293&lt;=0.4,"Baja",IF(Y293&lt;=0.6,"Media",IF(Y293&lt;=0.8,"Alta","Muy Alta"))))),"")</f>
        <v>Media</v>
      </c>
      <c r="AA293" s="18">
        <f t="shared" si="233"/>
        <v>0.6</v>
      </c>
      <c r="AB293" s="25" t="str">
        <f>IFERROR(IF(AC293="","",IF(AC293&lt;=0.2,"Leve",IF(AC293&lt;=0.4,"Menor",IF(AC293&lt;=0.6,"Moderado",IF(AC293&lt;=0.8,"Mayor","Catastrófico"))))),"")</f>
        <v>Moderado</v>
      </c>
      <c r="AC293" s="18">
        <f>IFERROR(IF(R293="Impacto",(N293-(+N293*U293)),IF(R293="Probabilidad",N293,"")),"")</f>
        <v>0.6</v>
      </c>
      <c r="AD293" s="30" t="str">
        <f t="shared" si="234"/>
        <v>Moderado</v>
      </c>
      <c r="AE293" s="11" t="s">
        <v>55</v>
      </c>
      <c r="AF293" s="11" t="s">
        <v>817</v>
      </c>
      <c r="AG293" s="12" t="s">
        <v>808</v>
      </c>
      <c r="AH293" s="12" t="s">
        <v>809</v>
      </c>
      <c r="AI293" s="12" t="s">
        <v>800</v>
      </c>
      <c r="AJ293" s="12" t="s">
        <v>810</v>
      </c>
      <c r="AK293" s="13" t="s">
        <v>802</v>
      </c>
      <c r="AL293" s="13" t="s">
        <v>345</v>
      </c>
      <c r="AM293" s="176" t="s">
        <v>818</v>
      </c>
      <c r="AN293" s="216"/>
      <c r="AO293" s="130"/>
      <c r="AP293" s="130"/>
      <c r="AQ293" s="130"/>
      <c r="AR293" s="130"/>
      <c r="AS293" s="130"/>
      <c r="AT293" s="130"/>
      <c r="AU293" s="130"/>
      <c r="AV293" s="130"/>
      <c r="AW293" s="130"/>
      <c r="AX293" s="130"/>
      <c r="AY293" s="130"/>
      <c r="AZ293" s="130"/>
      <c r="BA293" s="130"/>
      <c r="BB293" s="130"/>
      <c r="BC293" s="130"/>
      <c r="BD293" s="130"/>
      <c r="BE293" s="130"/>
      <c r="BF293" s="130"/>
      <c r="BG293" s="130"/>
      <c r="BH293" s="130"/>
      <c r="BI293" s="130"/>
      <c r="BJ293" s="130"/>
      <c r="BK293" s="130"/>
      <c r="BL293" s="130"/>
      <c r="BM293" s="130"/>
      <c r="BN293" s="130"/>
      <c r="BO293" s="130"/>
      <c r="BP293" s="130"/>
      <c r="BQ293" s="130"/>
      <c r="BR293" s="130"/>
    </row>
    <row r="294" spans="1:70" s="77" customFormat="1" ht="86.45" customHeight="1" x14ac:dyDescent="0.25">
      <c r="A294" s="245"/>
      <c r="B294" s="177"/>
      <c r="C294" s="177"/>
      <c r="D294" s="177"/>
      <c r="E294" s="177"/>
      <c r="F294" s="208"/>
      <c r="G294" s="177"/>
      <c r="H294" s="177"/>
      <c r="I294" s="196"/>
      <c r="J294" s="199"/>
      <c r="K294" s="202"/>
      <c r="L294" s="199">
        <f ca="1">IF(NOT(ISERROR(MATCH(K294,_xlfn.ANCHORARRAY(F305),0))),J307&amp;"Por favor no seleccionar los criterios de impacto",K294)</f>
        <v>0</v>
      </c>
      <c r="M294" s="196"/>
      <c r="N294" s="199"/>
      <c r="O294" s="174"/>
      <c r="P294" s="31">
        <v>2</v>
      </c>
      <c r="Q294" s="2" t="s">
        <v>819</v>
      </c>
      <c r="R294" s="27" t="str">
        <f t="shared" si="237"/>
        <v>Impacto</v>
      </c>
      <c r="S294" s="12" t="s">
        <v>81</v>
      </c>
      <c r="T294" s="12" t="s">
        <v>51</v>
      </c>
      <c r="U294" s="28" t="str">
        <f t="shared" si="238"/>
        <v>25%</v>
      </c>
      <c r="V294" s="12" t="s">
        <v>52</v>
      </c>
      <c r="W294" s="12" t="s">
        <v>53</v>
      </c>
      <c r="X294" s="12" t="s">
        <v>54</v>
      </c>
      <c r="Y294" s="29">
        <f>IFERROR(IF(AND(R293="Probabilidad",R294="Probabilidad"),(AA293-(+AA293*U294)),IF(R294="Probabilidad",(J293-(+J293*U294)),IF(R294="Impacto",AA293,""))),"")</f>
        <v>0.6</v>
      </c>
      <c r="Z294" s="25" t="str">
        <f t="shared" ref="Z294:Z298" si="239">IFERROR(IF(Y294="","",IF(Y294&lt;=0.2,"Muy Baja",IF(Y294&lt;=0.4,"Baja",IF(Y294&lt;=0.6,"Media",IF(Y294&lt;=0.8,"Alta","Muy Alta"))))),"")</f>
        <v>Media</v>
      </c>
      <c r="AA294" s="18">
        <f t="shared" si="233"/>
        <v>0.6</v>
      </c>
      <c r="AB294" s="25" t="str">
        <f t="shared" ref="AB294:AB298" si="240">IFERROR(IF(AC294="","",IF(AC294&lt;=0.2,"Leve",IF(AC294&lt;=0.4,"Menor",IF(AC294&lt;=0.6,"Moderado",IF(AC294&lt;=0.8,"Mayor","Catastrófico"))))),"")</f>
        <v>Moderado</v>
      </c>
      <c r="AC294" s="18">
        <f>IFERROR(IF(AND(R293="Impacto",R294="Impacto"),(AC293-(+AC293*U294)),IF(R294="Impacto",(N293-(+N293*U294)),IF(R294="Probabilidad",AC293,""))),"")</f>
        <v>0.44999999999999996</v>
      </c>
      <c r="AD294" s="30" t="str">
        <f t="shared" si="234"/>
        <v>Moderado</v>
      </c>
      <c r="AE294" s="11" t="s">
        <v>55</v>
      </c>
      <c r="AF294" s="11" t="s">
        <v>820</v>
      </c>
      <c r="AG294" s="12" t="s">
        <v>808</v>
      </c>
      <c r="AH294" s="12" t="s">
        <v>809</v>
      </c>
      <c r="AI294" s="12" t="s">
        <v>800</v>
      </c>
      <c r="AJ294" s="12" t="s">
        <v>810</v>
      </c>
      <c r="AK294" s="13" t="s">
        <v>802</v>
      </c>
      <c r="AL294" s="13" t="s">
        <v>345</v>
      </c>
      <c r="AM294" s="177"/>
      <c r="AN294" s="217"/>
      <c r="AO294" s="130"/>
      <c r="AP294" s="130"/>
      <c r="AQ294" s="130"/>
      <c r="AR294" s="130"/>
      <c r="AS294" s="130"/>
      <c r="AT294" s="130"/>
      <c r="AU294" s="130"/>
      <c r="AV294" s="130"/>
      <c r="AW294" s="130"/>
      <c r="AX294" s="130"/>
      <c r="AY294" s="130"/>
      <c r="AZ294" s="130"/>
      <c r="BA294" s="130"/>
      <c r="BB294" s="130"/>
      <c r="BC294" s="130"/>
      <c r="BD294" s="130"/>
      <c r="BE294" s="130"/>
      <c r="BF294" s="130"/>
      <c r="BG294" s="130"/>
      <c r="BH294" s="130"/>
      <c r="BI294" s="130"/>
      <c r="BJ294" s="130"/>
      <c r="BK294" s="130"/>
      <c r="BL294" s="130"/>
      <c r="BM294" s="130"/>
      <c r="BN294" s="130"/>
      <c r="BO294" s="130"/>
      <c r="BP294" s="130"/>
      <c r="BQ294" s="130"/>
      <c r="BR294" s="130"/>
    </row>
    <row r="295" spans="1:70" s="77" customFormat="1" ht="66" customHeight="1" x14ac:dyDescent="0.25">
      <c r="A295" s="245"/>
      <c r="B295" s="177"/>
      <c r="C295" s="177"/>
      <c r="D295" s="177"/>
      <c r="E295" s="177"/>
      <c r="F295" s="208"/>
      <c r="G295" s="177"/>
      <c r="H295" s="177"/>
      <c r="I295" s="196"/>
      <c r="J295" s="199"/>
      <c r="K295" s="202"/>
      <c r="L295" s="199">
        <f ca="1">IF(NOT(ISERROR(MATCH(K295,_xlfn.ANCHORARRAY(F306),0))),#REF!&amp;"Por favor no seleccionar los criterios de impacto",K295)</f>
        <v>0</v>
      </c>
      <c r="M295" s="196"/>
      <c r="N295" s="199"/>
      <c r="O295" s="174"/>
      <c r="P295" s="31">
        <v>3</v>
      </c>
      <c r="Q295" s="2" t="s">
        <v>821</v>
      </c>
      <c r="R295" s="27" t="str">
        <f t="shared" si="237"/>
        <v>Probabilidad</v>
      </c>
      <c r="S295" s="12" t="s">
        <v>64</v>
      </c>
      <c r="T295" s="12" t="s">
        <v>51</v>
      </c>
      <c r="U295" s="28" t="str">
        <f t="shared" si="238"/>
        <v>40%</v>
      </c>
      <c r="V295" s="12" t="s">
        <v>52</v>
      </c>
      <c r="W295" s="12" t="s">
        <v>53</v>
      </c>
      <c r="X295" s="12" t="s">
        <v>54</v>
      </c>
      <c r="Y295" s="29">
        <f>IFERROR(IF(AND(R294="Probabilidad",R295="Probabilidad"),(AA294-(+AA294*U295)),IF(AND(R294="Impacto",R295="Probabilidad"),(AA293-(+AA293*U295)),IF(R295="Impacto",AA294,""))),"")</f>
        <v>0.36</v>
      </c>
      <c r="Z295" s="25" t="str">
        <f t="shared" si="239"/>
        <v>Baja</v>
      </c>
      <c r="AA295" s="18">
        <f t="shared" si="233"/>
        <v>0.36</v>
      </c>
      <c r="AB295" s="25" t="str">
        <f t="shared" si="240"/>
        <v>Moderado</v>
      </c>
      <c r="AC295" s="18">
        <f>IFERROR(IF(AND(R294="Impacto",R295="Impacto"),(AC294-(+AC294*U295)),IF(AND(R294="Probabilidad",R295="Impacto"),(AC293-(+AC293*U295)),IF(R295="Probabilidad",AC294,""))),"")</f>
        <v>0.44999999999999996</v>
      </c>
      <c r="AD295" s="30" t="str">
        <f t="shared" si="234"/>
        <v>Moderado</v>
      </c>
      <c r="AE295" s="11" t="s">
        <v>55</v>
      </c>
      <c r="AF295" s="16" t="s">
        <v>822</v>
      </c>
      <c r="AG295" s="12" t="s">
        <v>808</v>
      </c>
      <c r="AH295" s="12" t="s">
        <v>809</v>
      </c>
      <c r="AI295" s="12" t="s">
        <v>800</v>
      </c>
      <c r="AJ295" s="12" t="s">
        <v>810</v>
      </c>
      <c r="AK295" s="13" t="s">
        <v>802</v>
      </c>
      <c r="AL295" s="13" t="s">
        <v>345</v>
      </c>
      <c r="AM295" s="177"/>
      <c r="AN295" s="217"/>
      <c r="AO295" s="130"/>
      <c r="AP295" s="130"/>
      <c r="AQ295" s="130"/>
      <c r="AR295" s="130"/>
      <c r="AS295" s="130"/>
      <c r="AT295" s="130"/>
      <c r="AU295" s="130"/>
      <c r="AV295" s="130"/>
      <c r="AW295" s="130"/>
      <c r="AX295" s="130"/>
      <c r="AY295" s="130"/>
      <c r="AZ295" s="130"/>
      <c r="BA295" s="130"/>
      <c r="BB295" s="130"/>
      <c r="BC295" s="130"/>
      <c r="BD295" s="130"/>
      <c r="BE295" s="130"/>
      <c r="BF295" s="130"/>
      <c r="BG295" s="130"/>
      <c r="BH295" s="130"/>
      <c r="BI295" s="130"/>
      <c r="BJ295" s="130"/>
      <c r="BK295" s="130"/>
      <c r="BL295" s="130"/>
      <c r="BM295" s="130"/>
      <c r="BN295" s="130"/>
      <c r="BO295" s="130"/>
      <c r="BP295" s="130"/>
      <c r="BQ295" s="130"/>
      <c r="BR295" s="130"/>
    </row>
    <row r="296" spans="1:70" s="77" customFormat="1" ht="57.75" customHeight="1" x14ac:dyDescent="0.25">
      <c r="A296" s="245"/>
      <c r="B296" s="177"/>
      <c r="C296" s="177"/>
      <c r="D296" s="177"/>
      <c r="E296" s="177"/>
      <c r="F296" s="208"/>
      <c r="G296" s="177"/>
      <c r="H296" s="177"/>
      <c r="I296" s="196"/>
      <c r="J296" s="199"/>
      <c r="K296" s="202"/>
      <c r="L296" s="199">
        <f ca="1">IF(NOT(ISERROR(MATCH(K296,_xlfn.ANCHORARRAY(F307),0))),#REF!&amp;"Por favor no seleccionar los criterios de impacto",K296)</f>
        <v>0</v>
      </c>
      <c r="M296" s="196"/>
      <c r="N296" s="199"/>
      <c r="O296" s="174"/>
      <c r="P296" s="31">
        <v>4</v>
      </c>
      <c r="Q296" s="2" t="s">
        <v>823</v>
      </c>
      <c r="R296" s="27" t="str">
        <f t="shared" si="237"/>
        <v>Probabilidad</v>
      </c>
      <c r="S296" s="12" t="s">
        <v>64</v>
      </c>
      <c r="T296" s="12" t="s">
        <v>51</v>
      </c>
      <c r="U296" s="28" t="str">
        <f t="shared" si="238"/>
        <v>40%</v>
      </c>
      <c r="V296" s="12" t="s">
        <v>52</v>
      </c>
      <c r="W296" s="12" t="s">
        <v>53</v>
      </c>
      <c r="X296" s="12" t="s">
        <v>54</v>
      </c>
      <c r="Y296" s="29">
        <f t="shared" ref="Y296" si="241">IFERROR(IF(AND(R295="Probabilidad",R296="Probabilidad"),(AA295-(+AA295*U296)),IF(AND(R295="Impacto",R296="Probabilidad"),(AA294-(+AA294*U296)),IF(R296="Impacto",AA295,""))),"")</f>
        <v>0.216</v>
      </c>
      <c r="Z296" s="25" t="str">
        <f t="shared" si="239"/>
        <v>Baja</v>
      </c>
      <c r="AA296" s="18">
        <f t="shared" si="233"/>
        <v>0.216</v>
      </c>
      <c r="AB296" s="25" t="str">
        <f t="shared" si="240"/>
        <v>Moderado</v>
      </c>
      <c r="AC296" s="18">
        <f>IFERROR(IF(AND(R295="Impacto",R296="Impacto"),(AC295-(+AC295*U296)),IF(AND(R295="Probabilidad",R296="Impacto"),(AC294-(+AC294*U296)),IF(R296="Probabilidad",AC295,""))),"")</f>
        <v>0.44999999999999996</v>
      </c>
      <c r="AD296" s="30" t="str">
        <f t="shared" si="234"/>
        <v>Moderado</v>
      </c>
      <c r="AE296" s="11" t="s">
        <v>55</v>
      </c>
      <c r="AF296" s="11" t="s">
        <v>824</v>
      </c>
      <c r="AG296" s="12" t="s">
        <v>808</v>
      </c>
      <c r="AH296" s="12" t="s">
        <v>809</v>
      </c>
      <c r="AI296" s="12" t="s">
        <v>800</v>
      </c>
      <c r="AJ296" s="12" t="s">
        <v>810</v>
      </c>
      <c r="AK296" s="13" t="s">
        <v>802</v>
      </c>
      <c r="AL296" s="13" t="s">
        <v>345</v>
      </c>
      <c r="AM296" s="177"/>
      <c r="AN296" s="217"/>
      <c r="AO296" s="130"/>
      <c r="AP296" s="130"/>
      <c r="AQ296" s="130"/>
      <c r="AR296" s="130"/>
      <c r="AS296" s="130"/>
      <c r="AT296" s="130"/>
      <c r="AU296" s="130"/>
      <c r="AV296" s="130"/>
      <c r="AW296" s="130"/>
      <c r="AX296" s="130"/>
      <c r="AY296" s="130"/>
      <c r="AZ296" s="130"/>
      <c r="BA296" s="130"/>
      <c r="BB296" s="130"/>
      <c r="BC296" s="130"/>
      <c r="BD296" s="130"/>
      <c r="BE296" s="130"/>
      <c r="BF296" s="130"/>
      <c r="BG296" s="130"/>
      <c r="BH296" s="130"/>
      <c r="BI296" s="130"/>
      <c r="BJ296" s="130"/>
      <c r="BK296" s="130"/>
      <c r="BL296" s="130"/>
      <c r="BM296" s="130"/>
      <c r="BN296" s="130"/>
      <c r="BO296" s="130"/>
      <c r="BP296" s="130"/>
      <c r="BQ296" s="130"/>
      <c r="BR296" s="130"/>
    </row>
    <row r="297" spans="1:70" s="77" customFormat="1" ht="60" customHeight="1" x14ac:dyDescent="0.25">
      <c r="A297" s="245"/>
      <c r="B297" s="177"/>
      <c r="C297" s="177"/>
      <c r="D297" s="177"/>
      <c r="E297" s="177"/>
      <c r="F297" s="208"/>
      <c r="G297" s="177"/>
      <c r="H297" s="177"/>
      <c r="I297" s="196"/>
      <c r="J297" s="199"/>
      <c r="K297" s="202"/>
      <c r="L297" s="199">
        <f ca="1">IF(NOT(ISERROR(MATCH(K297,_xlfn.ANCHORARRAY(#REF!),0))),#REF!&amp;"Por favor no seleccionar los criterios de impacto",K297)</f>
        <v>0</v>
      </c>
      <c r="M297" s="196"/>
      <c r="N297" s="199"/>
      <c r="O297" s="174"/>
      <c r="P297" s="31">
        <v>5</v>
      </c>
      <c r="Q297" s="2" t="s">
        <v>825</v>
      </c>
      <c r="R297" s="27" t="str">
        <f t="shared" si="237"/>
        <v>Probabilidad</v>
      </c>
      <c r="S297" s="12" t="s">
        <v>64</v>
      </c>
      <c r="T297" s="12" t="s">
        <v>51</v>
      </c>
      <c r="U297" s="28" t="str">
        <f t="shared" si="238"/>
        <v>40%</v>
      </c>
      <c r="V297" s="12" t="s">
        <v>52</v>
      </c>
      <c r="W297" s="12" t="s">
        <v>53</v>
      </c>
      <c r="X297" s="12" t="s">
        <v>54</v>
      </c>
      <c r="Y297" s="29">
        <f>IFERROR(IF(AND(R296="Probabilidad",R297="Probabilidad"),(AA296-(+AA296*U297)),IF(AND(R296="Impacto",R297="Probabilidad"),(AA295-(+AA295*U297)),IF(R297="Impacto",AA296,""))),"")</f>
        <v>0.12959999999999999</v>
      </c>
      <c r="Z297" s="25" t="str">
        <f t="shared" si="239"/>
        <v>Muy Baja</v>
      </c>
      <c r="AA297" s="18">
        <f t="shared" si="233"/>
        <v>0.12959999999999999</v>
      </c>
      <c r="AB297" s="25" t="str">
        <f t="shared" si="240"/>
        <v>Moderado</v>
      </c>
      <c r="AC297" s="18">
        <f>IFERROR(IF(AND(R296="Impacto",R297="Impacto"),(AC296-(+AC296*U297)),IF(AND(R296="Probabilidad",R297="Impacto"),(AC295-(+AC295*U297)),IF(R297="Probabilidad",AC296,""))),"")</f>
        <v>0.44999999999999996</v>
      </c>
      <c r="AD297" s="30" t="str">
        <f t="shared" si="234"/>
        <v>Moderado</v>
      </c>
      <c r="AE297" s="11" t="s">
        <v>55</v>
      </c>
      <c r="AF297" s="11" t="s">
        <v>826</v>
      </c>
      <c r="AG297" s="12" t="s">
        <v>808</v>
      </c>
      <c r="AH297" s="12" t="s">
        <v>809</v>
      </c>
      <c r="AI297" s="12" t="s">
        <v>800</v>
      </c>
      <c r="AJ297" s="12" t="s">
        <v>810</v>
      </c>
      <c r="AK297" s="13" t="s">
        <v>802</v>
      </c>
      <c r="AL297" s="13" t="s">
        <v>345</v>
      </c>
      <c r="AM297" s="177"/>
      <c r="AN297" s="217"/>
      <c r="AO297" s="130"/>
      <c r="AP297" s="130"/>
      <c r="AQ297" s="130"/>
      <c r="AR297" s="130"/>
      <c r="AS297" s="130"/>
      <c r="AT297" s="130"/>
      <c r="AU297" s="130"/>
      <c r="AV297" s="130"/>
      <c r="AW297" s="130"/>
      <c r="AX297" s="130"/>
      <c r="AY297" s="130"/>
      <c r="AZ297" s="130"/>
      <c r="BA297" s="130"/>
      <c r="BB297" s="130"/>
      <c r="BC297" s="130"/>
      <c r="BD297" s="130"/>
      <c r="BE297" s="130"/>
      <c r="BF297" s="130"/>
      <c r="BG297" s="130"/>
      <c r="BH297" s="130"/>
      <c r="BI297" s="130"/>
      <c r="BJ297" s="130"/>
      <c r="BK297" s="130"/>
      <c r="BL297" s="130"/>
      <c r="BM297" s="130"/>
      <c r="BN297" s="130"/>
      <c r="BO297" s="130"/>
      <c r="BP297" s="130"/>
      <c r="BQ297" s="130"/>
      <c r="BR297" s="130"/>
    </row>
    <row r="298" spans="1:70" s="77" customFormat="1" ht="43.5" customHeight="1" x14ac:dyDescent="0.25">
      <c r="A298" s="246"/>
      <c r="B298" s="178"/>
      <c r="C298" s="178"/>
      <c r="D298" s="178"/>
      <c r="E298" s="178"/>
      <c r="F298" s="209"/>
      <c r="G298" s="178"/>
      <c r="H298" s="178"/>
      <c r="I298" s="197"/>
      <c r="J298" s="200"/>
      <c r="K298" s="203"/>
      <c r="L298" s="200">
        <f ca="1">IF(NOT(ISERROR(MATCH(K298,_xlfn.ANCHORARRAY(#REF!),0))),J311&amp;"Por favor no seleccionar los criterios de impacto",K298)</f>
        <v>0</v>
      </c>
      <c r="M298" s="197"/>
      <c r="N298" s="200"/>
      <c r="O298" s="175"/>
      <c r="P298" s="31">
        <v>6</v>
      </c>
      <c r="Q298" s="2"/>
      <c r="R298" s="27" t="str">
        <f t="shared" si="237"/>
        <v/>
      </c>
      <c r="S298" s="12"/>
      <c r="T298" s="12"/>
      <c r="U298" s="28" t="str">
        <f t="shared" si="238"/>
        <v/>
      </c>
      <c r="V298" s="12"/>
      <c r="W298" s="12"/>
      <c r="X298" s="12"/>
      <c r="Y298" s="29" t="str">
        <f>IFERROR(IF(AND(R297="Probabilidad",R298="Probabilidad"),(AA297-(+AA297*U298)),IF(AND(R297="Impacto",R298="Probabilidad"),(AA296-(+AA296*U298)),IF(R298="Impacto",AA297,""))),"")</f>
        <v/>
      </c>
      <c r="Z298" s="25" t="str">
        <f t="shared" si="239"/>
        <v/>
      </c>
      <c r="AA298" s="18" t="str">
        <f t="shared" si="233"/>
        <v/>
      </c>
      <c r="AB298" s="25" t="str">
        <f t="shared" si="240"/>
        <v/>
      </c>
      <c r="AC298" s="18" t="str">
        <f>IFERROR(IF(AND(R297="Impacto",R298="Impacto"),(AC297-(+AC297*U298)),IF(AND(R297="Probabilidad",R298="Impacto"),(AC296-(+AC296*U298)),IF(R298="Probabilidad",AC297,""))),"")</f>
        <v/>
      </c>
      <c r="AD298" s="30" t="str">
        <f t="shared" si="234"/>
        <v/>
      </c>
      <c r="AE298" s="11"/>
      <c r="AF298" s="11"/>
      <c r="AG298" s="12"/>
      <c r="AH298" s="12"/>
      <c r="AI298" s="12"/>
      <c r="AJ298" s="12"/>
      <c r="AK298" s="13"/>
      <c r="AL298" s="13"/>
      <c r="AM298" s="178"/>
      <c r="AN298" s="224"/>
      <c r="AO298" s="130"/>
      <c r="AP298" s="130"/>
      <c r="AQ298" s="130"/>
      <c r="AR298" s="130"/>
      <c r="AS298" s="130"/>
      <c r="AT298" s="130"/>
      <c r="AU298" s="130"/>
      <c r="AV298" s="130"/>
      <c r="AW298" s="130"/>
      <c r="AX298" s="130"/>
      <c r="AY298" s="130"/>
      <c r="AZ298" s="130"/>
      <c r="BA298" s="130"/>
      <c r="BB298" s="130"/>
      <c r="BC298" s="130"/>
      <c r="BD298" s="130"/>
      <c r="BE298" s="130"/>
      <c r="BF298" s="130"/>
      <c r="BG298" s="130"/>
      <c r="BH298" s="130"/>
      <c r="BI298" s="130"/>
      <c r="BJ298" s="130"/>
      <c r="BK298" s="130"/>
      <c r="BL298" s="130"/>
      <c r="BM298" s="130"/>
      <c r="BN298" s="130"/>
      <c r="BO298" s="130"/>
      <c r="BP298" s="130"/>
      <c r="BQ298" s="130"/>
      <c r="BR298" s="130"/>
    </row>
    <row r="299" spans="1:70" s="77" customFormat="1" ht="72.599999999999994" customHeight="1" x14ac:dyDescent="0.25">
      <c r="A299" s="244">
        <v>49</v>
      </c>
      <c r="B299" s="176" t="s">
        <v>792</v>
      </c>
      <c r="C299" s="176" t="s">
        <v>67</v>
      </c>
      <c r="D299" s="176" t="s">
        <v>827</v>
      </c>
      <c r="E299" s="177" t="s">
        <v>828</v>
      </c>
      <c r="F299" s="207" t="s">
        <v>829</v>
      </c>
      <c r="G299" s="176" t="s">
        <v>47</v>
      </c>
      <c r="H299" s="176">
        <v>360</v>
      </c>
      <c r="I299" s="195" t="str">
        <f>IF(H299&lt;=0,"",IF(H299&lt;=2,"Muy Baja",IF(H299&lt;=5,"Baja",IF(H299&lt;=19,"Media",IF(H299&lt;=50,"Alta","Muy Alta")))))</f>
        <v>Muy Alta</v>
      </c>
      <c r="J299" s="198">
        <f>IF(I299="","",IF(I299="Muy Baja",0.2,IF(I299="Baja",0.4,IF(I299="Media",0.6,IF(I299="Alta",0.8,IF(I299="Muy Alta",1,))))))</f>
        <v>1</v>
      </c>
      <c r="K299" s="201" t="s">
        <v>95</v>
      </c>
      <c r="L299" s="198" t="str">
        <f>IF(NOT(ISERROR(MATCH(K299,'[11]Tabla Impacto'!$B$221:$B$223,0))),'[11]Tabla Impacto'!$F$223&amp;"Por favor no seleccionar los criterios de impacto(Afectación Económica o presupuestal y Pérdida Reputacional)",K299)</f>
        <v xml:space="preserve">     El riesgo afecta la imagen de la entidad con algunos usuarios de relevancia frente al logro de los objetivos</v>
      </c>
      <c r="M299" s="195" t="str">
        <f>IF(OR(L299='[11]Tabla Impacto'!$C$11,L299='[11]Tabla Impacto'!$D$11),"Leve",IF(OR(L299='[11]Tabla Impacto'!$C$12,L299='[11]Tabla Impacto'!$D$12),"Menor",IF(OR(L299='[11]Tabla Impacto'!$C$13,L299='[11]Tabla Impacto'!$D$13),"Moderado",IF(OR(L299='[11]Tabla Impacto'!$C$14,L299='[11]Tabla Impacto'!$D$14),"Mayor",IF(OR(L299='[11]Tabla Impacto'!$C$15,L299='[11]Tabla Impacto'!$D$15),"Catastrófico","")))))</f>
        <v>Moderado</v>
      </c>
      <c r="N299" s="198">
        <f>IF(M299="","",IF(M299="Leve",0.2,IF(M299="Menor",0.4,IF(M299="Moderado",0.6,IF(M299="Mayor",0.8,IF(M299="Catastrófico",1,))))))</f>
        <v>0.6</v>
      </c>
      <c r="O299" s="173" t="str">
        <f>IF(OR(AND(I299="Muy Baja",M299="Leve"),AND(I299="Muy Baja",M299="Menor"),AND(I299="Baja",M299="Leve")),"Bajo",IF(OR(AND(I299="Muy baja",M299="Moderado"),AND(I299="Baja",M299="Menor"),AND(I299="Baja",M299="Moderado"),AND(I299="Media",M299="Leve"),AND(I299="Media",M299="Menor"),AND(I299="Media",M299="Moderado"),AND(I299="Alta",M299="Leve"),AND(I299="Alta",M299="Menor")),"Moderado",IF(OR(AND(I299="Muy Baja",M299="Mayor"),AND(I299="Baja",M299="Mayor"),AND(I299="Media",M299="Mayor"),AND(I299="Alta",M299="Moderado"),AND(I299="Alta",M299="Mayor"),AND(I299="Muy Alta",M299="Leve"),AND(I299="Muy Alta",M299="Menor"),AND(I299="Muy Alta",M299="Moderado"),AND(I299="Muy Alta",M299="Mayor")),"Alto",IF(OR(AND(I299="Muy Baja",M299="Catastrófico"),AND(I299="Baja",M299="Catastrófico"),AND(I299="Media",M299="Catastrófico"),AND(I299="Alta",M299="Catastrófico"),AND(I299="Muy Alta",M299="Catastrófico")),"Extremo",""))))</f>
        <v>Alto</v>
      </c>
      <c r="P299" s="31">
        <v>1</v>
      </c>
      <c r="Q299" s="2" t="s">
        <v>830</v>
      </c>
      <c r="R299" s="27" t="str">
        <f t="shared" si="237"/>
        <v>Probabilidad</v>
      </c>
      <c r="S299" s="12" t="s">
        <v>64</v>
      </c>
      <c r="T299" s="12" t="s">
        <v>51</v>
      </c>
      <c r="U299" s="28" t="str">
        <f t="shared" si="238"/>
        <v>40%</v>
      </c>
      <c r="V299" s="12" t="s">
        <v>52</v>
      </c>
      <c r="W299" s="12" t="s">
        <v>53</v>
      </c>
      <c r="X299" s="12" t="s">
        <v>54</v>
      </c>
      <c r="Y299" s="29">
        <f>IFERROR(IF(R299="Probabilidad",(J299-(+J299*U299)),IF(R299="Impacto",J299,"")),"")</f>
        <v>0.6</v>
      </c>
      <c r="Z299" s="25" t="str">
        <f>IFERROR(IF(Y299="","",IF(Y299&lt;=0.2,"Muy Baja",IF(Y299&lt;=0.4,"Baja",IF(Y299&lt;=0.6,"Media",IF(Y299&lt;=0.8,"Alta","Muy Alta"))))),"")</f>
        <v>Media</v>
      </c>
      <c r="AA299" s="18">
        <f t="shared" si="233"/>
        <v>0.6</v>
      </c>
      <c r="AB299" s="25" t="str">
        <f>IFERROR(IF(AC299="","",IF(AC299&lt;=0.2,"Leve",IF(AC299&lt;=0.4,"Menor",IF(AC299&lt;=0.6,"Moderado",IF(AC299&lt;=0.8,"Mayor","Catastrófico"))))),"")</f>
        <v>Moderado</v>
      </c>
      <c r="AC299" s="18">
        <f>IFERROR(IF(R299="Impacto",(N299-(+N299*U299)),IF(R299="Probabilidad",N299,"")),"")</f>
        <v>0.6</v>
      </c>
      <c r="AD299" s="30" t="str">
        <f t="shared" si="234"/>
        <v>Moderado</v>
      </c>
      <c r="AE299" s="11" t="s">
        <v>55</v>
      </c>
      <c r="AF299" s="11" t="s">
        <v>831</v>
      </c>
      <c r="AG299" s="12" t="s">
        <v>808</v>
      </c>
      <c r="AH299" s="12" t="s">
        <v>809</v>
      </c>
      <c r="AI299" s="12" t="s">
        <v>800</v>
      </c>
      <c r="AJ299" s="12" t="s">
        <v>810</v>
      </c>
      <c r="AK299" s="13" t="s">
        <v>802</v>
      </c>
      <c r="AL299" s="13" t="s">
        <v>345</v>
      </c>
      <c r="AM299" s="207" t="s">
        <v>832</v>
      </c>
      <c r="AN299" s="216"/>
      <c r="AO299" s="130"/>
      <c r="AP299" s="130"/>
      <c r="AQ299" s="130"/>
      <c r="AR299" s="130"/>
      <c r="AS299" s="130"/>
      <c r="AT299" s="130"/>
      <c r="AU299" s="130"/>
      <c r="AV299" s="130"/>
      <c r="AW299" s="130"/>
      <c r="AX299" s="130"/>
      <c r="AY299" s="130"/>
      <c r="AZ299" s="130"/>
      <c r="BA299" s="130"/>
      <c r="BB299" s="130"/>
      <c r="BC299" s="130"/>
      <c r="BD299" s="130"/>
      <c r="BE299" s="130"/>
      <c r="BF299" s="130"/>
      <c r="BG299" s="130"/>
      <c r="BH299" s="130"/>
      <c r="BI299" s="130"/>
      <c r="BJ299" s="130"/>
      <c r="BK299" s="130"/>
      <c r="BL299" s="130"/>
      <c r="BM299" s="130"/>
      <c r="BN299" s="130"/>
      <c r="BO299" s="130"/>
      <c r="BP299" s="130"/>
      <c r="BQ299" s="130"/>
      <c r="BR299" s="130"/>
    </row>
    <row r="300" spans="1:70" s="77" customFormat="1" ht="87" customHeight="1" x14ac:dyDescent="0.25">
      <c r="A300" s="245"/>
      <c r="B300" s="177"/>
      <c r="C300" s="177"/>
      <c r="D300" s="177"/>
      <c r="E300" s="177"/>
      <c r="F300" s="208"/>
      <c r="G300" s="177"/>
      <c r="H300" s="177"/>
      <c r="I300" s="196"/>
      <c r="J300" s="199"/>
      <c r="K300" s="202"/>
      <c r="L300" s="199">
        <f ca="1">IF(NOT(ISERROR(MATCH(K300,_xlfn.ANCHORARRAY(F311),0))),J313&amp;"Por favor no seleccionar los criterios de impacto",K300)</f>
        <v>0</v>
      </c>
      <c r="M300" s="196"/>
      <c r="N300" s="199"/>
      <c r="O300" s="174"/>
      <c r="P300" s="31">
        <v>2</v>
      </c>
      <c r="Q300" s="2" t="s">
        <v>833</v>
      </c>
      <c r="R300" s="27" t="str">
        <f t="shared" si="237"/>
        <v>Impacto</v>
      </c>
      <c r="S300" s="12" t="s">
        <v>81</v>
      </c>
      <c r="T300" s="12" t="s">
        <v>51</v>
      </c>
      <c r="U300" s="28" t="str">
        <f t="shared" si="238"/>
        <v>25%</v>
      </c>
      <c r="V300" s="12" t="s">
        <v>52</v>
      </c>
      <c r="W300" s="12" t="s">
        <v>53</v>
      </c>
      <c r="X300" s="12" t="s">
        <v>54</v>
      </c>
      <c r="Y300" s="29">
        <f>IFERROR(IF(AND(R299="Probabilidad",R300="Probabilidad"),(AA299-(+AA299*U300)),IF(R300="Probabilidad",(J299-(+J299*U300)),IF(R300="Impacto",AA299,""))),"")</f>
        <v>0.6</v>
      </c>
      <c r="Z300" s="25" t="str">
        <f t="shared" ref="Z300:Z304" si="242">IFERROR(IF(Y300="","",IF(Y300&lt;=0.2,"Muy Baja",IF(Y300&lt;=0.4,"Baja",IF(Y300&lt;=0.6,"Media",IF(Y300&lt;=0.8,"Alta","Muy Alta"))))),"")</f>
        <v>Media</v>
      </c>
      <c r="AA300" s="18">
        <f t="shared" si="233"/>
        <v>0.6</v>
      </c>
      <c r="AB300" s="25" t="str">
        <f t="shared" ref="AB300:AB304" si="243">IFERROR(IF(AC300="","",IF(AC300&lt;=0.2,"Leve",IF(AC300&lt;=0.4,"Menor",IF(AC300&lt;=0.6,"Moderado",IF(AC300&lt;=0.8,"Mayor","Catastrófico"))))),"")</f>
        <v>Moderado</v>
      </c>
      <c r="AC300" s="18">
        <f>IFERROR(IF(AND(R299="Impacto",R300="Impacto"),(AC299-(+AC299*U300)),IF(R300="Impacto",(N299-(+N299*U300)),IF(R300="Probabilidad",AC299,""))),"")</f>
        <v>0.44999999999999996</v>
      </c>
      <c r="AD300" s="30" t="str">
        <f t="shared" si="234"/>
        <v>Moderado</v>
      </c>
      <c r="AE300" s="11" t="s">
        <v>55</v>
      </c>
      <c r="AF300" s="16" t="s">
        <v>834</v>
      </c>
      <c r="AG300" s="12" t="s">
        <v>799</v>
      </c>
      <c r="AH300" s="12" t="s">
        <v>190</v>
      </c>
      <c r="AI300" s="12" t="s">
        <v>800</v>
      </c>
      <c r="AJ300" s="12" t="s">
        <v>801</v>
      </c>
      <c r="AK300" s="13" t="s">
        <v>802</v>
      </c>
      <c r="AL300" s="13" t="s">
        <v>345</v>
      </c>
      <c r="AM300" s="208"/>
      <c r="AN300" s="217"/>
      <c r="AO300" s="130"/>
      <c r="AP300" s="130"/>
      <c r="AQ300" s="130"/>
      <c r="AR300" s="130"/>
      <c r="AS300" s="130"/>
      <c r="AT300" s="130"/>
      <c r="AU300" s="130"/>
      <c r="AV300" s="130"/>
      <c r="AW300" s="130"/>
      <c r="AX300" s="130"/>
      <c r="AY300" s="130"/>
      <c r="AZ300" s="130"/>
      <c r="BA300" s="130"/>
      <c r="BB300" s="130"/>
      <c r="BC300" s="130"/>
      <c r="BD300" s="130"/>
      <c r="BE300" s="130"/>
      <c r="BF300" s="130"/>
      <c r="BG300" s="130"/>
      <c r="BH300" s="130"/>
      <c r="BI300" s="130"/>
      <c r="BJ300" s="130"/>
      <c r="BK300" s="130"/>
      <c r="BL300" s="130"/>
      <c r="BM300" s="130"/>
      <c r="BN300" s="130"/>
      <c r="BO300" s="130"/>
      <c r="BP300" s="130"/>
      <c r="BQ300" s="130"/>
      <c r="BR300" s="130"/>
    </row>
    <row r="301" spans="1:70" s="77" customFormat="1" ht="87" customHeight="1" x14ac:dyDescent="0.25">
      <c r="A301" s="245"/>
      <c r="B301" s="177"/>
      <c r="C301" s="177"/>
      <c r="D301" s="177"/>
      <c r="E301" s="178"/>
      <c r="F301" s="208"/>
      <c r="G301" s="177"/>
      <c r="H301" s="177"/>
      <c r="I301" s="196"/>
      <c r="J301" s="199"/>
      <c r="K301" s="202"/>
      <c r="L301" s="199">
        <f ca="1">IF(NOT(ISERROR(MATCH(K301,_xlfn.ANCHORARRAY(F312),0))),J314&amp;"Por favor no seleccionar los criterios de impacto",K301)</f>
        <v>0</v>
      </c>
      <c r="M301" s="196"/>
      <c r="N301" s="199"/>
      <c r="O301" s="174"/>
      <c r="P301" s="31">
        <v>3</v>
      </c>
      <c r="Q301" s="101" t="s">
        <v>835</v>
      </c>
      <c r="R301" s="27" t="str">
        <f t="shared" si="237"/>
        <v>Probabilidad</v>
      </c>
      <c r="S301" s="12" t="s">
        <v>64</v>
      </c>
      <c r="T301" s="12" t="s">
        <v>51</v>
      </c>
      <c r="U301" s="28" t="str">
        <f t="shared" si="238"/>
        <v>40%</v>
      </c>
      <c r="V301" s="12" t="s">
        <v>52</v>
      </c>
      <c r="W301" s="12" t="s">
        <v>53</v>
      </c>
      <c r="X301" s="12" t="s">
        <v>54</v>
      </c>
      <c r="Y301" s="29">
        <f>IFERROR(IF(AND(R300="Probabilidad",R301="Probabilidad"),(AA300-(+AA300*U301)),IF(AND(R300="Impacto",R301="Probabilidad"),(AA299-(+AA299*U301)),IF(R301="Impacto",AA300,""))),"")</f>
        <v>0.36</v>
      </c>
      <c r="Z301" s="25" t="str">
        <f t="shared" si="242"/>
        <v>Baja</v>
      </c>
      <c r="AA301" s="18">
        <f t="shared" si="233"/>
        <v>0.36</v>
      </c>
      <c r="AB301" s="25" t="str">
        <f t="shared" si="243"/>
        <v>Moderado</v>
      </c>
      <c r="AC301" s="18">
        <f>IFERROR(IF(AND(R300="Impacto",R301="Impacto"),(AC300-(+AC300*U301)),IF(AND(R300="Probabilidad",R301="Impacto"),(AC299-(+AC299*U301)),IF(R301="Probabilidad",AC300,""))),"")</f>
        <v>0.44999999999999996</v>
      </c>
      <c r="AD301" s="30" t="str">
        <f t="shared" si="234"/>
        <v>Moderado</v>
      </c>
      <c r="AE301" s="11" t="s">
        <v>55</v>
      </c>
      <c r="AF301" s="11" t="s">
        <v>836</v>
      </c>
      <c r="AG301" s="12" t="s">
        <v>837</v>
      </c>
      <c r="AH301" s="12" t="s">
        <v>838</v>
      </c>
      <c r="AI301" s="12" t="s">
        <v>800</v>
      </c>
      <c r="AJ301" s="12" t="s">
        <v>810</v>
      </c>
      <c r="AK301" s="13" t="s">
        <v>802</v>
      </c>
      <c r="AL301" s="13" t="s">
        <v>345</v>
      </c>
      <c r="AM301" s="208"/>
      <c r="AN301" s="217"/>
      <c r="AO301" s="130"/>
      <c r="AP301" s="130"/>
      <c r="AQ301" s="130"/>
      <c r="AR301" s="130"/>
      <c r="AS301" s="130"/>
      <c r="AT301" s="130"/>
      <c r="AU301" s="130"/>
      <c r="AV301" s="130"/>
      <c r="AW301" s="130"/>
      <c r="AX301" s="130"/>
      <c r="AY301" s="130"/>
      <c r="AZ301" s="130"/>
      <c r="BA301" s="130"/>
      <c r="BB301" s="130"/>
      <c r="BC301" s="130"/>
      <c r="BD301" s="130"/>
      <c r="BE301" s="130"/>
      <c r="BF301" s="130"/>
      <c r="BG301" s="130"/>
      <c r="BH301" s="130"/>
      <c r="BI301" s="130"/>
      <c r="BJ301" s="130"/>
      <c r="BK301" s="130"/>
      <c r="BL301" s="130"/>
      <c r="BM301" s="130"/>
      <c r="BN301" s="130"/>
      <c r="BO301" s="130"/>
      <c r="BP301" s="130"/>
      <c r="BQ301" s="130"/>
      <c r="BR301" s="130"/>
    </row>
    <row r="302" spans="1:70" s="77" customFormat="1" ht="58.5" customHeight="1" x14ac:dyDescent="0.25">
      <c r="A302" s="245"/>
      <c r="B302" s="177"/>
      <c r="C302" s="177"/>
      <c r="D302" s="177"/>
      <c r="E302" s="177" t="s">
        <v>839</v>
      </c>
      <c r="F302" s="208"/>
      <c r="G302" s="177"/>
      <c r="H302" s="177"/>
      <c r="I302" s="196"/>
      <c r="J302" s="199"/>
      <c r="K302" s="202"/>
      <c r="L302" s="199">
        <f ca="1">IF(NOT(ISERROR(MATCH(K302,_xlfn.ANCHORARRAY(F313),0))),J315&amp;"Por favor no seleccionar los criterios de impacto",K302)</f>
        <v>0</v>
      </c>
      <c r="M302" s="196"/>
      <c r="N302" s="199"/>
      <c r="O302" s="174"/>
      <c r="P302" s="31">
        <v>4</v>
      </c>
      <c r="Q302" s="2" t="s">
        <v>840</v>
      </c>
      <c r="R302" s="27" t="str">
        <f t="shared" si="237"/>
        <v>Probabilidad</v>
      </c>
      <c r="S302" s="12" t="s">
        <v>64</v>
      </c>
      <c r="T302" s="12" t="s">
        <v>51</v>
      </c>
      <c r="U302" s="28" t="str">
        <f t="shared" si="238"/>
        <v>40%</v>
      </c>
      <c r="V302" s="12" t="s">
        <v>52</v>
      </c>
      <c r="W302" s="12" t="s">
        <v>53</v>
      </c>
      <c r="X302" s="12" t="s">
        <v>54</v>
      </c>
      <c r="Y302" s="29">
        <f t="shared" ref="Y302" si="244">IFERROR(IF(AND(R301="Probabilidad",R302="Probabilidad"),(AA301-(+AA301*U302)),IF(AND(R301="Impacto",R302="Probabilidad"),(AA300-(+AA300*U302)),IF(R302="Impacto",AA301,""))),"")</f>
        <v>0.216</v>
      </c>
      <c r="Z302" s="25" t="str">
        <f t="shared" si="242"/>
        <v>Baja</v>
      </c>
      <c r="AA302" s="18">
        <f t="shared" si="233"/>
        <v>0.216</v>
      </c>
      <c r="AB302" s="25" t="str">
        <f t="shared" si="243"/>
        <v>Moderado</v>
      </c>
      <c r="AC302" s="18">
        <f>IFERROR(IF(AND(R301="Impacto",R302="Impacto"),(AC301-(+AC301*U302)),IF(AND(R301="Probabilidad",R302="Impacto"),(AC300-(+AC300*U302)),IF(R302="Probabilidad",AC301,""))),"")</f>
        <v>0.44999999999999996</v>
      </c>
      <c r="AD302" s="30" t="str">
        <f t="shared" si="234"/>
        <v>Moderado</v>
      </c>
      <c r="AE302" s="11" t="s">
        <v>55</v>
      </c>
      <c r="AF302" s="11" t="s">
        <v>841</v>
      </c>
      <c r="AG302" s="12" t="s">
        <v>837</v>
      </c>
      <c r="AH302" s="12" t="s">
        <v>838</v>
      </c>
      <c r="AI302" s="12" t="s">
        <v>800</v>
      </c>
      <c r="AJ302" s="12" t="s">
        <v>810</v>
      </c>
      <c r="AK302" s="13" t="s">
        <v>802</v>
      </c>
      <c r="AL302" s="13" t="s">
        <v>345</v>
      </c>
      <c r="AM302" s="208"/>
      <c r="AN302" s="217"/>
      <c r="AO302" s="130"/>
      <c r="AP302" s="130"/>
      <c r="AQ302" s="130"/>
      <c r="AR302" s="130"/>
      <c r="AS302" s="130"/>
      <c r="AT302" s="130"/>
      <c r="AU302" s="130"/>
      <c r="AV302" s="130"/>
      <c r="AW302" s="130"/>
      <c r="AX302" s="130"/>
      <c r="AY302" s="130"/>
      <c r="AZ302" s="130"/>
      <c r="BA302" s="130"/>
      <c r="BB302" s="130"/>
      <c r="BC302" s="130"/>
      <c r="BD302" s="130"/>
      <c r="BE302" s="130"/>
      <c r="BF302" s="130"/>
      <c r="BG302" s="130"/>
      <c r="BH302" s="130"/>
      <c r="BI302" s="130"/>
      <c r="BJ302" s="130"/>
      <c r="BK302" s="130"/>
      <c r="BL302" s="130"/>
      <c r="BM302" s="130"/>
      <c r="BN302" s="130"/>
      <c r="BO302" s="130"/>
      <c r="BP302" s="130"/>
      <c r="BQ302" s="130"/>
      <c r="BR302" s="130"/>
    </row>
    <row r="303" spans="1:70" s="77" customFormat="1" ht="80.45" customHeight="1" x14ac:dyDescent="0.25">
      <c r="A303" s="245"/>
      <c r="B303" s="177"/>
      <c r="C303" s="177"/>
      <c r="D303" s="177"/>
      <c r="E303" s="177"/>
      <c r="F303" s="208"/>
      <c r="G303" s="177"/>
      <c r="H303" s="177"/>
      <c r="I303" s="196"/>
      <c r="J303" s="199"/>
      <c r="K303" s="202"/>
      <c r="L303" s="199">
        <f ca="1">IF(NOT(ISERROR(MATCH(K303,_xlfn.ANCHORARRAY(F314),0))),J316&amp;"Por favor no seleccionar los criterios de impacto",K303)</f>
        <v>0</v>
      </c>
      <c r="M303" s="196"/>
      <c r="N303" s="199"/>
      <c r="O303" s="174"/>
      <c r="P303" s="31">
        <v>5</v>
      </c>
      <c r="Q303" s="2" t="s">
        <v>842</v>
      </c>
      <c r="R303" s="27" t="str">
        <f t="shared" si="237"/>
        <v>Probabilidad</v>
      </c>
      <c r="S303" s="12" t="s">
        <v>64</v>
      </c>
      <c r="T303" s="12" t="s">
        <v>51</v>
      </c>
      <c r="U303" s="28" t="str">
        <f t="shared" si="238"/>
        <v>40%</v>
      </c>
      <c r="V303" s="12" t="s">
        <v>52</v>
      </c>
      <c r="W303" s="12" t="s">
        <v>53</v>
      </c>
      <c r="X303" s="12" t="s">
        <v>54</v>
      </c>
      <c r="Y303" s="29">
        <f>IFERROR(IF(AND(R302="Probabilidad",R303="Probabilidad"),(AA302-(+AA302*U303)),IF(AND(R302="Impacto",R303="Probabilidad"),(AA301-(+AA301*U303)),IF(R303="Impacto",AA302,""))),"")</f>
        <v>0.12959999999999999</v>
      </c>
      <c r="Z303" s="25" t="str">
        <f t="shared" si="242"/>
        <v>Muy Baja</v>
      </c>
      <c r="AA303" s="18">
        <f t="shared" si="233"/>
        <v>0.12959999999999999</v>
      </c>
      <c r="AB303" s="25" t="str">
        <f t="shared" si="243"/>
        <v>Moderado</v>
      </c>
      <c r="AC303" s="18">
        <f>IFERROR(IF(AND(R302="Impacto",R303="Impacto"),(AC302-(+AC302*U303)),IF(AND(R302="Probabilidad",R303="Impacto"),(AC301-(+AC301*U303)),IF(R303="Probabilidad",AC302,""))),"")</f>
        <v>0.44999999999999996</v>
      </c>
      <c r="AD303" s="30" t="str">
        <f t="shared" si="234"/>
        <v>Moderado</v>
      </c>
      <c r="AE303" s="11" t="s">
        <v>55</v>
      </c>
      <c r="AF303" s="11" t="s">
        <v>843</v>
      </c>
      <c r="AG303" s="12" t="s">
        <v>808</v>
      </c>
      <c r="AH303" s="12" t="s">
        <v>809</v>
      </c>
      <c r="AI303" s="12" t="s">
        <v>800</v>
      </c>
      <c r="AJ303" s="12" t="s">
        <v>810</v>
      </c>
      <c r="AK303" s="13" t="s">
        <v>802</v>
      </c>
      <c r="AL303" s="13" t="s">
        <v>345</v>
      </c>
      <c r="AM303" s="208"/>
      <c r="AN303" s="217"/>
      <c r="AO303" s="130"/>
      <c r="AP303" s="130"/>
      <c r="AQ303" s="130"/>
      <c r="AR303" s="130"/>
      <c r="AS303" s="130"/>
      <c r="AT303" s="130"/>
      <c r="AU303" s="130"/>
      <c r="AV303" s="130"/>
      <c r="AW303" s="130"/>
      <c r="AX303" s="130"/>
      <c r="AY303" s="130"/>
      <c r="AZ303" s="130"/>
      <c r="BA303" s="130"/>
      <c r="BB303" s="130"/>
      <c r="BC303" s="130"/>
      <c r="BD303" s="130"/>
      <c r="BE303" s="130"/>
      <c r="BF303" s="130"/>
      <c r="BG303" s="130"/>
      <c r="BH303" s="130"/>
      <c r="BI303" s="130"/>
      <c r="BJ303" s="130"/>
      <c r="BK303" s="130"/>
      <c r="BL303" s="130"/>
      <c r="BM303" s="130"/>
      <c r="BN303" s="130"/>
      <c r="BO303" s="130"/>
      <c r="BP303" s="130"/>
      <c r="BQ303" s="130"/>
      <c r="BR303" s="130"/>
    </row>
    <row r="304" spans="1:70" s="77" customFormat="1" ht="59.45" customHeight="1" thickBot="1" x14ac:dyDescent="0.3">
      <c r="A304" s="261"/>
      <c r="B304" s="215"/>
      <c r="C304" s="215"/>
      <c r="D304" s="215"/>
      <c r="E304" s="215"/>
      <c r="F304" s="228"/>
      <c r="G304" s="215"/>
      <c r="H304" s="215"/>
      <c r="I304" s="219"/>
      <c r="J304" s="213"/>
      <c r="K304" s="220"/>
      <c r="L304" s="213">
        <f ca="1">IF(NOT(ISERROR(MATCH(K304,_xlfn.ANCHORARRAY(F315),0))),J317&amp;"Por favor no seleccionar los criterios de impacto",K304)</f>
        <v>0</v>
      </c>
      <c r="M304" s="219"/>
      <c r="N304" s="213"/>
      <c r="O304" s="214"/>
      <c r="P304" s="64">
        <v>6</v>
      </c>
      <c r="Q304" s="47" t="s">
        <v>844</v>
      </c>
      <c r="R304" s="65" t="str">
        <f t="shared" si="237"/>
        <v>Probabilidad</v>
      </c>
      <c r="S304" s="66" t="s">
        <v>64</v>
      </c>
      <c r="T304" s="66" t="s">
        <v>51</v>
      </c>
      <c r="U304" s="67" t="str">
        <f t="shared" si="238"/>
        <v>40%</v>
      </c>
      <c r="V304" s="66" t="s">
        <v>52</v>
      </c>
      <c r="W304" s="66" t="s">
        <v>53</v>
      </c>
      <c r="X304" s="66" t="s">
        <v>54</v>
      </c>
      <c r="Y304" s="68">
        <f>IFERROR(IF(AND(R303="Probabilidad",R304="Probabilidad"),(AA303-(+AA303*U304)),IF(AND(R303="Impacto",R304="Probabilidad"),(AA302-(+AA302*U304)),IF(R304="Impacto",AA303,""))),"")</f>
        <v>7.7759999999999996E-2</v>
      </c>
      <c r="Z304" s="52" t="str">
        <f t="shared" si="242"/>
        <v>Muy Baja</v>
      </c>
      <c r="AA304" s="67">
        <f t="shared" si="233"/>
        <v>7.7759999999999996E-2</v>
      </c>
      <c r="AB304" s="52" t="str">
        <f t="shared" si="243"/>
        <v>Moderado</v>
      </c>
      <c r="AC304" s="67">
        <f>IFERROR(IF(AND(R303="Impacto",R304="Impacto"),(AC303-(+AC303*U304)),IF(AND(R303="Probabilidad",R304="Impacto"),(AC302-(+AC302*U304)),IF(R304="Probabilidad",AC303,""))),"")</f>
        <v>0.44999999999999996</v>
      </c>
      <c r="AD304" s="69" t="str">
        <f t="shared" si="234"/>
        <v>Moderado</v>
      </c>
      <c r="AE304" s="66" t="s">
        <v>55</v>
      </c>
      <c r="AF304" s="66" t="s">
        <v>845</v>
      </c>
      <c r="AG304" s="66" t="s">
        <v>837</v>
      </c>
      <c r="AH304" s="66" t="s">
        <v>838</v>
      </c>
      <c r="AI304" s="66" t="s">
        <v>800</v>
      </c>
      <c r="AJ304" s="66" t="s">
        <v>801</v>
      </c>
      <c r="AK304" s="70" t="s">
        <v>802</v>
      </c>
      <c r="AL304" s="70" t="s">
        <v>345</v>
      </c>
      <c r="AM304" s="228"/>
      <c r="AN304" s="218"/>
      <c r="AO304" s="130"/>
      <c r="AP304" s="130"/>
      <c r="AQ304" s="130"/>
      <c r="AR304" s="130"/>
      <c r="AS304" s="130"/>
      <c r="AT304" s="130"/>
      <c r="AU304" s="130"/>
      <c r="AV304" s="130"/>
      <c r="AW304" s="130"/>
      <c r="AX304" s="130"/>
      <c r="AY304" s="130"/>
      <c r="AZ304" s="130"/>
      <c r="BA304" s="130"/>
      <c r="BB304" s="130"/>
      <c r="BC304" s="130"/>
      <c r="BD304" s="130"/>
      <c r="BE304" s="130"/>
      <c r="BF304" s="130"/>
      <c r="BG304" s="130"/>
      <c r="BH304" s="130"/>
      <c r="BI304" s="130"/>
      <c r="BJ304" s="130"/>
      <c r="BK304" s="130"/>
      <c r="BL304" s="130"/>
      <c r="BM304" s="130"/>
      <c r="BN304" s="130"/>
      <c r="BO304" s="130"/>
      <c r="BP304" s="130"/>
      <c r="BQ304" s="130"/>
      <c r="BR304" s="130"/>
    </row>
    <row r="305" spans="1:70" s="77" customFormat="1" ht="200.1" customHeight="1" x14ac:dyDescent="0.25">
      <c r="A305" s="274">
        <v>50</v>
      </c>
      <c r="B305" s="267" t="s">
        <v>857</v>
      </c>
      <c r="C305" s="177" t="s">
        <v>43</v>
      </c>
      <c r="D305" s="177" t="s">
        <v>858</v>
      </c>
      <c r="E305" s="177" t="s">
        <v>1205</v>
      </c>
      <c r="F305" s="208" t="s">
        <v>1206</v>
      </c>
      <c r="G305" s="177" t="s">
        <v>47</v>
      </c>
      <c r="H305" s="177">
        <v>3758</v>
      </c>
      <c r="I305" s="196" t="str">
        <f>IF(H305&lt;=0,"",IF(H305&lt;=2,"Muy Baja",IF(H305&lt;=5,"Baja",IF(H305&lt;=19,"Media",IF(H305&lt;=50,"Alta","Muy Alta")))))</f>
        <v>Muy Alta</v>
      </c>
      <c r="J305" s="199">
        <f>IF(I305="","",IF(I305="Muy Baja",0.2,IF(I305="Baja",0.4,IF(I305="Media",0.6,IF(I305="Alta",0.8,IF(I305="Muy Alta",1,))))))</f>
        <v>1</v>
      </c>
      <c r="K305" s="202" t="s">
        <v>48</v>
      </c>
      <c r="L305" s="199" t="str">
        <f>IF(NOT(ISERROR(MATCH(K305,'[12]Tabla Impacto'!$B$221:$B$223,0))),'[12]Tabla Impacto'!$F$223&amp;"Por favor no seleccionar los criterios de impacto(Afectación Económica o presupuestal y Pérdida Reputacional)",K305)</f>
        <v xml:space="preserve">     El riesgo afecta la imagen de de la entidad con efecto publicitario sostenido a nivel de sector administrativo, nivel departamental o municipal</v>
      </c>
      <c r="M305" s="196" t="str">
        <f>IF(OR(L305='[12]Tabla Impacto'!$C$11,L305='[12]Tabla Impacto'!$D$11),"Leve",IF(OR(L305='[12]Tabla Impacto'!$C$12,L305='[12]Tabla Impacto'!$D$12),"Menor",IF(OR(L305='[12]Tabla Impacto'!$C$13,L305='[12]Tabla Impacto'!$D$13),"Moderado",IF(OR(L305='[12]Tabla Impacto'!$C$14,L305='[12]Tabla Impacto'!$D$14),"Mayor",IF(OR(L305='[12]Tabla Impacto'!$C$15,L305='[12]Tabla Impacto'!$D$15),"Catastrófico","")))))</f>
        <v>Mayor</v>
      </c>
      <c r="N305" s="199">
        <f>IF(M305="","",IF(M305="Leve",0.2,IF(M305="Menor",0.4,IF(M305="Moderado",0.6,IF(M305="Mayor",0.8,IF(M305="Catastrófico",1,))))))</f>
        <v>0.8</v>
      </c>
      <c r="O305" s="174" t="str">
        <f>IF(OR(AND(I305="Muy Baja",M305="Leve"),AND(I305="Muy Baja",M305="Menor"),AND(I305="Baja",M305="Leve")),"Bajo",IF(OR(AND(I305="Muy baja",M305="Moderado"),AND(I305="Baja",M305="Menor"),AND(I305="Baja",M305="Moderado"),AND(I305="Media",M305="Leve"),AND(I305="Media",M305="Menor"),AND(I305="Media",M305="Moderado"),AND(I305="Alta",M305="Leve"),AND(I305="Alta",M305="Menor")),"Moderado",IF(OR(AND(I305="Muy Baja",M305="Mayor"),AND(I305="Baja",M305="Mayor"),AND(I305="Media",M305="Mayor"),AND(I305="Alta",M305="Moderado"),AND(I305="Alta",M305="Mayor"),AND(I305="Muy Alta",M305="Leve"),AND(I305="Muy Alta",M305="Menor"),AND(I305="Muy Alta",M305="Moderado"),AND(I305="Muy Alta",M305="Mayor")),"Alto",IF(OR(AND(I305="Muy Baja",M305="Catastrófico"),AND(I305="Baja",M305="Catastrófico"),AND(I305="Media",M305="Catastrófico"),AND(I305="Alta",M305="Catastrófico"),AND(I305="Muy Alta",M305="Catastrófico")),"Extremo",""))))</f>
        <v>Alto</v>
      </c>
      <c r="P305" s="150">
        <v>1</v>
      </c>
      <c r="Q305" s="138" t="s">
        <v>1207</v>
      </c>
      <c r="R305" s="151" t="str">
        <f>IF(OR(S305="Preventivo",S305="Detectivo"),"Probabilidad",IF(S305="Correctivo","Impacto",""))</f>
        <v>Probabilidad</v>
      </c>
      <c r="S305" s="22" t="s">
        <v>64</v>
      </c>
      <c r="T305" s="22" t="s">
        <v>51</v>
      </c>
      <c r="U305" s="24" t="str">
        <f>IF(AND(S305="Preventivo",T305="Automático"),"50%",IF(AND(S305="Preventivo",T305="Manual"),"40%",IF(AND(S305="Detectivo",T305="Automático"),"40%",IF(AND(S305="Detectivo",T305="Manual"),"30%",IF(AND(S305="Correctivo",T305="Automático"),"35%",IF(AND(S305="Correctivo",T305="Manual"),"25%",""))))))</f>
        <v>40%</v>
      </c>
      <c r="V305" s="22" t="s">
        <v>52</v>
      </c>
      <c r="W305" s="22" t="s">
        <v>53</v>
      </c>
      <c r="X305" s="22" t="s">
        <v>54</v>
      </c>
      <c r="Y305" s="152">
        <f>IFERROR(IF(R305="Probabilidad",(J305-(+J305*U305)),IF(R305="Impacto",J305,"")),"")</f>
        <v>0.6</v>
      </c>
      <c r="Z305" s="23" t="str">
        <f>IFERROR(IF(Y305="","",IF(Y305&lt;=0.2,"Muy Baja",IF(Y305&lt;=0.4,"Baja",IF(Y305&lt;=0.6,"Media",IF(Y305&lt;=0.8,"Alta","Muy Alta"))))),"")</f>
        <v>Media</v>
      </c>
      <c r="AA305" s="21">
        <f>+Y305</f>
        <v>0.6</v>
      </c>
      <c r="AB305" s="23" t="str">
        <f>IFERROR(IF(AC305="","",IF(AC305&lt;=0.2,"Leve",IF(AC305&lt;=0.4,"Menor",IF(AC305&lt;=0.6,"Moderado",IF(AC305&lt;=0.8,"Mayor","Catastrófico"))))),"")</f>
        <v>Mayor</v>
      </c>
      <c r="AC305" s="21">
        <f>IFERROR(IF(R305="Impacto",(N305-(+N305*U305)),IF(R305="Probabilidad",N305,"")),"")</f>
        <v>0.8</v>
      </c>
      <c r="AD305" s="136" t="str">
        <f>IFERROR(IF(OR(AND(Z305="Muy Baja",AB305="Leve"),AND(Z305="Muy Baja",AB305="Menor"),AND(Z305="Baja",AB305="Leve")),"Bajo",IF(OR(AND(Z305="Muy baja",AB305="Moderado"),AND(Z305="Baja",AB305="Menor"),AND(Z305="Baja",AB305="Moderado"),AND(Z305="Media",AB305="Leve"),AND(Z305="Media",AB305="Menor"),AND(Z305="Media",AB305="Moderado"),AND(Z305="Alta",AB305="Leve"),AND(Z305="Alta",AB305="Menor")),"Moderado",IF(OR(AND(Z305="Muy Baja",AB305="Mayor"),AND(Z305="Baja",AB305="Mayor"),AND(Z305="Media",AB305="Mayor"),AND(Z305="Alta",AB305="Moderado"),AND(Z305="Alta",AB305="Mayor"),AND(Z305="Muy Alta",AB305="Leve"),AND(Z305="Muy Alta",AB305="Menor"),AND(Z305="Muy Alta",AB305="Moderado"),AND(Z305="Muy Alta",AB305="Mayor")),"Alto",IF(OR(AND(Z305="Muy Baja",AB305="Catastrófico"),AND(Z305="Baja",AB305="Catastrófico"),AND(Z305="Media",AB305="Catastrófico"),AND(Z305="Alta",AB305="Catastrófico"),AND(Z305="Muy Alta",AB305="Catastrófico")),"Extremo","")))),"")</f>
        <v>Alto</v>
      </c>
      <c r="AE305" s="19" t="s">
        <v>55</v>
      </c>
      <c r="AF305" s="12" t="s">
        <v>846</v>
      </c>
      <c r="AG305" s="12" t="s">
        <v>847</v>
      </c>
      <c r="AH305" s="12" t="s">
        <v>190</v>
      </c>
      <c r="AI305" s="12" t="s">
        <v>848</v>
      </c>
      <c r="AJ305" s="12" t="s">
        <v>849</v>
      </c>
      <c r="AK305" s="172" t="s">
        <v>243</v>
      </c>
      <c r="AL305" s="15">
        <v>44561</v>
      </c>
      <c r="AM305" s="177">
        <v>3818</v>
      </c>
      <c r="AN305" s="217"/>
      <c r="AO305" s="130"/>
      <c r="AP305" s="130"/>
      <c r="AQ305" s="130"/>
      <c r="AR305" s="130"/>
      <c r="AS305" s="130"/>
      <c r="AT305" s="130"/>
      <c r="AU305" s="130"/>
      <c r="AV305" s="130"/>
      <c r="AW305" s="130"/>
      <c r="AX305" s="130"/>
      <c r="AY305" s="130"/>
      <c r="AZ305" s="130"/>
      <c r="BA305" s="130"/>
      <c r="BB305" s="130"/>
      <c r="BC305" s="130"/>
      <c r="BD305" s="130"/>
      <c r="BE305" s="130"/>
      <c r="BF305" s="130"/>
      <c r="BG305" s="130"/>
      <c r="BH305" s="130"/>
      <c r="BI305" s="130"/>
      <c r="BJ305" s="130"/>
      <c r="BK305" s="130"/>
      <c r="BL305" s="130"/>
      <c r="BM305" s="130"/>
      <c r="BN305" s="130"/>
      <c r="BO305" s="130"/>
      <c r="BP305" s="130"/>
      <c r="BQ305" s="130"/>
      <c r="BR305" s="130"/>
    </row>
    <row r="306" spans="1:70" s="77" customFormat="1" ht="151.5" customHeight="1" x14ac:dyDescent="0.25">
      <c r="A306" s="274"/>
      <c r="B306" s="267"/>
      <c r="C306" s="177"/>
      <c r="D306" s="177"/>
      <c r="E306" s="177"/>
      <c r="F306" s="208"/>
      <c r="G306" s="177"/>
      <c r="H306" s="177"/>
      <c r="I306" s="196"/>
      <c r="J306" s="199"/>
      <c r="K306" s="202"/>
      <c r="L306" s="199">
        <f ca="1">IF(NOT(ISERROR(MATCH(K306,_xlfn.ANCHORARRAY(#REF!),0))),J312&amp;"Por favor no seleccionar los criterios de impacto",K306)</f>
        <v>0</v>
      </c>
      <c r="M306" s="196"/>
      <c r="N306" s="199"/>
      <c r="O306" s="174"/>
      <c r="P306" s="31">
        <v>2</v>
      </c>
      <c r="Q306" s="140" t="s">
        <v>1208</v>
      </c>
      <c r="R306" s="27" t="str">
        <f>IF(OR(S306="Preventivo",S306="Detectivo"),"Probabilidad",IF(S306="Correctivo","Impacto",""))</f>
        <v>Probabilidad</v>
      </c>
      <c r="S306" s="12" t="s">
        <v>64</v>
      </c>
      <c r="T306" s="12" t="s">
        <v>51</v>
      </c>
      <c r="U306" s="28" t="str">
        <f t="shared" ref="U306:U307" si="245">IF(AND(S306="Preventivo",T306="Automático"),"50%",IF(AND(S306="Preventivo",T306="Manual"),"40%",IF(AND(S306="Detectivo",T306="Automático"),"40%",IF(AND(S306="Detectivo",T306="Manual"),"30%",IF(AND(S306="Correctivo",T306="Automático"),"35%",IF(AND(S306="Correctivo",T306="Manual"),"25%",""))))))</f>
        <v>40%</v>
      </c>
      <c r="V306" s="12" t="s">
        <v>52</v>
      </c>
      <c r="W306" s="12" t="s">
        <v>53</v>
      </c>
      <c r="X306" s="12" t="s">
        <v>54</v>
      </c>
      <c r="Y306" s="29">
        <f>IFERROR(IF(AND(R305="Probabilidad",R306="Probabilidad"),(AA305-(+AA305*U306)),IF(R306="Probabilidad",(J305-(+J305*U306)),IF(R306="Impacto",AA305,""))),"")</f>
        <v>0.36</v>
      </c>
      <c r="Z306" s="25" t="str">
        <f t="shared" ref="Z306:Z307" si="246">IFERROR(IF(Y306="","",IF(Y306&lt;=0.2,"Muy Baja",IF(Y306&lt;=0.4,"Baja",IF(Y306&lt;=0.6,"Media",IF(Y306&lt;=0.8,"Alta","Muy Alta"))))),"")</f>
        <v>Baja</v>
      </c>
      <c r="AA306" s="18">
        <f t="shared" ref="AA306:AA307" si="247">+Y306</f>
        <v>0.36</v>
      </c>
      <c r="AB306" s="25" t="str">
        <f t="shared" ref="AB306:AB307" si="248">IFERROR(IF(AC306="","",IF(AC306&lt;=0.2,"Leve",IF(AC306&lt;=0.4,"Menor",IF(AC306&lt;=0.6,"Moderado",IF(AC306&lt;=0.8,"Mayor","Catastrófico"))))),"")</f>
        <v>Mayor</v>
      </c>
      <c r="AC306" s="18">
        <f>IFERROR(IF(AND(R305="Impacto",R306="Impacto"),(AC305-(+AC305*U306)),IF(R306="Impacto",(N305-(+N305*U306)),IF(R306="Probabilidad",AC305,""))),"")</f>
        <v>0.8</v>
      </c>
      <c r="AD306" s="30" t="str">
        <f t="shared" ref="AD306:AD307" si="249">IFERROR(IF(OR(AND(Z306="Muy Baja",AB306="Leve"),AND(Z306="Muy Baja",AB306="Menor"),AND(Z306="Baja",AB306="Leve")),"Bajo",IF(OR(AND(Z306="Muy baja",AB306="Moderado"),AND(Z306="Baja",AB306="Menor"),AND(Z306="Baja",AB306="Moderado"),AND(Z306="Media",AB306="Leve"),AND(Z306="Media",AB306="Menor"),AND(Z306="Media",AB306="Moderado"),AND(Z306="Alta",AB306="Leve"),AND(Z306="Alta",AB306="Menor")),"Moderado",IF(OR(AND(Z306="Muy Baja",AB306="Mayor"),AND(Z306="Baja",AB306="Mayor"),AND(Z306="Media",AB306="Mayor"),AND(Z306="Alta",AB306="Moderado"),AND(Z306="Alta",AB306="Mayor"),AND(Z306="Muy Alta",AB306="Leve"),AND(Z306="Muy Alta",AB306="Menor"),AND(Z306="Muy Alta",AB306="Moderado"),AND(Z306="Muy Alta",AB306="Mayor")),"Alto",IF(OR(AND(Z306="Muy Baja",AB306="Catastrófico"),AND(Z306="Baja",AB306="Catastrófico"),AND(Z306="Media",AB306="Catastrófico"),AND(Z306="Alta",AB306="Catastrófico"),AND(Z306="Muy Alta",AB306="Catastrófico")),"Extremo","")))),"")</f>
        <v>Alto</v>
      </c>
      <c r="AE306" s="11" t="s">
        <v>55</v>
      </c>
      <c r="AF306" s="12" t="s">
        <v>1209</v>
      </c>
      <c r="AG306" s="12" t="s">
        <v>850</v>
      </c>
      <c r="AH306" s="12" t="s">
        <v>240</v>
      </c>
      <c r="AI306" s="12" t="s">
        <v>848</v>
      </c>
      <c r="AJ306" s="12" t="s">
        <v>851</v>
      </c>
      <c r="AK306" s="172" t="s">
        <v>852</v>
      </c>
      <c r="AL306" s="15">
        <v>44561</v>
      </c>
      <c r="AM306" s="177"/>
      <c r="AN306" s="217"/>
      <c r="AO306" s="130"/>
      <c r="AP306" s="130"/>
      <c r="AQ306" s="130"/>
      <c r="AR306" s="130"/>
      <c r="AS306" s="130"/>
      <c r="AT306" s="130"/>
      <c r="AU306" s="130"/>
      <c r="AV306" s="130"/>
      <c r="AW306" s="130"/>
      <c r="AX306" s="130"/>
      <c r="AY306" s="130"/>
      <c r="AZ306" s="130"/>
      <c r="BA306" s="130"/>
      <c r="BB306" s="130"/>
      <c r="BC306" s="130"/>
      <c r="BD306" s="130"/>
      <c r="BE306" s="130"/>
      <c r="BF306" s="130"/>
      <c r="BG306" s="130"/>
      <c r="BH306" s="130"/>
      <c r="BI306" s="130"/>
      <c r="BJ306" s="130"/>
      <c r="BK306" s="130"/>
      <c r="BL306" s="130"/>
      <c r="BM306" s="130"/>
      <c r="BN306" s="130"/>
      <c r="BO306" s="130"/>
      <c r="BP306" s="130"/>
      <c r="BQ306" s="130"/>
      <c r="BR306" s="130"/>
    </row>
    <row r="307" spans="1:70" s="77" customFormat="1" ht="147" customHeight="1" thickBot="1" x14ac:dyDescent="0.3">
      <c r="A307" s="274"/>
      <c r="B307" s="267"/>
      <c r="C307" s="177"/>
      <c r="D307" s="177"/>
      <c r="E307" s="177"/>
      <c r="F307" s="208"/>
      <c r="G307" s="177"/>
      <c r="H307" s="177"/>
      <c r="I307" s="196"/>
      <c r="J307" s="199"/>
      <c r="K307" s="202"/>
      <c r="L307" s="199">
        <f ca="1">IF(NOT(ISERROR(MATCH(K307,_xlfn.ANCHORARRAY(F311),0))),J313&amp;"Por favor no seleccionar los criterios de impacto",K307)</f>
        <v>0</v>
      </c>
      <c r="M307" s="196"/>
      <c r="N307" s="199"/>
      <c r="O307" s="174"/>
      <c r="P307" s="31">
        <v>3</v>
      </c>
      <c r="Q307" s="141" t="s">
        <v>853</v>
      </c>
      <c r="R307" s="27" t="str">
        <f>IF(OR(S307="Preventivo",S307="Detectivo"),"Probabilidad",IF(S307="Correctivo","Impacto",""))</f>
        <v>Probabilidad</v>
      </c>
      <c r="S307" s="12" t="s">
        <v>64</v>
      </c>
      <c r="T307" s="12" t="s">
        <v>51</v>
      </c>
      <c r="U307" s="28" t="str">
        <f t="shared" si="245"/>
        <v>40%</v>
      </c>
      <c r="V307" s="12" t="s">
        <v>52</v>
      </c>
      <c r="W307" s="12" t="s">
        <v>53</v>
      </c>
      <c r="X307" s="12" t="s">
        <v>54</v>
      </c>
      <c r="Y307" s="29">
        <f>IFERROR(IF(AND(R306="Probabilidad",R307="Probabilidad"),(AA306-(+AA306*U307)),IF(AND(R306="Impacto",R307="Probabilidad"),(AA305-(+AA305*U307)),IF(R307="Impacto",AA306,""))),"")</f>
        <v>0.216</v>
      </c>
      <c r="Z307" s="25" t="str">
        <f t="shared" si="246"/>
        <v>Baja</v>
      </c>
      <c r="AA307" s="18">
        <f t="shared" si="247"/>
        <v>0.216</v>
      </c>
      <c r="AB307" s="25" t="str">
        <f t="shared" si="248"/>
        <v>Mayor</v>
      </c>
      <c r="AC307" s="18">
        <f>IFERROR(IF(AND(R306="Impacto",R307="Impacto"),(AC306-(+AC306*U307)),IF(AND(R306="Probabilidad",R307="Impacto"),(AC305-(+AC305*U307)),IF(R307="Probabilidad",AC306,""))),"")</f>
        <v>0.8</v>
      </c>
      <c r="AD307" s="30" t="str">
        <f t="shared" si="249"/>
        <v>Alto</v>
      </c>
      <c r="AE307" s="11" t="s">
        <v>55</v>
      </c>
      <c r="AF307" s="12" t="s">
        <v>854</v>
      </c>
      <c r="AG307" s="12" t="s">
        <v>847</v>
      </c>
      <c r="AH307" s="12" t="s">
        <v>240</v>
      </c>
      <c r="AI307" s="12" t="s">
        <v>848</v>
      </c>
      <c r="AJ307" s="12" t="s">
        <v>851</v>
      </c>
      <c r="AK307" s="172" t="s">
        <v>852</v>
      </c>
      <c r="AL307" s="15">
        <v>44561</v>
      </c>
      <c r="AM307" s="177"/>
      <c r="AN307" s="217"/>
      <c r="AO307" s="130"/>
      <c r="AP307" s="130"/>
      <c r="AQ307" s="130"/>
      <c r="AR307" s="130"/>
      <c r="AS307" s="130"/>
      <c r="AT307" s="130"/>
      <c r="AU307" s="130"/>
      <c r="AV307" s="130"/>
      <c r="AW307" s="130"/>
      <c r="AX307" s="130"/>
      <c r="AY307" s="130"/>
      <c r="AZ307" s="130"/>
      <c r="BA307" s="130"/>
      <c r="BB307" s="130"/>
      <c r="BC307" s="130"/>
      <c r="BD307" s="130"/>
      <c r="BE307" s="130"/>
      <c r="BF307" s="130"/>
      <c r="BG307" s="130"/>
      <c r="BH307" s="130"/>
      <c r="BI307" s="130"/>
      <c r="BJ307" s="130"/>
      <c r="BK307" s="130"/>
      <c r="BL307" s="130"/>
      <c r="BM307" s="130"/>
      <c r="BN307" s="130"/>
      <c r="BO307" s="130"/>
      <c r="BP307" s="130"/>
      <c r="BQ307" s="130"/>
      <c r="BR307" s="130"/>
    </row>
    <row r="308" spans="1:70" s="77" customFormat="1" ht="15" customHeight="1" x14ac:dyDescent="0.25">
      <c r="A308" s="274"/>
      <c r="B308" s="267"/>
      <c r="C308" s="177"/>
      <c r="D308" s="177"/>
      <c r="E308" s="177"/>
      <c r="F308" s="208"/>
      <c r="G308" s="177"/>
      <c r="H308" s="177"/>
      <c r="I308" s="196"/>
      <c r="J308" s="199"/>
      <c r="K308" s="202"/>
      <c r="L308" s="199"/>
      <c r="M308" s="196"/>
      <c r="N308" s="199"/>
      <c r="O308" s="174"/>
      <c r="P308" s="31">
        <v>4</v>
      </c>
      <c r="Q308" s="142"/>
      <c r="R308" s="27"/>
      <c r="S308" s="12"/>
      <c r="T308" s="12"/>
      <c r="U308" s="28"/>
      <c r="V308" s="12"/>
      <c r="W308" s="12"/>
      <c r="X308" s="12"/>
      <c r="Y308" s="29"/>
      <c r="Z308" s="25"/>
      <c r="AA308" s="18"/>
      <c r="AB308" s="25"/>
      <c r="AC308" s="18"/>
      <c r="AD308" s="30"/>
      <c r="AE308" s="11"/>
      <c r="AF308" s="12"/>
      <c r="AG308" s="12"/>
      <c r="AH308" s="12"/>
      <c r="AI308" s="12"/>
      <c r="AJ308" s="12"/>
      <c r="AK308" s="139"/>
      <c r="AL308" s="13"/>
      <c r="AM308" s="177"/>
      <c r="AN308" s="217"/>
      <c r="AO308" s="130"/>
      <c r="AP308" s="130"/>
      <c r="AQ308" s="130"/>
      <c r="AR308" s="130"/>
      <c r="AS308" s="130"/>
      <c r="AT308" s="130"/>
      <c r="AU308" s="130"/>
      <c r="AV308" s="130"/>
      <c r="AW308" s="130"/>
      <c r="AX308" s="130"/>
      <c r="AY308" s="130"/>
      <c r="AZ308" s="130"/>
      <c r="BA308" s="130"/>
      <c r="BB308" s="130"/>
      <c r="BC308" s="130"/>
      <c r="BD308" s="130"/>
      <c r="BE308" s="130"/>
      <c r="BF308" s="130"/>
      <c r="BG308" s="130"/>
      <c r="BH308" s="130"/>
      <c r="BI308" s="130"/>
      <c r="BJ308" s="130"/>
      <c r="BK308" s="130"/>
      <c r="BL308" s="130"/>
      <c r="BM308" s="130"/>
      <c r="BN308" s="130"/>
      <c r="BO308" s="130"/>
      <c r="BP308" s="130"/>
      <c r="BQ308" s="130"/>
      <c r="BR308" s="130"/>
    </row>
    <row r="309" spans="1:70" s="77" customFormat="1" ht="15" customHeight="1" x14ac:dyDescent="0.25">
      <c r="A309" s="274"/>
      <c r="B309" s="267"/>
      <c r="C309" s="177"/>
      <c r="D309" s="177"/>
      <c r="E309" s="177"/>
      <c r="F309" s="208"/>
      <c r="G309" s="177"/>
      <c r="H309" s="177"/>
      <c r="I309" s="196"/>
      <c r="J309" s="199"/>
      <c r="K309" s="202"/>
      <c r="L309" s="199"/>
      <c r="M309" s="196"/>
      <c r="N309" s="199"/>
      <c r="O309" s="174"/>
      <c r="P309" s="31">
        <v>5</v>
      </c>
      <c r="Q309" s="142"/>
      <c r="R309" s="27"/>
      <c r="S309" s="12"/>
      <c r="T309" s="12"/>
      <c r="U309" s="28"/>
      <c r="V309" s="12"/>
      <c r="W309" s="12"/>
      <c r="X309" s="12"/>
      <c r="Y309" s="29"/>
      <c r="Z309" s="25"/>
      <c r="AA309" s="18"/>
      <c r="AB309" s="25"/>
      <c r="AC309" s="18"/>
      <c r="AD309" s="30"/>
      <c r="AE309" s="11"/>
      <c r="AF309" s="12"/>
      <c r="AG309" s="12"/>
      <c r="AH309" s="12"/>
      <c r="AI309" s="12"/>
      <c r="AJ309" s="12"/>
      <c r="AK309" s="139"/>
      <c r="AL309" s="13"/>
      <c r="AM309" s="177"/>
      <c r="AN309" s="217"/>
      <c r="AO309" s="130"/>
      <c r="AP309" s="130"/>
      <c r="AQ309" s="130"/>
      <c r="AR309" s="130"/>
      <c r="AS309" s="130"/>
      <c r="AT309" s="130"/>
      <c r="AU309" s="130"/>
      <c r="AV309" s="130"/>
      <c r="AW309" s="130"/>
      <c r="AX309" s="130"/>
      <c r="AY309" s="130"/>
      <c r="AZ309" s="130"/>
      <c r="BA309" s="130"/>
      <c r="BB309" s="130"/>
      <c r="BC309" s="130"/>
      <c r="BD309" s="130"/>
      <c r="BE309" s="130"/>
      <c r="BF309" s="130"/>
      <c r="BG309" s="130"/>
      <c r="BH309" s="130"/>
      <c r="BI309" s="130"/>
      <c r="BJ309" s="130"/>
      <c r="BK309" s="130"/>
      <c r="BL309" s="130"/>
      <c r="BM309" s="130"/>
      <c r="BN309" s="130"/>
      <c r="BO309" s="130"/>
      <c r="BP309" s="130"/>
      <c r="BQ309" s="130"/>
      <c r="BR309" s="130"/>
    </row>
    <row r="310" spans="1:70" s="77" customFormat="1" ht="15" customHeight="1" thickBot="1" x14ac:dyDescent="0.3">
      <c r="A310" s="275"/>
      <c r="B310" s="270"/>
      <c r="C310" s="178"/>
      <c r="D310" s="178"/>
      <c r="E310" s="178"/>
      <c r="F310" s="209"/>
      <c r="G310" s="178"/>
      <c r="H310" s="178"/>
      <c r="I310" s="197"/>
      <c r="J310" s="200"/>
      <c r="K310" s="203"/>
      <c r="L310" s="200"/>
      <c r="M310" s="197"/>
      <c r="N310" s="200"/>
      <c r="O310" s="175"/>
      <c r="P310" s="31">
        <v>6</v>
      </c>
      <c r="Q310" s="142"/>
      <c r="R310" s="27"/>
      <c r="S310" s="12"/>
      <c r="T310" s="12"/>
      <c r="U310" s="28"/>
      <c r="V310" s="12"/>
      <c r="W310" s="12"/>
      <c r="X310" s="12"/>
      <c r="Y310" s="29"/>
      <c r="Z310" s="25"/>
      <c r="AA310" s="18"/>
      <c r="AB310" s="25"/>
      <c r="AC310" s="18"/>
      <c r="AD310" s="30"/>
      <c r="AE310" s="11"/>
      <c r="AF310" s="12"/>
      <c r="AG310" s="12"/>
      <c r="AH310" s="12"/>
      <c r="AI310" s="12"/>
      <c r="AJ310" s="12"/>
      <c r="AK310" s="139"/>
      <c r="AL310" s="13"/>
      <c r="AM310" s="178"/>
      <c r="AN310" s="224"/>
      <c r="AO310" s="130"/>
      <c r="AP310" s="130"/>
      <c r="AQ310" s="130"/>
      <c r="AR310" s="130"/>
      <c r="AS310" s="130"/>
      <c r="AT310" s="130"/>
      <c r="AU310" s="130"/>
      <c r="AV310" s="130"/>
      <c r="AW310" s="130"/>
      <c r="AX310" s="130"/>
      <c r="AY310" s="130"/>
      <c r="AZ310" s="130"/>
      <c r="BA310" s="130"/>
      <c r="BB310" s="130"/>
      <c r="BC310" s="130"/>
      <c r="BD310" s="130"/>
      <c r="BE310" s="130"/>
      <c r="BF310" s="130"/>
      <c r="BG310" s="130"/>
      <c r="BH310" s="130"/>
      <c r="BI310" s="130"/>
      <c r="BJ310" s="130"/>
      <c r="BK310" s="130"/>
      <c r="BL310" s="130"/>
      <c r="BM310" s="130"/>
      <c r="BN310" s="130"/>
      <c r="BO310" s="130"/>
      <c r="BP310" s="130"/>
      <c r="BQ310" s="130"/>
      <c r="BR310" s="130"/>
    </row>
    <row r="311" spans="1:70" s="77" customFormat="1" ht="94.5" customHeight="1" thickBot="1" x14ac:dyDescent="0.3">
      <c r="A311" s="276">
        <v>51</v>
      </c>
      <c r="B311" s="266" t="s">
        <v>857</v>
      </c>
      <c r="C311" s="176" t="s">
        <v>67</v>
      </c>
      <c r="D311" s="176" t="s">
        <v>859</v>
      </c>
      <c r="E311" s="176" t="s">
        <v>1210</v>
      </c>
      <c r="F311" s="207" t="s">
        <v>1211</v>
      </c>
      <c r="G311" s="176" t="s">
        <v>47</v>
      </c>
      <c r="H311" s="176">
        <v>3758</v>
      </c>
      <c r="I311" s="195" t="str">
        <f t="shared" ref="I311" si="250">IF(H311&lt;=0,"",IF(H311&lt;=2,"Muy Baja",IF(H311&lt;=5,"Baja",IF(H311&lt;=19,"Media",IF(H311&lt;=50,"Alta","Muy Alta")))))</f>
        <v>Muy Alta</v>
      </c>
      <c r="J311" s="198">
        <f>IF(I311="","",IF(I311="Muy Baja",0.2,IF(I311="Baja",0.4,IF(I311="Media",0.6,IF(I311="Alta",0.8,IF(I311="Muy Alta",1,))))))</f>
        <v>1</v>
      </c>
      <c r="K311" s="201" t="s">
        <v>48</v>
      </c>
      <c r="L311" s="198" t="str">
        <f>IF(NOT(ISERROR(MATCH(K311,'[12]Tabla Impacto'!$B$221:$B$223,0))),'[12]Tabla Impacto'!$F$223&amp;"Por favor no seleccionar los criterios de impacto(Afectación Económica o presupuestal y Pérdida Reputacional)",K311)</f>
        <v xml:space="preserve">     El riesgo afecta la imagen de de la entidad con efecto publicitario sostenido a nivel de sector administrativo, nivel departamental o municipal</v>
      </c>
      <c r="M311" s="195" t="str">
        <f>IF(OR(L311='[12]Tabla Impacto'!$C$11,L311='[12]Tabla Impacto'!$D$11),"Leve",IF(OR(L311='[12]Tabla Impacto'!$C$12,L311='[12]Tabla Impacto'!$D$12),"Menor",IF(OR(L311='[12]Tabla Impacto'!$C$13,L311='[12]Tabla Impacto'!$D$13),"Moderado",IF(OR(L311='[12]Tabla Impacto'!$C$14,L311='[12]Tabla Impacto'!$D$14),"Mayor",IF(OR(L311='[12]Tabla Impacto'!$C$15,L311='[12]Tabla Impacto'!$D$15),"Catastrófico","")))))</f>
        <v>Mayor</v>
      </c>
      <c r="N311" s="198">
        <f>IF(M311="","",IF(M311="Leve",0.2,IF(M311="Menor",0.4,IF(M311="Moderado",0.6,IF(M311="Mayor",0.8,IF(M311="Catastrófico",1,))))))</f>
        <v>0.8</v>
      </c>
      <c r="O311" s="173" t="str">
        <f>IF(OR(AND(I311="Muy Baja",M311="Leve"),AND(I311="Muy Baja",M311="Menor"),AND(I311="Baja",M311="Leve")),"Bajo",IF(OR(AND(I311="Muy baja",M311="Moderado"),AND(I311="Baja",M311="Menor"),AND(I311="Baja",M311="Moderado"),AND(I311="Media",M311="Leve"),AND(I311="Media",M311="Menor"),AND(I311="Media",M311="Moderado"),AND(I311="Alta",M311="Leve"),AND(I311="Alta",M311="Menor")),"Moderado",IF(OR(AND(I311="Muy Baja",M311="Mayor"),AND(I311="Baja",M311="Mayor"),AND(I311="Media",M311="Mayor"),AND(I311="Alta",M311="Moderado"),AND(I311="Alta",M311="Mayor"),AND(I311="Muy Alta",M311="Leve"),AND(I311="Muy Alta",M311="Menor"),AND(I311="Muy Alta",M311="Moderado"),AND(I311="Muy Alta",M311="Mayor")),"Alto",IF(OR(AND(I311="Muy Baja",M311="Catastrófico"),AND(I311="Baja",M311="Catastrófico"),AND(I311="Media",M311="Catastrófico"),AND(I311="Alta",M311="Catastrófico"),AND(I311="Muy Alta",M311="Catastrófico")),"Extremo",""))))</f>
        <v>Alto</v>
      </c>
      <c r="P311" s="31">
        <v>1</v>
      </c>
      <c r="Q311" s="138" t="s">
        <v>1212</v>
      </c>
      <c r="R311" s="27" t="str">
        <f t="shared" ref="R311:R312" si="251">IF(OR(S311="Preventivo",S311="Detectivo"),"Probabilidad",IF(S311="Correctivo","Impacto",""))</f>
        <v>Probabilidad</v>
      </c>
      <c r="S311" s="12" t="s">
        <v>64</v>
      </c>
      <c r="T311" s="12" t="s">
        <v>51</v>
      </c>
      <c r="U311" s="28" t="str">
        <f>IF(AND(S311="Preventivo",T311="Automático"),"50%",IF(AND(S311="Preventivo",T311="Manual"),"40%",IF(AND(S311="Detectivo",T311="Automático"),"40%",IF(AND(S311="Detectivo",T311="Manual"),"30%",IF(AND(S311="Correctivo",T311="Automático"),"35%",IF(AND(S311="Correctivo",T311="Manual"),"25%",""))))))</f>
        <v>40%</v>
      </c>
      <c r="V311" s="12" t="s">
        <v>52</v>
      </c>
      <c r="W311" s="12" t="s">
        <v>53</v>
      </c>
      <c r="X311" s="12" t="s">
        <v>54</v>
      </c>
      <c r="Y311" s="29">
        <f>IFERROR(IF(R311="Probabilidad",(J311-(+J311*U311)),IF(R311="Impacto",J311,"")),"")</f>
        <v>0.6</v>
      </c>
      <c r="Z311" s="25" t="str">
        <f>IFERROR(IF(Y311="","",IF(Y311&lt;=0.2,"Muy Baja",IF(Y311&lt;=0.4,"Baja",IF(Y311&lt;=0.6,"Media",IF(Y311&lt;=0.8,"Alta","Muy Alta"))))),"")</f>
        <v>Media</v>
      </c>
      <c r="AA311" s="18">
        <f>+Y311</f>
        <v>0.6</v>
      </c>
      <c r="AB311" s="25" t="str">
        <f>IFERROR(IF(AC311="","",IF(AC311&lt;=0.2,"Leve",IF(AC311&lt;=0.4,"Menor",IF(AC311&lt;=0.6,"Moderado",IF(AC311&lt;=0.8,"Mayor","Catastrófico"))))),"")</f>
        <v>Mayor</v>
      </c>
      <c r="AC311" s="18">
        <f>IFERROR(IF(R311="Impacto",(N311-(+N311*U311)),IF(R311="Probabilidad",N311,"")),"")</f>
        <v>0.8</v>
      </c>
      <c r="AD311" s="30" t="str">
        <f>IFERROR(IF(OR(AND(Z311="Muy Baja",AB311="Leve"),AND(Z311="Muy Baja",AB311="Menor"),AND(Z311="Baja",AB311="Leve")),"Bajo",IF(OR(AND(Z311="Muy baja",AB311="Moderado"),AND(Z311="Baja",AB311="Menor"),AND(Z311="Baja",AB311="Moderado"),AND(Z311="Media",AB311="Leve"),AND(Z311="Media",AB311="Menor"),AND(Z311="Media",AB311="Moderado"),AND(Z311="Alta",AB311="Leve"),AND(Z311="Alta",AB311="Menor")),"Moderado",IF(OR(AND(Z311="Muy Baja",AB311="Mayor"),AND(Z311="Baja",AB311="Mayor"),AND(Z311="Media",AB311="Mayor"),AND(Z311="Alta",AB311="Moderado"),AND(Z311="Alta",AB311="Mayor"),AND(Z311="Muy Alta",AB311="Leve"),AND(Z311="Muy Alta",AB311="Menor"),AND(Z311="Muy Alta",AB311="Moderado"),AND(Z311="Muy Alta",AB311="Mayor")),"Alto",IF(OR(AND(Z311="Muy Baja",AB311="Catastrófico"),AND(Z311="Baja",AB311="Catastrófico"),AND(Z311="Media",AB311="Catastrófico"),AND(Z311="Alta",AB311="Catastrófico"),AND(Z311="Muy Alta",AB311="Catastrófico")),"Extremo","")))),"")</f>
        <v>Alto</v>
      </c>
      <c r="AE311" s="11" t="s">
        <v>55</v>
      </c>
      <c r="AF311" s="76" t="s">
        <v>855</v>
      </c>
      <c r="AG311" s="12" t="s">
        <v>856</v>
      </c>
      <c r="AH311" s="4" t="s">
        <v>190</v>
      </c>
      <c r="AI311" s="4" t="s">
        <v>848</v>
      </c>
      <c r="AJ311" s="4" t="s">
        <v>849</v>
      </c>
      <c r="AK311" s="172" t="s">
        <v>852</v>
      </c>
      <c r="AL311" s="15">
        <v>44561</v>
      </c>
      <c r="AM311" s="176">
        <v>3819</v>
      </c>
      <c r="AN311" s="216"/>
      <c r="AO311" s="130"/>
      <c r="AP311" s="130"/>
      <c r="AQ311" s="130"/>
      <c r="AR311" s="130"/>
      <c r="AS311" s="130"/>
      <c r="AT311" s="130"/>
      <c r="AU311" s="130"/>
      <c r="AV311" s="130"/>
      <c r="AW311" s="130"/>
      <c r="AX311" s="130"/>
      <c r="AY311" s="130"/>
      <c r="AZ311" s="130"/>
      <c r="BA311" s="130"/>
      <c r="BB311" s="130"/>
      <c r="BC311" s="130"/>
      <c r="BD311" s="130"/>
      <c r="BE311" s="130"/>
      <c r="BF311" s="130"/>
      <c r="BG311" s="130"/>
      <c r="BH311" s="130"/>
      <c r="BI311" s="130"/>
      <c r="BJ311" s="130"/>
      <c r="BK311" s="130"/>
      <c r="BL311" s="130"/>
      <c r="BM311" s="130"/>
      <c r="BN311" s="130"/>
      <c r="BO311" s="130"/>
      <c r="BP311" s="130"/>
      <c r="BQ311" s="130"/>
      <c r="BR311" s="130"/>
    </row>
    <row r="312" spans="1:70" s="77" customFormat="1" ht="95.45" customHeight="1" thickBot="1" x14ac:dyDescent="0.3">
      <c r="A312" s="274"/>
      <c r="B312" s="267"/>
      <c r="C312" s="177"/>
      <c r="D312" s="177"/>
      <c r="E312" s="177"/>
      <c r="F312" s="208"/>
      <c r="G312" s="177"/>
      <c r="H312" s="177"/>
      <c r="I312" s="196"/>
      <c r="J312" s="199"/>
      <c r="K312" s="202"/>
      <c r="L312" s="199"/>
      <c r="M312" s="196"/>
      <c r="N312" s="199"/>
      <c r="O312" s="174"/>
      <c r="P312" s="31">
        <v>2</v>
      </c>
      <c r="Q312" s="138" t="s">
        <v>1213</v>
      </c>
      <c r="R312" s="27" t="str">
        <f t="shared" si="251"/>
        <v>Probabilidad</v>
      </c>
      <c r="S312" s="12" t="s">
        <v>64</v>
      </c>
      <c r="T312" s="12" t="s">
        <v>51</v>
      </c>
      <c r="U312" s="28" t="str">
        <f t="shared" ref="U312" si="252">IF(AND(S312="Preventivo",T312="Automático"),"50%",IF(AND(S312="Preventivo",T312="Manual"),"40%",IF(AND(S312="Detectivo",T312="Automático"),"40%",IF(AND(S312="Detectivo",T312="Manual"),"30%",IF(AND(S312="Correctivo",T312="Automático"),"35%",IF(AND(S312="Correctivo",T312="Manual"),"25%",""))))))</f>
        <v>40%</v>
      </c>
      <c r="V312" s="12" t="s">
        <v>52</v>
      </c>
      <c r="W312" s="12" t="s">
        <v>53</v>
      </c>
      <c r="X312" s="12" t="s">
        <v>54</v>
      </c>
      <c r="Y312" s="29">
        <f>IFERROR(IF(AND(R311="Probabilidad",R312="Probabilidad"),(AA311-(+AA311*U312)),IF(R312="Probabilidad",(J311-(+J311*U312)),IF(R312="Impacto",AA311,""))),"")</f>
        <v>0.36</v>
      </c>
      <c r="Z312" s="25" t="str">
        <f t="shared" ref="Z312" si="253">IFERROR(IF(Y312="","",IF(Y312&lt;=0.2,"Muy Baja",IF(Y312&lt;=0.4,"Baja",IF(Y312&lt;=0.6,"Media",IF(Y312&lt;=0.8,"Alta","Muy Alta"))))),"")</f>
        <v>Baja</v>
      </c>
      <c r="AA312" s="18">
        <f t="shared" ref="AA312" si="254">+Y312</f>
        <v>0.36</v>
      </c>
      <c r="AB312" s="25" t="str">
        <f t="shared" ref="AB312" si="255">IFERROR(IF(AC312="","",IF(AC312&lt;=0.2,"Leve",IF(AC312&lt;=0.4,"Menor",IF(AC312&lt;=0.6,"Moderado",IF(AC312&lt;=0.8,"Mayor","Catastrófico"))))),"")</f>
        <v>Mayor</v>
      </c>
      <c r="AC312" s="18">
        <f>IFERROR(IF(AND(R311="Impacto",R312="Impacto"),(AC311-(+AC311*U312)),IF(R312="Impacto",(N311-(+N311*U312)),IF(R312="Probabilidad",AC311,""))),"")</f>
        <v>0.8</v>
      </c>
      <c r="AD312" s="30" t="str">
        <f t="shared" ref="AD312" si="256">IFERROR(IF(OR(AND(Z312="Muy Baja",AB312="Leve"),AND(Z312="Muy Baja",AB312="Menor"),AND(Z312="Baja",AB312="Leve")),"Bajo",IF(OR(AND(Z312="Muy baja",AB312="Moderado"),AND(Z312="Baja",AB312="Menor"),AND(Z312="Baja",AB312="Moderado"),AND(Z312="Media",AB312="Leve"),AND(Z312="Media",AB312="Menor"),AND(Z312="Media",AB312="Moderado"),AND(Z312="Alta",AB312="Leve"),AND(Z312="Alta",AB312="Menor")),"Moderado",IF(OR(AND(Z312="Muy Baja",AB312="Mayor"),AND(Z312="Baja",AB312="Mayor"),AND(Z312="Media",AB312="Mayor"),AND(Z312="Alta",AB312="Moderado"),AND(Z312="Alta",AB312="Mayor"),AND(Z312="Muy Alta",AB312="Leve"),AND(Z312="Muy Alta",AB312="Menor"),AND(Z312="Muy Alta",AB312="Moderado"),AND(Z312="Muy Alta",AB312="Mayor")),"Alto",IF(OR(AND(Z312="Muy Baja",AB312="Catastrófico"),AND(Z312="Baja",AB312="Catastrófico"),AND(Z312="Media",AB312="Catastrófico"),AND(Z312="Alta",AB312="Catastrófico"),AND(Z312="Muy Alta",AB312="Catastrófico")),"Extremo","")))),"")</f>
        <v>Alto</v>
      </c>
      <c r="AE312" s="11" t="s">
        <v>55</v>
      </c>
      <c r="AF312" s="12" t="s">
        <v>1214</v>
      </c>
      <c r="AG312" s="4" t="s">
        <v>856</v>
      </c>
      <c r="AH312" s="4" t="s">
        <v>190</v>
      </c>
      <c r="AI312" s="4" t="s">
        <v>848</v>
      </c>
      <c r="AJ312" s="4" t="s">
        <v>849</v>
      </c>
      <c r="AK312" s="172" t="s">
        <v>243</v>
      </c>
      <c r="AL312" s="15">
        <v>44561</v>
      </c>
      <c r="AM312" s="177"/>
      <c r="AN312" s="217"/>
      <c r="AO312" s="130"/>
      <c r="AP312" s="130"/>
      <c r="AQ312" s="130"/>
      <c r="AR312" s="130"/>
      <c r="AS312" s="130"/>
      <c r="AT312" s="130"/>
      <c r="AU312" s="130"/>
      <c r="AV312" s="130"/>
      <c r="AW312" s="130"/>
      <c r="AX312" s="130"/>
      <c r="AY312" s="130"/>
      <c r="AZ312" s="130"/>
      <c r="BA312" s="130"/>
      <c r="BB312" s="130"/>
      <c r="BC312" s="130"/>
      <c r="BD312" s="130"/>
      <c r="BE312" s="130"/>
      <c r="BF312" s="130"/>
      <c r="BG312" s="130"/>
      <c r="BH312" s="130"/>
      <c r="BI312" s="130"/>
      <c r="BJ312" s="130"/>
      <c r="BK312" s="130"/>
      <c r="BL312" s="130"/>
      <c r="BM312" s="130"/>
      <c r="BN312" s="130"/>
      <c r="BO312" s="130"/>
      <c r="BP312" s="130"/>
      <c r="BQ312" s="130"/>
      <c r="BR312" s="130"/>
    </row>
    <row r="313" spans="1:70" s="77" customFormat="1" ht="15" customHeight="1" thickBot="1" x14ac:dyDescent="0.3">
      <c r="A313" s="274"/>
      <c r="B313" s="267"/>
      <c r="C313" s="177"/>
      <c r="D313" s="177"/>
      <c r="E313" s="177"/>
      <c r="F313" s="208"/>
      <c r="G313" s="177"/>
      <c r="H313" s="177"/>
      <c r="I313" s="196"/>
      <c r="J313" s="199"/>
      <c r="K313" s="202"/>
      <c r="L313" s="199"/>
      <c r="M313" s="196"/>
      <c r="N313" s="199"/>
      <c r="O313" s="174"/>
      <c r="P313" s="31">
        <v>3</v>
      </c>
      <c r="Q313" s="138"/>
      <c r="R313" s="27"/>
      <c r="S313" s="12"/>
      <c r="T313" s="12"/>
      <c r="U313" s="28"/>
      <c r="V313" s="12"/>
      <c r="W313" s="12"/>
      <c r="X313" s="12"/>
      <c r="Y313" s="29"/>
      <c r="Z313" s="25"/>
      <c r="AA313" s="18"/>
      <c r="AB313" s="25"/>
      <c r="AC313" s="18"/>
      <c r="AD313" s="30"/>
      <c r="AE313" s="11"/>
      <c r="AF313" s="76"/>
      <c r="AG313" s="12"/>
      <c r="AH313" s="12"/>
      <c r="AI313" s="12"/>
      <c r="AJ313" s="12"/>
      <c r="AK313" s="139"/>
      <c r="AL313" s="13"/>
      <c r="AM313" s="177"/>
      <c r="AN313" s="217"/>
      <c r="AO313" s="130"/>
      <c r="AP313" s="130"/>
      <c r="AQ313" s="130"/>
      <c r="AR313" s="130"/>
      <c r="AS313" s="130"/>
      <c r="AT313" s="130"/>
      <c r="AU313" s="130"/>
      <c r="AV313" s="130"/>
      <c r="AW313" s="130"/>
      <c r="AX313" s="130"/>
      <c r="AY313" s="130"/>
      <c r="AZ313" s="130"/>
      <c r="BA313" s="130"/>
      <c r="BB313" s="130"/>
      <c r="BC313" s="130"/>
      <c r="BD313" s="130"/>
      <c r="BE313" s="130"/>
      <c r="BF313" s="130"/>
      <c r="BG313" s="130"/>
      <c r="BH313" s="130"/>
      <c r="BI313" s="130"/>
      <c r="BJ313" s="130"/>
      <c r="BK313" s="130"/>
      <c r="BL313" s="130"/>
      <c r="BM313" s="130"/>
      <c r="BN313" s="130"/>
      <c r="BO313" s="130"/>
      <c r="BP313" s="130"/>
      <c r="BQ313" s="130"/>
      <c r="BR313" s="130"/>
    </row>
    <row r="314" spans="1:70" s="77" customFormat="1" ht="15" customHeight="1" thickBot="1" x14ac:dyDescent="0.3">
      <c r="A314" s="274"/>
      <c r="B314" s="267"/>
      <c r="C314" s="177"/>
      <c r="D314" s="177"/>
      <c r="E314" s="177"/>
      <c r="F314" s="208"/>
      <c r="G314" s="177"/>
      <c r="H314" s="177"/>
      <c r="I314" s="196"/>
      <c r="J314" s="199"/>
      <c r="K314" s="202"/>
      <c r="L314" s="199"/>
      <c r="M314" s="196"/>
      <c r="N314" s="199"/>
      <c r="O314" s="174"/>
      <c r="P314" s="31">
        <v>4</v>
      </c>
      <c r="Q314" s="138"/>
      <c r="R314" s="27"/>
      <c r="S314" s="12"/>
      <c r="T314" s="12"/>
      <c r="U314" s="28"/>
      <c r="V314" s="12"/>
      <c r="W314" s="12"/>
      <c r="X314" s="12"/>
      <c r="Y314" s="29"/>
      <c r="Z314" s="25"/>
      <c r="AA314" s="18"/>
      <c r="AB314" s="25"/>
      <c r="AC314" s="18"/>
      <c r="AD314" s="30"/>
      <c r="AE314" s="11"/>
      <c r="AF314" s="12"/>
      <c r="AG314" s="12"/>
      <c r="AH314" s="12"/>
      <c r="AI314" s="12"/>
      <c r="AJ314" s="12"/>
      <c r="AK314" s="139"/>
      <c r="AL314" s="13"/>
      <c r="AM314" s="177"/>
      <c r="AN314" s="217"/>
      <c r="AO314" s="130"/>
      <c r="AP314" s="130"/>
      <c r="AQ314" s="130"/>
      <c r="AR314" s="130"/>
      <c r="AS314" s="130"/>
      <c r="AT314" s="130"/>
      <c r="AU314" s="130"/>
      <c r="AV314" s="130"/>
      <c r="AW314" s="130"/>
      <c r="AX314" s="130"/>
      <c r="AY314" s="130"/>
      <c r="AZ314" s="130"/>
      <c r="BA314" s="130"/>
      <c r="BB314" s="130"/>
      <c r="BC314" s="130"/>
      <c r="BD314" s="130"/>
      <c r="BE314" s="130"/>
      <c r="BF314" s="130"/>
      <c r="BG314" s="130"/>
      <c r="BH314" s="130"/>
      <c r="BI314" s="130"/>
      <c r="BJ314" s="130"/>
      <c r="BK314" s="130"/>
      <c r="BL314" s="130"/>
      <c r="BM314" s="130"/>
      <c r="BN314" s="130"/>
      <c r="BO314" s="130"/>
      <c r="BP314" s="130"/>
      <c r="BQ314" s="130"/>
      <c r="BR314" s="130"/>
    </row>
    <row r="315" spans="1:70" s="77" customFormat="1" ht="15" customHeight="1" thickBot="1" x14ac:dyDescent="0.3">
      <c r="A315" s="274"/>
      <c r="B315" s="267"/>
      <c r="C315" s="177"/>
      <c r="D315" s="177"/>
      <c r="E315" s="177"/>
      <c r="F315" s="208"/>
      <c r="G315" s="177"/>
      <c r="H315" s="177"/>
      <c r="I315" s="196"/>
      <c r="J315" s="199"/>
      <c r="K315" s="202"/>
      <c r="L315" s="199"/>
      <c r="M315" s="196"/>
      <c r="N315" s="199"/>
      <c r="O315" s="174"/>
      <c r="P315" s="31">
        <v>5</v>
      </c>
      <c r="Q315" s="138"/>
      <c r="R315" s="27"/>
      <c r="S315" s="12"/>
      <c r="T315" s="12"/>
      <c r="U315" s="28"/>
      <c r="V315" s="12"/>
      <c r="W315" s="12"/>
      <c r="X315" s="12"/>
      <c r="Y315" s="29"/>
      <c r="Z315" s="25"/>
      <c r="AA315" s="18"/>
      <c r="AB315" s="25"/>
      <c r="AC315" s="18"/>
      <c r="AD315" s="30"/>
      <c r="AE315" s="11"/>
      <c r="AF315" s="76"/>
      <c r="AG315" s="12"/>
      <c r="AH315" s="12"/>
      <c r="AI315" s="12"/>
      <c r="AJ315" s="12"/>
      <c r="AK315" s="139"/>
      <c r="AL315" s="13"/>
      <c r="AM315" s="177"/>
      <c r="AN315" s="217"/>
      <c r="AO315" s="130"/>
      <c r="AP315" s="130"/>
      <c r="AQ315" s="130"/>
      <c r="AR315" s="130"/>
      <c r="AS315" s="130"/>
      <c r="AT315" s="130"/>
      <c r="AU315" s="130"/>
      <c r="AV315" s="130"/>
      <c r="AW315" s="130"/>
      <c r="AX315" s="130"/>
      <c r="AY315" s="130"/>
      <c r="AZ315" s="130"/>
      <c r="BA315" s="130"/>
      <c r="BB315" s="130"/>
      <c r="BC315" s="130"/>
      <c r="BD315" s="130"/>
      <c r="BE315" s="130"/>
      <c r="BF315" s="130"/>
      <c r="BG315" s="130"/>
      <c r="BH315" s="130"/>
      <c r="BI315" s="130"/>
      <c r="BJ315" s="130"/>
      <c r="BK315" s="130"/>
      <c r="BL315" s="130"/>
      <c r="BM315" s="130"/>
      <c r="BN315" s="130"/>
      <c r="BO315" s="130"/>
      <c r="BP315" s="130"/>
      <c r="BQ315" s="130"/>
      <c r="BR315" s="130"/>
    </row>
    <row r="316" spans="1:70" s="77" customFormat="1" ht="15" customHeight="1" thickBot="1" x14ac:dyDescent="0.3">
      <c r="A316" s="274"/>
      <c r="B316" s="267"/>
      <c r="C316" s="177"/>
      <c r="D316" s="177"/>
      <c r="E316" s="177"/>
      <c r="F316" s="208"/>
      <c r="G316" s="177"/>
      <c r="H316" s="177"/>
      <c r="I316" s="196"/>
      <c r="J316" s="199"/>
      <c r="K316" s="202"/>
      <c r="L316" s="199"/>
      <c r="M316" s="196"/>
      <c r="N316" s="199"/>
      <c r="O316" s="174"/>
      <c r="P316" s="146">
        <v>6</v>
      </c>
      <c r="Q316" s="154"/>
      <c r="R316" s="147"/>
      <c r="S316" s="11"/>
      <c r="T316" s="11"/>
      <c r="U316" s="18"/>
      <c r="V316" s="11"/>
      <c r="W316" s="11"/>
      <c r="X316" s="11"/>
      <c r="Y316" s="148"/>
      <c r="Z316" s="17"/>
      <c r="AA316" s="18"/>
      <c r="AB316" s="17"/>
      <c r="AC316" s="18"/>
      <c r="AD316" s="91"/>
      <c r="AE316" s="11"/>
      <c r="AF316" s="11"/>
      <c r="AG316" s="11"/>
      <c r="AH316" s="11"/>
      <c r="AI316" s="11"/>
      <c r="AJ316" s="11"/>
      <c r="AK316" s="155"/>
      <c r="AL316" s="149"/>
      <c r="AM316" s="177"/>
      <c r="AN316" s="217"/>
      <c r="AO316" s="130"/>
      <c r="AP316" s="130"/>
      <c r="AQ316" s="130"/>
      <c r="AR316" s="130"/>
      <c r="AS316" s="130"/>
      <c r="AT316" s="130"/>
      <c r="AU316" s="130"/>
      <c r="AV316" s="130"/>
      <c r="AW316" s="130"/>
      <c r="AX316" s="130"/>
      <c r="AY316" s="130"/>
      <c r="AZ316" s="130"/>
      <c r="BA316" s="130"/>
      <c r="BB316" s="130"/>
      <c r="BC316" s="130"/>
      <c r="BD316" s="130"/>
      <c r="BE316" s="130"/>
      <c r="BF316" s="130"/>
      <c r="BG316" s="130"/>
      <c r="BH316" s="130"/>
      <c r="BI316" s="130"/>
      <c r="BJ316" s="130"/>
      <c r="BK316" s="130"/>
      <c r="BL316" s="130"/>
      <c r="BM316" s="130"/>
      <c r="BN316" s="130"/>
      <c r="BO316" s="130"/>
      <c r="BP316" s="130"/>
      <c r="BQ316" s="130"/>
      <c r="BR316" s="130"/>
    </row>
    <row r="317" spans="1:70" s="77" customFormat="1" ht="102.6" customHeight="1" x14ac:dyDescent="0.25">
      <c r="A317" s="250">
        <v>52</v>
      </c>
      <c r="B317" s="222" t="s">
        <v>860</v>
      </c>
      <c r="C317" s="222" t="s">
        <v>67</v>
      </c>
      <c r="D317" s="235" t="s">
        <v>861</v>
      </c>
      <c r="E317" s="222" t="s">
        <v>862</v>
      </c>
      <c r="F317" s="235" t="s">
        <v>863</v>
      </c>
      <c r="G317" s="273" t="s">
        <v>71</v>
      </c>
      <c r="H317" s="222">
        <v>11000</v>
      </c>
      <c r="I317" s="229" t="str">
        <f>IF(H317&lt;=0,"",IF(H317&lt;=2,"Muy Baja",IF(H317&lt;=5,"Baja",IF(H317&lt;=19,"Media",IF(H317&lt;=50,"Alta","Muy Alta")))))</f>
        <v>Muy Alta</v>
      </c>
      <c r="J317" s="230">
        <f>IF(I317="","",IF(I317="Muy Baja",0.2,IF(I317="Baja",0.4,IF(I317="Media",0.6,IF(I317="Alta",0.8,IF(I317="Muy Alta",1,))))))</f>
        <v>1</v>
      </c>
      <c r="K317" s="231" t="s">
        <v>864</v>
      </c>
      <c r="L317" s="230" t="str">
        <f>IF(NOT(ISERROR(MATCH(K317,'[13]Tabla Impacto'!$B$221:$B$223,0))),'[13]Tabla Impacto'!$F$223&amp;"Por favor no seleccionar los criterios de impacto(Afectación Económica o presupuestal y Pérdida Reputacional)",K317)</f>
        <v xml:space="preserve">     Entre 50 y 100 SMLMV </v>
      </c>
      <c r="M317" s="229" t="str">
        <f>IF(OR(L317='[13]Tabla Impacto'!$C$11,L317='[13]Tabla Impacto'!$D$11),"Leve",IF(OR(L317='[13]Tabla Impacto'!$C$12,L317='[13]Tabla Impacto'!$D$12),"Menor",IF(OR(L317='[13]Tabla Impacto'!$C$13,L317='[13]Tabla Impacto'!$D$13),"Moderado",IF(OR(L317='[13]Tabla Impacto'!$C$14,L317='[13]Tabla Impacto'!$D$14),"Mayor",IF(OR(L317='[13]Tabla Impacto'!$C$15,L317='[13]Tabla Impacto'!$D$15),"Catastrófico","")))))</f>
        <v>Moderado</v>
      </c>
      <c r="N317" s="230">
        <f>IF(M317="","",IF(M317="Leve",0.2,IF(M317="Menor",0.4,IF(M317="Moderado",0.6,IF(M317="Mayor",0.8,IF(M317="Catastrófico",1,))))))</f>
        <v>0.6</v>
      </c>
      <c r="O317" s="221" t="str">
        <f>IF(OR(AND(I317="Muy Baja",M317="Leve"),AND(I317="Muy Baja",M317="Menor"),AND(I317="Baja",M317="Leve")),"Bajo",IF(OR(AND(I317="Muy baja",M317="Moderado"),AND(I317="Baja",M317="Menor"),AND(I317="Baja",M317="Moderado"),AND(I317="Media",M317="Leve"),AND(I317="Media",M317="Menor"),AND(I317="Media",M317="Moderado"),AND(I317="Alta",M317="Leve"),AND(I317="Alta",M317="Menor")),"Moderado",IF(OR(AND(I317="Muy Baja",M317="Mayor"),AND(I317="Baja",M317="Mayor"),AND(I317="Media",M317="Mayor"),AND(I317="Alta",M317="Moderado"),AND(I317="Alta",M317="Mayor"),AND(I317="Muy Alta",M317="Leve"),AND(I317="Muy Alta",M317="Menor"),AND(I317="Muy Alta",M317="Moderado"),AND(I317="Muy Alta",M317="Mayor")),"Alto",IF(OR(AND(I317="Muy Baja",M317="Catastrófico"),AND(I317="Baja",M317="Catastrófico"),AND(I317="Media",M317="Catastrófico"),AND(I317="Alta",M317="Catastrófico"),AND(I317="Muy Alta",M317="Catastrófico")),"Extremo",""))))</f>
        <v>Alto</v>
      </c>
      <c r="P317" s="57">
        <v>1</v>
      </c>
      <c r="Q317" s="156" t="s">
        <v>865</v>
      </c>
      <c r="R317" s="59" t="str">
        <f>IF(OR(S317="Preventivo",S317="Detectivo"),"Probabilidad",IF(S317="Correctivo","Impacto",""))</f>
        <v>Probabilidad</v>
      </c>
      <c r="S317" s="44" t="s">
        <v>64</v>
      </c>
      <c r="T317" s="44" t="s">
        <v>51</v>
      </c>
      <c r="U317" s="60" t="str">
        <f>IF(AND(S317="Preventivo",T317="Automático"),"50%",IF(AND(S317="Preventivo",T317="Manual"),"40%",IF(AND(S317="Detectivo",T317="Automático"),"40%",IF(AND(S317="Detectivo",T317="Manual"),"30%",IF(AND(S317="Correctivo",T317="Automático"),"35%",IF(AND(S317="Correctivo",T317="Manual"),"25%",""))))))</f>
        <v>40%</v>
      </c>
      <c r="V317" s="44" t="s">
        <v>52</v>
      </c>
      <c r="W317" s="44" t="s">
        <v>53</v>
      </c>
      <c r="X317" s="44" t="s">
        <v>54</v>
      </c>
      <c r="Y317" s="61">
        <f>IFERROR(IF(R317="Probabilidad",(J317-(+J317*U317)),IF(R317="Impacto",J317,"")),"")</f>
        <v>0.6</v>
      </c>
      <c r="Z317" s="39" t="str">
        <f>IFERROR(IF(Y317="","",IF(Y317&lt;=0.2,"Muy Baja",IF(Y317&lt;=0.4,"Baja",IF(Y317&lt;=0.6,"Media",IF(Y317&lt;=0.8,"Alta","Muy Alta"))))),"")</f>
        <v>Media</v>
      </c>
      <c r="AA317" s="62">
        <f t="shared" ref="AA317:AA346" si="257">+Y317</f>
        <v>0.6</v>
      </c>
      <c r="AB317" s="39" t="str">
        <f>IFERROR(IF(AC317="","",IF(AC317&lt;=0.2,"Leve",IF(AC317&lt;=0.4,"Menor",IF(AC317&lt;=0.6,"Moderado",IF(AC317&lt;=0.8,"Mayor","Catastrófico"))))),"")</f>
        <v>Moderado</v>
      </c>
      <c r="AC317" s="62">
        <f>IFERROR(IF(R317="Impacto",(N317-(+N317*U317)),IF(R317="Probabilidad",N317,"")),"")</f>
        <v>0.6</v>
      </c>
      <c r="AD317" s="63" t="str">
        <f t="shared" ref="AD317:AD346" si="258">IFERROR(IF(OR(AND(Z317="Muy Baja",AB317="Leve"),AND(Z317="Muy Baja",AB317="Menor"),AND(Z317="Baja",AB317="Leve")),"Bajo",IF(OR(AND(Z317="Muy baja",AB317="Moderado"),AND(Z317="Baja",AB317="Menor"),AND(Z317="Baja",AB317="Moderado"),AND(Z317="Media",AB317="Leve"),AND(Z317="Media",AB317="Menor"),AND(Z317="Media",AB317="Moderado"),AND(Z317="Alta",AB317="Leve"),AND(Z317="Alta",AB317="Menor")),"Moderado",IF(OR(AND(Z317="Muy Baja",AB317="Mayor"),AND(Z317="Baja",AB317="Mayor"),AND(Z317="Media",AB317="Mayor"),AND(Z317="Alta",AB317="Moderado"),AND(Z317="Alta",AB317="Mayor"),AND(Z317="Muy Alta",AB317="Leve"),AND(Z317="Muy Alta",AB317="Menor"),AND(Z317="Muy Alta",AB317="Moderado"),AND(Z317="Muy Alta",AB317="Mayor")),"Alto",IF(OR(AND(Z317="Muy Baja",AB317="Catastrófico"),AND(Z317="Baja",AB317="Catastrófico"),AND(Z317="Media",AB317="Catastrófico"),AND(Z317="Alta",AB317="Catastrófico"),AND(Z317="Muy Alta",AB317="Catastrófico")),"Extremo","")))),"")</f>
        <v>Moderado</v>
      </c>
      <c r="AE317" s="43" t="s">
        <v>55</v>
      </c>
      <c r="AF317" s="153" t="s">
        <v>866</v>
      </c>
      <c r="AG317" s="44" t="s">
        <v>867</v>
      </c>
      <c r="AH317" s="44" t="s">
        <v>190</v>
      </c>
      <c r="AI317" s="44" t="s">
        <v>868</v>
      </c>
      <c r="AJ317" s="44" t="s">
        <v>869</v>
      </c>
      <c r="AK317" s="45" t="s">
        <v>870</v>
      </c>
      <c r="AL317" s="45" t="s">
        <v>345</v>
      </c>
      <c r="AM317" s="222" t="s">
        <v>871</v>
      </c>
      <c r="AN317" s="223"/>
      <c r="AO317" s="130"/>
      <c r="AP317" s="130"/>
      <c r="AQ317" s="130"/>
      <c r="AR317" s="130"/>
      <c r="AS317" s="130"/>
      <c r="AT317" s="130"/>
      <c r="AU317" s="130"/>
      <c r="AV317" s="130"/>
      <c r="AW317" s="130"/>
      <c r="AX317" s="130"/>
      <c r="AY317" s="130"/>
      <c r="AZ317" s="130"/>
      <c r="BA317" s="130"/>
      <c r="BB317" s="130"/>
      <c r="BC317" s="130"/>
      <c r="BD317" s="130"/>
      <c r="BE317" s="130"/>
      <c r="BF317" s="130"/>
      <c r="BG317" s="130"/>
      <c r="BH317" s="130"/>
      <c r="BI317" s="130"/>
      <c r="BJ317" s="130"/>
      <c r="BK317" s="130"/>
      <c r="BL317" s="130"/>
      <c r="BM317" s="130"/>
      <c r="BN317" s="130"/>
      <c r="BO317" s="130"/>
      <c r="BP317" s="130"/>
      <c r="BQ317" s="130"/>
      <c r="BR317" s="130"/>
    </row>
    <row r="318" spans="1:70" s="77" customFormat="1" ht="84" customHeight="1" x14ac:dyDescent="0.25">
      <c r="A318" s="245"/>
      <c r="B318" s="177"/>
      <c r="C318" s="177"/>
      <c r="D318" s="208"/>
      <c r="E318" s="177"/>
      <c r="F318" s="208"/>
      <c r="G318" s="211"/>
      <c r="H318" s="177"/>
      <c r="I318" s="196"/>
      <c r="J318" s="199"/>
      <c r="K318" s="202"/>
      <c r="L318" s="199">
        <f ca="1">IF(NOT(ISERROR(MATCH(K318,_xlfn.ANCHORARRAY(F329),0))),J331&amp;"Por favor no seleccionar los criterios de impacto",K318)</f>
        <v>0</v>
      </c>
      <c r="M318" s="196"/>
      <c r="N318" s="199"/>
      <c r="O318" s="174"/>
      <c r="P318" s="31">
        <v>2</v>
      </c>
      <c r="Q318" s="144" t="s">
        <v>872</v>
      </c>
      <c r="R318" s="27" t="str">
        <f>IF(OR(S318="Preventivo",S318="Detectivo"),"Probabilidad",IF(S318="Correctivo","Impacto",""))</f>
        <v>Probabilidad</v>
      </c>
      <c r="S318" s="12" t="s">
        <v>50</v>
      </c>
      <c r="T318" s="12" t="s">
        <v>51</v>
      </c>
      <c r="U318" s="28" t="str">
        <f>IF(AND(S318="Preventivo",T318="Automático"),"50%",IF(AND(S318="Preventivo",T318="Manual"),"40%",IF(AND(S318="Detectivo",T318="Automático"),"40%",IF(AND(S318="Detectivo",T318="Manual"),"30%",IF(AND(S318="Correctivo",T318="Automático"),"35%",IF(AND(S318="Correctivo",T318="Manual"),"25%",""))))))</f>
        <v>30%</v>
      </c>
      <c r="V318" s="12" t="s">
        <v>52</v>
      </c>
      <c r="W318" s="12" t="s">
        <v>53</v>
      </c>
      <c r="X318" s="12" t="s">
        <v>54</v>
      </c>
      <c r="Y318" s="29">
        <f>IFERROR(IF(AND(R317="Probabilidad",R318="Probabilidad"),(AA317-(+AA317*U318)),IF(R318="Probabilidad",(J317-(+J317*U318)),IF(R318="Impacto",AA317,""))),"")</f>
        <v>0.42</v>
      </c>
      <c r="Z318" s="25" t="str">
        <f t="shared" ref="Z318:Z322" si="259">IFERROR(IF(Y318="","",IF(Y318&lt;=0.2,"Muy Baja",IF(Y318&lt;=0.4,"Baja",IF(Y318&lt;=0.6,"Media",IF(Y318&lt;=0.8,"Alta","Muy Alta"))))),"")</f>
        <v>Media</v>
      </c>
      <c r="AA318" s="18">
        <f t="shared" si="257"/>
        <v>0.42</v>
      </c>
      <c r="AB318" s="25" t="str">
        <f t="shared" ref="AB318:AB322" si="260">IFERROR(IF(AC318="","",IF(AC318&lt;=0.2,"Leve",IF(AC318&lt;=0.4,"Menor",IF(AC318&lt;=0.6,"Moderado",IF(AC318&lt;=0.8,"Mayor","Catastrófico"))))),"")</f>
        <v>Moderado</v>
      </c>
      <c r="AC318" s="18">
        <f>IFERROR(IF(AND(R317="Impacto",R318="Impacto"),(AC317-(+AC317*U318)),IF(R318="Impacto",(N317-(+N317*U318)),IF(R318="Probabilidad",AC317,""))),"")</f>
        <v>0.6</v>
      </c>
      <c r="AD318" s="30" t="str">
        <f t="shared" si="258"/>
        <v>Moderado</v>
      </c>
      <c r="AE318" s="11" t="s">
        <v>55</v>
      </c>
      <c r="AF318" s="137" t="s">
        <v>873</v>
      </c>
      <c r="AG318" s="12" t="s">
        <v>867</v>
      </c>
      <c r="AH318" s="12" t="s">
        <v>190</v>
      </c>
      <c r="AI318" s="12" t="s">
        <v>868</v>
      </c>
      <c r="AJ318" s="12" t="s">
        <v>869</v>
      </c>
      <c r="AK318" s="13" t="s">
        <v>870</v>
      </c>
      <c r="AL318" s="13" t="s">
        <v>345</v>
      </c>
      <c r="AM318" s="177"/>
      <c r="AN318" s="217"/>
      <c r="AO318" s="130"/>
      <c r="AP318" s="130"/>
      <c r="AQ318" s="130"/>
      <c r="AR318" s="130"/>
      <c r="AS318" s="130"/>
      <c r="AT318" s="130"/>
      <c r="AU318" s="130"/>
      <c r="AV318" s="130"/>
      <c r="AW318" s="130"/>
      <c r="AX318" s="130"/>
      <c r="AY318" s="130"/>
      <c r="AZ318" s="130"/>
      <c r="BA318" s="130"/>
      <c r="BB318" s="130"/>
      <c r="BC318" s="130"/>
      <c r="BD318" s="130"/>
      <c r="BE318" s="130"/>
      <c r="BF318" s="130"/>
      <c r="BG318" s="130"/>
      <c r="BH318" s="130"/>
      <c r="BI318" s="130"/>
      <c r="BJ318" s="130"/>
      <c r="BK318" s="130"/>
      <c r="BL318" s="130"/>
      <c r="BM318" s="130"/>
      <c r="BN318" s="130"/>
      <c r="BO318" s="130"/>
      <c r="BP318" s="130"/>
      <c r="BQ318" s="130"/>
      <c r="BR318" s="130"/>
    </row>
    <row r="319" spans="1:70" s="77" customFormat="1" ht="120.75" customHeight="1" x14ac:dyDescent="0.25">
      <c r="A319" s="245"/>
      <c r="B319" s="177"/>
      <c r="C319" s="177"/>
      <c r="D319" s="208"/>
      <c r="E319" s="178"/>
      <c r="F319" s="208"/>
      <c r="G319" s="211"/>
      <c r="H319" s="177"/>
      <c r="I319" s="196"/>
      <c r="J319" s="199"/>
      <c r="K319" s="202"/>
      <c r="L319" s="199">
        <f ca="1">IF(NOT(ISERROR(MATCH(K319,_xlfn.ANCHORARRAY(F330),0))),J332&amp;"Por favor no seleccionar los criterios de impacto",K319)</f>
        <v>0</v>
      </c>
      <c r="M319" s="196"/>
      <c r="N319" s="199"/>
      <c r="O319" s="174"/>
      <c r="P319" s="31">
        <v>3</v>
      </c>
      <c r="Q319" s="145" t="s">
        <v>874</v>
      </c>
      <c r="R319" s="27" t="str">
        <f>IF(OR(S319="Preventivo",S319="Detectivo"),"Probabilidad",IF(S319="Correctivo","Impacto",""))</f>
        <v>Probabilidad</v>
      </c>
      <c r="S319" s="12" t="s">
        <v>50</v>
      </c>
      <c r="T319" s="12" t="s">
        <v>51</v>
      </c>
      <c r="U319" s="28" t="str">
        <f>IF(AND(S319="Preventivo",T319="Automático"),"50%",IF(AND(S319="Preventivo",T319="Manual"),"40%",IF(AND(S319="Detectivo",T319="Automático"),"40%",IF(AND(S319="Detectivo",T319="Manual"),"30%",IF(AND(S319="Correctivo",T319="Automático"),"35%",IF(AND(S319="Correctivo",T319="Manual"),"25%",""))))))</f>
        <v>30%</v>
      </c>
      <c r="V319" s="12" t="s">
        <v>52</v>
      </c>
      <c r="W319" s="12" t="s">
        <v>53</v>
      </c>
      <c r="X319" s="12" t="s">
        <v>54</v>
      </c>
      <c r="Y319" s="29">
        <f>IFERROR(IF(AND(R318="Probabilidad",R319="Probabilidad"),(AA318-(+AA318*U319)),IF(AND(R318="Impacto",R319="Probabilidad"),(AA317-(+AA317*U319)),IF(R319="Impacto",AA318,""))),"")</f>
        <v>0.29399999999999998</v>
      </c>
      <c r="Z319" s="25" t="str">
        <f t="shared" si="259"/>
        <v>Baja</v>
      </c>
      <c r="AA319" s="18">
        <f t="shared" si="257"/>
        <v>0.29399999999999998</v>
      </c>
      <c r="AB319" s="25" t="str">
        <f t="shared" si="260"/>
        <v>Moderado</v>
      </c>
      <c r="AC319" s="18">
        <f>IFERROR(IF(AND(R318="Impacto",R319="Impacto"),(AC318-(+AC318*U319)),IF(AND(R318="Probabilidad",R319="Impacto"),(AC317-(+AC317*U319)),IF(R319="Probabilidad",AC318,""))),"")</f>
        <v>0.6</v>
      </c>
      <c r="AD319" s="30" t="str">
        <f t="shared" si="258"/>
        <v>Moderado</v>
      </c>
      <c r="AE319" s="11" t="s">
        <v>55</v>
      </c>
      <c r="AF319" s="137" t="s">
        <v>875</v>
      </c>
      <c r="AG319" s="12" t="s">
        <v>867</v>
      </c>
      <c r="AH319" s="12" t="s">
        <v>190</v>
      </c>
      <c r="AI319" s="12" t="s">
        <v>868</v>
      </c>
      <c r="AJ319" s="12" t="s">
        <v>869</v>
      </c>
      <c r="AK319" s="13" t="s">
        <v>870</v>
      </c>
      <c r="AL319" s="13" t="s">
        <v>345</v>
      </c>
      <c r="AM319" s="177"/>
      <c r="AN319" s="217"/>
      <c r="AO319" s="130"/>
      <c r="AP319" s="130"/>
      <c r="AQ319" s="130"/>
      <c r="AR319" s="130"/>
      <c r="AS319" s="130"/>
      <c r="AT319" s="130"/>
      <c r="AU319" s="130"/>
      <c r="AV319" s="130"/>
      <c r="AW319" s="130"/>
      <c r="AX319" s="130"/>
      <c r="AY319" s="130"/>
      <c r="AZ319" s="130"/>
      <c r="BA319" s="130"/>
      <c r="BB319" s="130"/>
      <c r="BC319" s="130"/>
      <c r="BD319" s="130"/>
      <c r="BE319" s="130"/>
      <c r="BF319" s="130"/>
      <c r="BG319" s="130"/>
      <c r="BH319" s="130"/>
      <c r="BI319" s="130"/>
      <c r="BJ319" s="130"/>
      <c r="BK319" s="130"/>
      <c r="BL319" s="130"/>
      <c r="BM319" s="130"/>
      <c r="BN319" s="130"/>
      <c r="BO319" s="130"/>
      <c r="BP319" s="130"/>
      <c r="BQ319" s="130"/>
      <c r="BR319" s="130"/>
    </row>
    <row r="320" spans="1:70" s="77" customFormat="1" ht="20.100000000000001" customHeight="1" x14ac:dyDescent="0.25">
      <c r="A320" s="245"/>
      <c r="B320" s="177"/>
      <c r="C320" s="177"/>
      <c r="D320" s="208"/>
      <c r="E320" s="176" t="s">
        <v>876</v>
      </c>
      <c r="F320" s="208"/>
      <c r="G320" s="211"/>
      <c r="H320" s="177"/>
      <c r="I320" s="196"/>
      <c r="J320" s="199"/>
      <c r="K320" s="202"/>
      <c r="L320" s="199">
        <f ca="1">IF(NOT(ISERROR(MATCH(K320,_xlfn.ANCHORARRAY(F331),0))),J333&amp;"Por favor no seleccionar los criterios de impacto",K320)</f>
        <v>0</v>
      </c>
      <c r="M320" s="196"/>
      <c r="N320" s="199"/>
      <c r="O320" s="174"/>
      <c r="P320" s="31">
        <v>4</v>
      </c>
      <c r="Q320" s="2"/>
      <c r="R320" s="27"/>
      <c r="S320" s="12"/>
      <c r="T320" s="12"/>
      <c r="U320" s="28"/>
      <c r="V320" s="12"/>
      <c r="W320" s="12"/>
      <c r="X320" s="12"/>
      <c r="Y320" s="29" t="str">
        <f t="shared" ref="Y320" si="261">IFERROR(IF(AND(R319="Probabilidad",R320="Probabilidad"),(AA319-(+AA319*U320)),IF(AND(R319="Impacto",R320="Probabilidad"),(AA318-(+AA318*U320)),IF(R320="Impacto",AA319,""))),"")</f>
        <v/>
      </c>
      <c r="Z320" s="25" t="str">
        <f t="shared" si="259"/>
        <v/>
      </c>
      <c r="AA320" s="18" t="str">
        <f t="shared" si="257"/>
        <v/>
      </c>
      <c r="AB320" s="25" t="str">
        <f t="shared" si="260"/>
        <v/>
      </c>
      <c r="AC320" s="18" t="str">
        <f>IFERROR(IF(AND(R319="Impacto",R320="Impacto"),(AC319-(+AC319*U320)),IF(AND(R319="Probabilidad",R320="Impacto"),(AC318-(+AC318*U320)),IF(R320="Probabilidad",AC319,""))),"")</f>
        <v/>
      </c>
      <c r="AD320" s="30" t="str">
        <f t="shared" si="258"/>
        <v/>
      </c>
      <c r="AE320" s="11"/>
      <c r="AF320" s="79"/>
      <c r="AG320" s="12"/>
      <c r="AH320" s="12"/>
      <c r="AI320" s="12"/>
      <c r="AJ320" s="12"/>
      <c r="AK320" s="13"/>
      <c r="AL320" s="13"/>
      <c r="AM320" s="177"/>
      <c r="AN320" s="217"/>
      <c r="AO320" s="130"/>
      <c r="AP320" s="130"/>
      <c r="AQ320" s="130"/>
      <c r="AR320" s="130"/>
      <c r="AS320" s="130"/>
      <c r="AT320" s="130"/>
      <c r="AU320" s="130"/>
      <c r="AV320" s="130"/>
      <c r="AW320" s="130"/>
      <c r="AX320" s="130"/>
      <c r="AY320" s="130"/>
      <c r="AZ320" s="130"/>
      <c r="BA320" s="130"/>
      <c r="BB320" s="130"/>
      <c r="BC320" s="130"/>
      <c r="BD320" s="130"/>
      <c r="BE320" s="130"/>
      <c r="BF320" s="130"/>
      <c r="BG320" s="130"/>
      <c r="BH320" s="130"/>
      <c r="BI320" s="130"/>
      <c r="BJ320" s="130"/>
      <c r="BK320" s="130"/>
      <c r="BL320" s="130"/>
      <c r="BM320" s="130"/>
      <c r="BN320" s="130"/>
      <c r="BO320" s="130"/>
      <c r="BP320" s="130"/>
      <c r="BQ320" s="130"/>
      <c r="BR320" s="130"/>
    </row>
    <row r="321" spans="1:70" s="77" customFormat="1" ht="20.100000000000001" customHeight="1" x14ac:dyDescent="0.25">
      <c r="A321" s="245"/>
      <c r="B321" s="177"/>
      <c r="C321" s="177"/>
      <c r="D321" s="208"/>
      <c r="E321" s="177"/>
      <c r="F321" s="208"/>
      <c r="G321" s="211"/>
      <c r="H321" s="177"/>
      <c r="I321" s="196"/>
      <c r="J321" s="199"/>
      <c r="K321" s="202"/>
      <c r="L321" s="199">
        <f ca="1">IF(NOT(ISERROR(MATCH(K321,_xlfn.ANCHORARRAY(F332),0))),J334&amp;"Por favor no seleccionar los criterios de impacto",K321)</f>
        <v>0</v>
      </c>
      <c r="M321" s="196"/>
      <c r="N321" s="199"/>
      <c r="O321" s="174"/>
      <c r="P321" s="31">
        <v>5</v>
      </c>
      <c r="Q321" s="2"/>
      <c r="R321" s="27"/>
      <c r="S321" s="12"/>
      <c r="T321" s="12"/>
      <c r="U321" s="28"/>
      <c r="V321" s="12"/>
      <c r="W321" s="12"/>
      <c r="X321" s="12"/>
      <c r="Y321" s="29" t="str">
        <f>IFERROR(IF(AND(R320="Probabilidad",R321="Probabilidad"),(AA320-(+AA320*U321)),IF(AND(R320="Impacto",R321="Probabilidad"),(AA319-(+AA319*U321)),IF(R321="Impacto",AA320,""))),"")</f>
        <v/>
      </c>
      <c r="Z321" s="25" t="str">
        <f t="shared" si="259"/>
        <v/>
      </c>
      <c r="AA321" s="18" t="str">
        <f t="shared" si="257"/>
        <v/>
      </c>
      <c r="AB321" s="25" t="str">
        <f t="shared" si="260"/>
        <v/>
      </c>
      <c r="AC321" s="18" t="str">
        <f>IFERROR(IF(AND(R320="Impacto",R321="Impacto"),(AC320-(+AC320*U321)),IF(AND(R320="Probabilidad",R321="Impacto"),(AC319-(+AC319*U321)),IF(R321="Probabilidad",AC320,""))),"")</f>
        <v/>
      </c>
      <c r="AD321" s="30" t="str">
        <f t="shared" si="258"/>
        <v/>
      </c>
      <c r="AE321" s="11"/>
      <c r="AF321" s="11"/>
      <c r="AG321" s="12"/>
      <c r="AH321" s="12"/>
      <c r="AI321" s="12"/>
      <c r="AJ321" s="12"/>
      <c r="AK321" s="13"/>
      <c r="AL321" s="13"/>
      <c r="AM321" s="177"/>
      <c r="AN321" s="217"/>
      <c r="AO321" s="130"/>
      <c r="AP321" s="130"/>
      <c r="AQ321" s="130"/>
      <c r="AR321" s="130"/>
      <c r="AS321" s="130"/>
      <c r="AT321" s="130"/>
      <c r="AU321" s="130"/>
      <c r="AV321" s="130"/>
      <c r="AW321" s="130"/>
      <c r="AX321" s="130"/>
      <c r="AY321" s="130"/>
      <c r="AZ321" s="130"/>
      <c r="BA321" s="130"/>
      <c r="BB321" s="130"/>
      <c r="BC321" s="130"/>
      <c r="BD321" s="130"/>
      <c r="BE321" s="130"/>
      <c r="BF321" s="130"/>
      <c r="BG321" s="130"/>
      <c r="BH321" s="130"/>
      <c r="BI321" s="130"/>
      <c r="BJ321" s="130"/>
      <c r="BK321" s="130"/>
      <c r="BL321" s="130"/>
      <c r="BM321" s="130"/>
      <c r="BN321" s="130"/>
      <c r="BO321" s="130"/>
      <c r="BP321" s="130"/>
      <c r="BQ321" s="130"/>
      <c r="BR321" s="130"/>
    </row>
    <row r="322" spans="1:70" s="77" customFormat="1" ht="20.100000000000001" customHeight="1" x14ac:dyDescent="0.25">
      <c r="A322" s="246"/>
      <c r="B322" s="178"/>
      <c r="C322" s="178"/>
      <c r="D322" s="209"/>
      <c r="E322" s="177"/>
      <c r="F322" s="209"/>
      <c r="G322" s="212"/>
      <c r="H322" s="178"/>
      <c r="I322" s="197"/>
      <c r="J322" s="200"/>
      <c r="K322" s="203"/>
      <c r="L322" s="200">
        <f ca="1">IF(NOT(ISERROR(MATCH(K322,_xlfn.ANCHORARRAY(F333),0))),J335&amp;"Por favor no seleccionar los criterios de impacto",K322)</f>
        <v>0</v>
      </c>
      <c r="M322" s="197"/>
      <c r="N322" s="200"/>
      <c r="O322" s="175"/>
      <c r="P322" s="31">
        <v>6</v>
      </c>
      <c r="Q322" s="2"/>
      <c r="R322" s="27"/>
      <c r="S322" s="12"/>
      <c r="T322" s="12"/>
      <c r="U322" s="28"/>
      <c r="V322" s="12"/>
      <c r="W322" s="12"/>
      <c r="X322" s="12"/>
      <c r="Y322" s="29" t="str">
        <f>IFERROR(IF(AND(R321="Probabilidad",R322="Probabilidad"),(AA321-(+AA321*U322)),IF(AND(R321="Impacto",R322="Probabilidad"),(AA320-(+AA320*U322)),IF(R322="Impacto",AA321,""))),"")</f>
        <v/>
      </c>
      <c r="Z322" s="25" t="str">
        <f t="shared" si="259"/>
        <v/>
      </c>
      <c r="AA322" s="18" t="str">
        <f t="shared" si="257"/>
        <v/>
      </c>
      <c r="AB322" s="25" t="str">
        <f t="shared" si="260"/>
        <v/>
      </c>
      <c r="AC322" s="18" t="str">
        <f>IFERROR(IF(AND(R321="Impacto",R322="Impacto"),(AC321-(+AC321*U322)),IF(AND(R321="Probabilidad",R322="Impacto"),(AC320-(+AC320*U322)),IF(R322="Probabilidad",AC321,""))),"")</f>
        <v/>
      </c>
      <c r="AD322" s="30" t="str">
        <f t="shared" si="258"/>
        <v/>
      </c>
      <c r="AE322" s="11"/>
      <c r="AF322" s="11"/>
      <c r="AG322" s="12"/>
      <c r="AH322" s="12"/>
      <c r="AI322" s="12"/>
      <c r="AJ322" s="12"/>
      <c r="AK322" s="13"/>
      <c r="AL322" s="13"/>
      <c r="AM322" s="178"/>
      <c r="AN322" s="224"/>
      <c r="AO322" s="130"/>
      <c r="AP322" s="130"/>
      <c r="AQ322" s="130"/>
      <c r="AR322" s="130"/>
      <c r="AS322" s="130"/>
      <c r="AT322" s="130"/>
      <c r="AU322" s="130"/>
      <c r="AV322" s="130"/>
      <c r="AW322" s="130"/>
      <c r="AX322" s="130"/>
      <c r="AY322" s="130"/>
      <c r="AZ322" s="130"/>
      <c r="BA322" s="130"/>
      <c r="BB322" s="130"/>
      <c r="BC322" s="130"/>
      <c r="BD322" s="130"/>
      <c r="BE322" s="130"/>
      <c r="BF322" s="130"/>
      <c r="BG322" s="130"/>
      <c r="BH322" s="130"/>
      <c r="BI322" s="130"/>
      <c r="BJ322" s="130"/>
      <c r="BK322" s="130"/>
      <c r="BL322" s="130"/>
      <c r="BM322" s="130"/>
      <c r="BN322" s="130"/>
      <c r="BO322" s="130"/>
      <c r="BP322" s="130"/>
      <c r="BQ322" s="130"/>
      <c r="BR322" s="130"/>
    </row>
    <row r="323" spans="1:70" s="77" customFormat="1" ht="101.1" customHeight="1" x14ac:dyDescent="0.25">
      <c r="A323" s="244">
        <v>53</v>
      </c>
      <c r="B323" s="176" t="s">
        <v>860</v>
      </c>
      <c r="C323" s="176" t="s">
        <v>67</v>
      </c>
      <c r="D323" s="176" t="s">
        <v>877</v>
      </c>
      <c r="E323" s="176" t="s">
        <v>878</v>
      </c>
      <c r="F323" s="207" t="s">
        <v>879</v>
      </c>
      <c r="G323" s="176" t="s">
        <v>47</v>
      </c>
      <c r="H323" s="176">
        <v>4</v>
      </c>
      <c r="I323" s="195" t="str">
        <f>IF(H323&lt;=0,"",IF(H323&lt;=2,"Muy Baja",IF(H323&lt;=5,"Baja",IF(H323&lt;=19,"Media",IF(H323&lt;=50,"Alta","Muy Alta")))))</f>
        <v>Baja</v>
      </c>
      <c r="J323" s="198">
        <f>IF(I323="","",IF(I323="Muy Baja",0.2,IF(I323="Baja",0.4,IF(I323="Media",0.6,IF(I323="Alta",0.8,IF(I323="Muy Alta",1,))))))</f>
        <v>0.4</v>
      </c>
      <c r="K323" s="201" t="s">
        <v>880</v>
      </c>
      <c r="L323" s="198" t="str">
        <f>IF(NOT(ISERROR(MATCH(K323,'[13]Tabla Impacto'!$B$221:$B$223,0))),'[13]Tabla Impacto'!$F$223&amp;"Por favor no seleccionar los criterios de impacto(Afectación Económica o presupuestal y Pérdida Reputacional)",K323)</f>
        <v xml:space="preserve">     Afectación menor a 10 SMLMV .</v>
      </c>
      <c r="M323" s="195" t="str">
        <f>IF(OR(L323='[13]Tabla Impacto'!$C$11,L323='[13]Tabla Impacto'!$D$11),"Leve",IF(OR(L323='[13]Tabla Impacto'!$C$12,L323='[13]Tabla Impacto'!$D$12),"Menor",IF(OR(L323='[13]Tabla Impacto'!$C$13,L323='[13]Tabla Impacto'!$D$13),"Moderado",IF(OR(L323='[13]Tabla Impacto'!$C$14,L323='[13]Tabla Impacto'!$D$14),"Mayor",IF(OR(L323='[13]Tabla Impacto'!$C$15,L323='[13]Tabla Impacto'!$D$15),"Catastrófico","")))))</f>
        <v>Leve</v>
      </c>
      <c r="N323" s="198">
        <f>IF(M323="","",IF(M323="Leve",0.2,IF(M323="Menor",0.4,IF(M323="Moderado",0.6,IF(M323="Mayor",0.8,IF(M323="Catastrófico",1,))))))</f>
        <v>0.2</v>
      </c>
      <c r="O323" s="173" t="str">
        <f>IF(OR(AND(I323="Muy Baja",M323="Leve"),AND(I323="Muy Baja",M323="Menor"),AND(I323="Baja",M323="Leve")),"Bajo",IF(OR(AND(I323="Muy baja",M323="Moderado"),AND(I323="Baja",M323="Menor"),AND(I323="Baja",M323="Moderado"),AND(I323="Media",M323="Leve"),AND(I323="Media",M323="Menor"),AND(I323="Media",M323="Moderado"),AND(I323="Alta",M323="Leve"),AND(I323="Alta",M323="Menor")),"Moderado",IF(OR(AND(I323="Muy Baja",M323="Mayor"),AND(I323="Baja",M323="Mayor"),AND(I323="Media",M323="Mayor"),AND(I323="Alta",M323="Moderado"),AND(I323="Alta",M323="Mayor"),AND(I323="Muy Alta",M323="Leve"),AND(I323="Muy Alta",M323="Menor"),AND(I323="Muy Alta",M323="Moderado"),AND(I323="Muy Alta",M323="Mayor")),"Alto",IF(OR(AND(I323="Muy Baja",M323="Catastrófico"),AND(I323="Baja",M323="Catastrófico"),AND(I323="Media",M323="Catastrófico"),AND(I323="Alta",M323="Catastrófico"),AND(I323="Muy Alta",M323="Catastrófico")),"Extremo",""))))</f>
        <v>Bajo</v>
      </c>
      <c r="P323" s="31">
        <v>1</v>
      </c>
      <c r="Q323" s="143" t="s">
        <v>881</v>
      </c>
      <c r="R323" s="27" t="str">
        <f t="shared" ref="R323:R346" si="262">IF(OR(S323="Preventivo",S323="Detectivo"),"Probabilidad",IF(S323="Correctivo","Impacto",""))</f>
        <v>Probabilidad</v>
      </c>
      <c r="S323" s="12" t="s">
        <v>64</v>
      </c>
      <c r="T323" s="12" t="s">
        <v>51</v>
      </c>
      <c r="U323" s="28" t="str">
        <f t="shared" ref="U323:U346" si="263">IF(AND(S323="Preventivo",T323="Automático"),"50%",IF(AND(S323="Preventivo",T323="Manual"),"40%",IF(AND(S323="Detectivo",T323="Automático"),"40%",IF(AND(S323="Detectivo",T323="Manual"),"30%",IF(AND(S323="Correctivo",T323="Automático"),"35%",IF(AND(S323="Correctivo",T323="Manual"),"25%",""))))))</f>
        <v>40%</v>
      </c>
      <c r="V323" s="12" t="s">
        <v>52</v>
      </c>
      <c r="W323" s="12" t="s">
        <v>53</v>
      </c>
      <c r="X323" s="12" t="s">
        <v>54</v>
      </c>
      <c r="Y323" s="29">
        <f>IFERROR(IF(R323="Probabilidad",(J323-(+J323*U323)),IF(R323="Impacto",J323,"")),"")</f>
        <v>0.24</v>
      </c>
      <c r="Z323" s="25" t="str">
        <f>IFERROR(IF(Y323="","",IF(Y323&lt;=0.2,"Muy Baja",IF(Y323&lt;=0.4,"Baja",IF(Y323&lt;=0.6,"Media",IF(Y323&lt;=0.8,"Alta","Muy Alta"))))),"")</f>
        <v>Baja</v>
      </c>
      <c r="AA323" s="18">
        <f t="shared" si="257"/>
        <v>0.24</v>
      </c>
      <c r="AB323" s="25" t="str">
        <f>IFERROR(IF(AC323="","",IF(AC323&lt;=0.2,"Leve",IF(AC323&lt;=0.4,"Menor",IF(AC323&lt;=0.6,"Moderado",IF(AC323&lt;=0.8,"Mayor","Catastrófico"))))),"")</f>
        <v>Leve</v>
      </c>
      <c r="AC323" s="18">
        <f>IFERROR(IF(R323="Impacto",(N323-(+N323*U323)),IF(R323="Probabilidad",N323,"")),"")</f>
        <v>0.2</v>
      </c>
      <c r="AD323" s="30" t="str">
        <f t="shared" si="258"/>
        <v>Bajo</v>
      </c>
      <c r="AE323" s="11" t="s">
        <v>55</v>
      </c>
      <c r="AF323" s="11" t="s">
        <v>882</v>
      </c>
      <c r="AG323" s="12" t="s">
        <v>883</v>
      </c>
      <c r="AH323" s="12" t="s">
        <v>118</v>
      </c>
      <c r="AI323" s="12" t="s">
        <v>884</v>
      </c>
      <c r="AJ323" s="12" t="s">
        <v>885</v>
      </c>
      <c r="AK323" s="13" t="s">
        <v>870</v>
      </c>
      <c r="AL323" s="13" t="s">
        <v>345</v>
      </c>
      <c r="AM323" s="176" t="s">
        <v>886</v>
      </c>
      <c r="AN323" s="216"/>
      <c r="AO323" s="130"/>
      <c r="AP323" s="130"/>
      <c r="AQ323" s="130"/>
      <c r="AR323" s="130"/>
      <c r="AS323" s="130"/>
      <c r="AT323" s="130"/>
      <c r="AU323" s="130"/>
      <c r="AV323" s="130"/>
      <c r="AW323" s="130"/>
      <c r="AX323" s="130"/>
      <c r="AY323" s="130"/>
      <c r="AZ323" s="130"/>
      <c r="BA323" s="130"/>
      <c r="BB323" s="130"/>
      <c r="BC323" s="130"/>
      <c r="BD323" s="130"/>
      <c r="BE323" s="130"/>
      <c r="BF323" s="130"/>
      <c r="BG323" s="130"/>
      <c r="BH323" s="130"/>
      <c r="BI323" s="130"/>
      <c r="BJ323" s="130"/>
      <c r="BK323" s="130"/>
      <c r="BL323" s="130"/>
      <c r="BM323" s="130"/>
      <c r="BN323" s="130"/>
      <c r="BO323" s="130"/>
      <c r="BP323" s="130"/>
      <c r="BQ323" s="130"/>
      <c r="BR323" s="130"/>
    </row>
    <row r="324" spans="1:70" s="77" customFormat="1" ht="89.45" customHeight="1" x14ac:dyDescent="0.25">
      <c r="A324" s="245"/>
      <c r="B324" s="177"/>
      <c r="C324" s="177"/>
      <c r="D324" s="177"/>
      <c r="E324" s="177"/>
      <c r="F324" s="208"/>
      <c r="G324" s="177"/>
      <c r="H324" s="177"/>
      <c r="I324" s="196"/>
      <c r="J324" s="199"/>
      <c r="K324" s="202"/>
      <c r="L324" s="199">
        <f ca="1">IF(NOT(ISERROR(MATCH(K324,_xlfn.ANCHORARRAY(F335),0))),J337&amp;"Por favor no seleccionar los criterios de impacto",K324)</f>
        <v>0</v>
      </c>
      <c r="M324" s="196"/>
      <c r="N324" s="199"/>
      <c r="O324" s="174"/>
      <c r="P324" s="31">
        <v>2</v>
      </c>
      <c r="Q324" s="143" t="s">
        <v>887</v>
      </c>
      <c r="R324" s="27" t="str">
        <f t="shared" si="262"/>
        <v>Probabilidad</v>
      </c>
      <c r="S324" s="12" t="s">
        <v>64</v>
      </c>
      <c r="T324" s="12" t="s">
        <v>51</v>
      </c>
      <c r="U324" s="28" t="str">
        <f t="shared" si="263"/>
        <v>40%</v>
      </c>
      <c r="V324" s="12" t="s">
        <v>52</v>
      </c>
      <c r="W324" s="12" t="s">
        <v>53</v>
      </c>
      <c r="X324" s="12" t="s">
        <v>54</v>
      </c>
      <c r="Y324" s="29">
        <f>IFERROR(IF(AND(R323="Probabilidad",R324="Probabilidad"),(AA323-(+AA323*U324)),IF(R324="Probabilidad",(J323-(+J323*U324)),IF(R324="Impacto",AA323,""))),"")</f>
        <v>0.14399999999999999</v>
      </c>
      <c r="Z324" s="25" t="str">
        <f t="shared" ref="Z324:Z328" si="264">IFERROR(IF(Y324="","",IF(Y324&lt;=0.2,"Muy Baja",IF(Y324&lt;=0.4,"Baja",IF(Y324&lt;=0.6,"Media",IF(Y324&lt;=0.8,"Alta","Muy Alta"))))),"")</f>
        <v>Muy Baja</v>
      </c>
      <c r="AA324" s="18">
        <f t="shared" si="257"/>
        <v>0.14399999999999999</v>
      </c>
      <c r="AB324" s="25" t="str">
        <f t="shared" ref="AB324:AB328" si="265">IFERROR(IF(AC324="","",IF(AC324&lt;=0.2,"Leve",IF(AC324&lt;=0.4,"Menor",IF(AC324&lt;=0.6,"Moderado",IF(AC324&lt;=0.8,"Mayor","Catastrófico"))))),"")</f>
        <v>Leve</v>
      </c>
      <c r="AC324" s="18">
        <f>IFERROR(IF(AND(R323="Impacto",R324="Impacto"),(AC323-(+AC323*U324)),IF(R324="Impacto",(N323-(+N323*U324)),IF(R324="Probabilidad",AC323,""))),"")</f>
        <v>0.2</v>
      </c>
      <c r="AD324" s="30" t="str">
        <f t="shared" si="258"/>
        <v>Bajo</v>
      </c>
      <c r="AE324" s="11" t="s">
        <v>55</v>
      </c>
      <c r="AF324" s="11" t="s">
        <v>888</v>
      </c>
      <c r="AG324" s="12" t="s">
        <v>883</v>
      </c>
      <c r="AH324" s="12" t="s">
        <v>118</v>
      </c>
      <c r="AI324" s="12" t="s">
        <v>884</v>
      </c>
      <c r="AJ324" s="12" t="s">
        <v>885</v>
      </c>
      <c r="AK324" s="13" t="s">
        <v>870</v>
      </c>
      <c r="AL324" s="13" t="s">
        <v>345</v>
      </c>
      <c r="AM324" s="177"/>
      <c r="AN324" s="217"/>
      <c r="AO324" s="130"/>
      <c r="AP324" s="130"/>
      <c r="AQ324" s="130"/>
      <c r="AR324" s="130"/>
      <c r="AS324" s="130"/>
      <c r="AT324" s="130"/>
      <c r="AU324" s="130"/>
      <c r="AV324" s="130"/>
      <c r="AW324" s="130"/>
      <c r="AX324" s="130"/>
      <c r="AY324" s="130"/>
      <c r="AZ324" s="130"/>
      <c r="BA324" s="130"/>
      <c r="BB324" s="130"/>
      <c r="BC324" s="130"/>
      <c r="BD324" s="130"/>
      <c r="BE324" s="130"/>
      <c r="BF324" s="130"/>
      <c r="BG324" s="130"/>
      <c r="BH324" s="130"/>
      <c r="BI324" s="130"/>
      <c r="BJ324" s="130"/>
      <c r="BK324" s="130"/>
      <c r="BL324" s="130"/>
      <c r="BM324" s="130"/>
      <c r="BN324" s="130"/>
      <c r="BO324" s="130"/>
      <c r="BP324" s="130"/>
      <c r="BQ324" s="130"/>
      <c r="BR324" s="130"/>
    </row>
    <row r="325" spans="1:70" s="77" customFormat="1" ht="86.45" customHeight="1" x14ac:dyDescent="0.25">
      <c r="A325" s="245"/>
      <c r="B325" s="177"/>
      <c r="C325" s="177"/>
      <c r="D325" s="177"/>
      <c r="E325" s="177"/>
      <c r="F325" s="208"/>
      <c r="G325" s="177"/>
      <c r="H325" s="177"/>
      <c r="I325" s="196"/>
      <c r="J325" s="199"/>
      <c r="K325" s="202"/>
      <c r="L325" s="199">
        <f ca="1">IF(NOT(ISERROR(MATCH(K325,_xlfn.ANCHORARRAY(F336),0))),J338&amp;"Por favor no seleccionar los criterios de impacto",K325)</f>
        <v>0</v>
      </c>
      <c r="M325" s="196"/>
      <c r="N325" s="199"/>
      <c r="O325" s="174"/>
      <c r="P325" s="31">
        <v>3</v>
      </c>
      <c r="Q325" s="143" t="s">
        <v>889</v>
      </c>
      <c r="R325" s="27" t="str">
        <f t="shared" si="262"/>
        <v>Probabilidad</v>
      </c>
      <c r="S325" s="12" t="s">
        <v>64</v>
      </c>
      <c r="T325" s="12" t="s">
        <v>51</v>
      </c>
      <c r="U325" s="28" t="str">
        <f t="shared" si="263"/>
        <v>40%</v>
      </c>
      <c r="V325" s="12" t="s">
        <v>52</v>
      </c>
      <c r="W325" s="12" t="s">
        <v>53</v>
      </c>
      <c r="X325" s="12" t="s">
        <v>54</v>
      </c>
      <c r="Y325" s="29">
        <f>IFERROR(IF(AND(R324="Probabilidad",R325="Probabilidad"),(AA324-(+AA324*U325)),IF(AND(R324="Impacto",R325="Probabilidad"),(AA323-(+AA323*U325)),IF(R325="Impacto",AA324,""))),"")</f>
        <v>8.6399999999999991E-2</v>
      </c>
      <c r="Z325" s="25" t="str">
        <f t="shared" si="264"/>
        <v>Muy Baja</v>
      </c>
      <c r="AA325" s="18">
        <f t="shared" si="257"/>
        <v>8.6399999999999991E-2</v>
      </c>
      <c r="AB325" s="25" t="str">
        <f t="shared" si="265"/>
        <v>Leve</v>
      </c>
      <c r="AC325" s="18">
        <f>IFERROR(IF(AND(R324="Impacto",R325="Impacto"),(AC324-(+AC324*U325)),IF(AND(R324="Probabilidad",R325="Impacto"),(AC323-(+AC323*U325)),IF(R325="Probabilidad",AC324,""))),"")</f>
        <v>0.2</v>
      </c>
      <c r="AD325" s="30" t="str">
        <f t="shared" si="258"/>
        <v>Bajo</v>
      </c>
      <c r="AE325" s="11" t="s">
        <v>55</v>
      </c>
      <c r="AF325" s="16" t="s">
        <v>890</v>
      </c>
      <c r="AG325" s="12" t="s">
        <v>883</v>
      </c>
      <c r="AH325" s="12" t="s">
        <v>118</v>
      </c>
      <c r="AI325" s="12" t="s">
        <v>884</v>
      </c>
      <c r="AJ325" s="12" t="s">
        <v>885</v>
      </c>
      <c r="AK325" s="13" t="s">
        <v>870</v>
      </c>
      <c r="AL325" s="13" t="s">
        <v>345</v>
      </c>
      <c r="AM325" s="177"/>
      <c r="AN325" s="217"/>
      <c r="AO325" s="130"/>
      <c r="AP325" s="130"/>
      <c r="AQ325" s="130"/>
      <c r="AR325" s="130"/>
      <c r="AS325" s="130"/>
      <c r="AT325" s="130"/>
      <c r="AU325" s="130"/>
      <c r="AV325" s="130"/>
      <c r="AW325" s="130"/>
      <c r="AX325" s="130"/>
      <c r="AY325" s="130"/>
      <c r="AZ325" s="130"/>
      <c r="BA325" s="130"/>
      <c r="BB325" s="130"/>
      <c r="BC325" s="130"/>
      <c r="BD325" s="130"/>
      <c r="BE325" s="130"/>
      <c r="BF325" s="130"/>
      <c r="BG325" s="130"/>
      <c r="BH325" s="130"/>
      <c r="BI325" s="130"/>
      <c r="BJ325" s="130"/>
      <c r="BK325" s="130"/>
      <c r="BL325" s="130"/>
      <c r="BM325" s="130"/>
      <c r="BN325" s="130"/>
      <c r="BO325" s="130"/>
      <c r="BP325" s="130"/>
      <c r="BQ325" s="130"/>
      <c r="BR325" s="130"/>
    </row>
    <row r="326" spans="1:70" s="77" customFormat="1" ht="20.100000000000001" customHeight="1" x14ac:dyDescent="0.25">
      <c r="A326" s="245"/>
      <c r="B326" s="177"/>
      <c r="C326" s="177"/>
      <c r="D326" s="177"/>
      <c r="E326" s="177"/>
      <c r="F326" s="208"/>
      <c r="G326" s="177"/>
      <c r="H326" s="177"/>
      <c r="I326" s="196"/>
      <c r="J326" s="199"/>
      <c r="K326" s="202"/>
      <c r="L326" s="199">
        <f ca="1">IF(NOT(ISERROR(MATCH(K326,_xlfn.ANCHORARRAY(F337),0))),J339&amp;"Por favor no seleccionar los criterios de impacto",K326)</f>
        <v>0</v>
      </c>
      <c r="M326" s="196"/>
      <c r="N326" s="199"/>
      <c r="O326" s="174"/>
      <c r="P326" s="31">
        <v>4</v>
      </c>
      <c r="Q326" s="2"/>
      <c r="R326" s="27" t="str">
        <f t="shared" si="262"/>
        <v/>
      </c>
      <c r="S326" s="12"/>
      <c r="T326" s="12"/>
      <c r="U326" s="28" t="str">
        <f t="shared" si="263"/>
        <v/>
      </c>
      <c r="V326" s="12"/>
      <c r="W326" s="12"/>
      <c r="X326" s="12"/>
      <c r="Y326" s="29" t="str">
        <f t="shared" ref="Y326" si="266">IFERROR(IF(AND(R325="Probabilidad",R326="Probabilidad"),(AA325-(+AA325*U326)),IF(AND(R325="Impacto",R326="Probabilidad"),(AA324-(+AA324*U326)),IF(R326="Impacto",AA325,""))),"")</f>
        <v/>
      </c>
      <c r="Z326" s="25" t="str">
        <f t="shared" si="264"/>
        <v/>
      </c>
      <c r="AA326" s="18" t="str">
        <f t="shared" si="257"/>
        <v/>
      </c>
      <c r="AB326" s="25" t="str">
        <f t="shared" si="265"/>
        <v/>
      </c>
      <c r="AC326" s="18" t="str">
        <f>IFERROR(IF(AND(R325="Impacto",R326="Impacto"),(AC325-(+AC325*U326)),IF(AND(R325="Probabilidad",R326="Impacto"),(AC324-(+AC324*U326)),IF(R326="Probabilidad",AC325,""))),"")</f>
        <v/>
      </c>
      <c r="AD326" s="30" t="str">
        <f t="shared" si="258"/>
        <v/>
      </c>
      <c r="AE326" s="11"/>
      <c r="AF326" s="11"/>
      <c r="AG326" s="12"/>
      <c r="AH326" s="12"/>
      <c r="AI326" s="12"/>
      <c r="AJ326" s="12"/>
      <c r="AK326" s="13"/>
      <c r="AL326" s="13"/>
      <c r="AM326" s="177"/>
      <c r="AN326" s="217"/>
      <c r="AO326" s="130"/>
      <c r="AP326" s="130"/>
      <c r="AQ326" s="130"/>
      <c r="AR326" s="130"/>
      <c r="AS326" s="130"/>
      <c r="AT326" s="130"/>
      <c r="AU326" s="130"/>
      <c r="AV326" s="130"/>
      <c r="AW326" s="130"/>
      <c r="AX326" s="130"/>
      <c r="AY326" s="130"/>
      <c r="AZ326" s="130"/>
      <c r="BA326" s="130"/>
      <c r="BB326" s="130"/>
      <c r="BC326" s="130"/>
      <c r="BD326" s="130"/>
      <c r="BE326" s="130"/>
      <c r="BF326" s="130"/>
      <c r="BG326" s="130"/>
      <c r="BH326" s="130"/>
      <c r="BI326" s="130"/>
      <c r="BJ326" s="130"/>
      <c r="BK326" s="130"/>
      <c r="BL326" s="130"/>
      <c r="BM326" s="130"/>
      <c r="BN326" s="130"/>
      <c r="BO326" s="130"/>
      <c r="BP326" s="130"/>
      <c r="BQ326" s="130"/>
      <c r="BR326" s="130"/>
    </row>
    <row r="327" spans="1:70" s="77" customFormat="1" ht="20.100000000000001" customHeight="1" x14ac:dyDescent="0.25">
      <c r="A327" s="245"/>
      <c r="B327" s="177"/>
      <c r="C327" s="177"/>
      <c r="D327" s="177"/>
      <c r="E327" s="177"/>
      <c r="F327" s="208"/>
      <c r="G327" s="177"/>
      <c r="H327" s="177"/>
      <c r="I327" s="196"/>
      <c r="J327" s="199"/>
      <c r="K327" s="202"/>
      <c r="L327" s="199">
        <f ca="1">IF(NOT(ISERROR(MATCH(K327,_xlfn.ANCHORARRAY(F338),0))),J340&amp;"Por favor no seleccionar los criterios de impacto",K327)</f>
        <v>0</v>
      </c>
      <c r="M327" s="196"/>
      <c r="N327" s="199"/>
      <c r="O327" s="174"/>
      <c r="P327" s="31">
        <v>5</v>
      </c>
      <c r="Q327" s="2"/>
      <c r="R327" s="27" t="str">
        <f t="shared" si="262"/>
        <v/>
      </c>
      <c r="S327" s="12"/>
      <c r="T327" s="12"/>
      <c r="U327" s="28" t="str">
        <f t="shared" si="263"/>
        <v/>
      </c>
      <c r="V327" s="12"/>
      <c r="W327" s="12"/>
      <c r="X327" s="12"/>
      <c r="Y327" s="29" t="str">
        <f>IFERROR(IF(AND(R326="Probabilidad",R327="Probabilidad"),(AA326-(+AA326*U327)),IF(AND(R326="Impacto",R327="Probabilidad"),(AA325-(+AA325*U327)),IF(R327="Impacto",AA326,""))),"")</f>
        <v/>
      </c>
      <c r="Z327" s="25" t="str">
        <f t="shared" si="264"/>
        <v/>
      </c>
      <c r="AA327" s="18" t="str">
        <f t="shared" si="257"/>
        <v/>
      </c>
      <c r="AB327" s="25" t="str">
        <f t="shared" si="265"/>
        <v/>
      </c>
      <c r="AC327" s="18" t="str">
        <f>IFERROR(IF(AND(R326="Impacto",R327="Impacto"),(AC326-(+AC326*U327)),IF(AND(R326="Probabilidad",R327="Impacto"),(AC325-(+AC325*U327)),IF(R327="Probabilidad",AC326,""))),"")</f>
        <v/>
      </c>
      <c r="AD327" s="30" t="str">
        <f t="shared" si="258"/>
        <v/>
      </c>
      <c r="AE327" s="11"/>
      <c r="AF327" s="11"/>
      <c r="AG327" s="12"/>
      <c r="AH327" s="12"/>
      <c r="AI327" s="12"/>
      <c r="AJ327" s="12"/>
      <c r="AK327" s="13"/>
      <c r="AL327" s="13"/>
      <c r="AM327" s="177"/>
      <c r="AN327" s="217"/>
      <c r="AO327" s="130"/>
      <c r="AP327" s="130"/>
      <c r="AQ327" s="130"/>
      <c r="AR327" s="130"/>
      <c r="AS327" s="130"/>
      <c r="AT327" s="130"/>
      <c r="AU327" s="130"/>
      <c r="AV327" s="130"/>
      <c r="AW327" s="130"/>
      <c r="AX327" s="130"/>
      <c r="AY327" s="130"/>
      <c r="AZ327" s="130"/>
      <c r="BA327" s="130"/>
      <c r="BB327" s="130"/>
      <c r="BC327" s="130"/>
      <c r="BD327" s="130"/>
      <c r="BE327" s="130"/>
      <c r="BF327" s="130"/>
      <c r="BG327" s="130"/>
      <c r="BH327" s="130"/>
      <c r="BI327" s="130"/>
      <c r="BJ327" s="130"/>
      <c r="BK327" s="130"/>
      <c r="BL327" s="130"/>
      <c r="BM327" s="130"/>
      <c r="BN327" s="130"/>
      <c r="BO327" s="130"/>
      <c r="BP327" s="130"/>
      <c r="BQ327" s="130"/>
      <c r="BR327" s="130"/>
    </row>
    <row r="328" spans="1:70" s="77" customFormat="1" ht="20.100000000000001" customHeight="1" x14ac:dyDescent="0.25">
      <c r="A328" s="246"/>
      <c r="B328" s="178"/>
      <c r="C328" s="178"/>
      <c r="D328" s="178"/>
      <c r="E328" s="178"/>
      <c r="F328" s="209"/>
      <c r="G328" s="178"/>
      <c r="H328" s="178"/>
      <c r="I328" s="197"/>
      <c r="J328" s="200"/>
      <c r="K328" s="203"/>
      <c r="L328" s="200">
        <f ca="1">IF(NOT(ISERROR(MATCH(K328,_xlfn.ANCHORARRAY(F339),0))),J341&amp;"Por favor no seleccionar los criterios de impacto",K328)</f>
        <v>0</v>
      </c>
      <c r="M328" s="197"/>
      <c r="N328" s="200"/>
      <c r="O328" s="175"/>
      <c r="P328" s="31">
        <v>6</v>
      </c>
      <c r="Q328" s="2"/>
      <c r="R328" s="27" t="str">
        <f t="shared" si="262"/>
        <v/>
      </c>
      <c r="S328" s="12"/>
      <c r="T328" s="12"/>
      <c r="U328" s="28" t="str">
        <f t="shared" si="263"/>
        <v/>
      </c>
      <c r="V328" s="12"/>
      <c r="W328" s="12"/>
      <c r="X328" s="12"/>
      <c r="Y328" s="29" t="str">
        <f>IFERROR(IF(AND(R327="Probabilidad",R328="Probabilidad"),(AA327-(+AA327*U328)),IF(AND(R327="Impacto",R328="Probabilidad"),(AA326-(+AA326*U328)),IF(R328="Impacto",AA327,""))),"")</f>
        <v/>
      </c>
      <c r="Z328" s="25" t="str">
        <f t="shared" si="264"/>
        <v/>
      </c>
      <c r="AA328" s="18" t="str">
        <f t="shared" si="257"/>
        <v/>
      </c>
      <c r="AB328" s="25" t="str">
        <f t="shared" si="265"/>
        <v/>
      </c>
      <c r="AC328" s="18" t="str">
        <f>IFERROR(IF(AND(R327="Impacto",R328="Impacto"),(AC327-(+AC327*U328)),IF(AND(R327="Probabilidad",R328="Impacto"),(AC326-(+AC326*U328)),IF(R328="Probabilidad",AC327,""))),"")</f>
        <v/>
      </c>
      <c r="AD328" s="30" t="str">
        <f t="shared" si="258"/>
        <v/>
      </c>
      <c r="AE328" s="11"/>
      <c r="AF328" s="11"/>
      <c r="AG328" s="12"/>
      <c r="AH328" s="12"/>
      <c r="AI328" s="12"/>
      <c r="AJ328" s="12"/>
      <c r="AK328" s="13"/>
      <c r="AL328" s="13"/>
      <c r="AM328" s="178"/>
      <c r="AN328" s="224"/>
      <c r="AO328" s="130"/>
      <c r="AP328" s="130"/>
      <c r="AQ328" s="130"/>
      <c r="AR328" s="130"/>
      <c r="AS328" s="130"/>
      <c r="AT328" s="130"/>
      <c r="AU328" s="130"/>
      <c r="AV328" s="130"/>
      <c r="AW328" s="130"/>
      <c r="AX328" s="130"/>
      <c r="AY328" s="130"/>
      <c r="AZ328" s="130"/>
      <c r="BA328" s="130"/>
      <c r="BB328" s="130"/>
      <c r="BC328" s="130"/>
      <c r="BD328" s="130"/>
      <c r="BE328" s="130"/>
      <c r="BF328" s="130"/>
      <c r="BG328" s="130"/>
      <c r="BH328" s="130"/>
      <c r="BI328" s="130"/>
      <c r="BJ328" s="130"/>
      <c r="BK328" s="130"/>
      <c r="BL328" s="130"/>
      <c r="BM328" s="130"/>
      <c r="BN328" s="130"/>
      <c r="BO328" s="130"/>
      <c r="BP328" s="130"/>
      <c r="BQ328" s="130"/>
      <c r="BR328" s="130"/>
    </row>
    <row r="329" spans="1:70" ht="81" x14ac:dyDescent="0.3">
      <c r="A329" s="244">
        <v>54</v>
      </c>
      <c r="B329" s="176" t="s">
        <v>860</v>
      </c>
      <c r="C329" s="176" t="s">
        <v>67</v>
      </c>
      <c r="D329" s="176" t="s">
        <v>891</v>
      </c>
      <c r="E329" s="176" t="s">
        <v>892</v>
      </c>
      <c r="F329" s="207" t="s">
        <v>893</v>
      </c>
      <c r="G329" s="176" t="s">
        <v>47</v>
      </c>
      <c r="H329" s="176">
        <v>400</v>
      </c>
      <c r="I329" s="195" t="str">
        <f>IF(H329&lt;=0,"",IF(H329&lt;=2,"Muy Baja",IF(H329&lt;=5,"Baja",IF(H329&lt;=19,"Media",IF(H329&lt;=50,"Alta","Muy Alta")))))</f>
        <v>Muy Alta</v>
      </c>
      <c r="J329" s="198">
        <f>IF(I329="","",IF(I329="Muy Baja",0.2,IF(I329="Baja",0.4,IF(I329="Media",0.6,IF(I329="Alta",0.8,IF(I329="Muy Alta",1,))))))</f>
        <v>1</v>
      </c>
      <c r="K329" s="201" t="s">
        <v>880</v>
      </c>
      <c r="L329" s="198" t="str">
        <f>IF(NOT(ISERROR(MATCH(K329,'[13]Tabla Impacto'!$B$221:$B$223,0))),'[13]Tabla Impacto'!$F$223&amp;"Por favor no seleccionar los criterios de impacto(Afectación Económica o presupuestal y Pérdida Reputacional)",K329)</f>
        <v xml:space="preserve">     Afectación menor a 10 SMLMV .</v>
      </c>
      <c r="M329" s="195" t="str">
        <f>IF(OR(L329='[13]Tabla Impacto'!$C$11,L329='[13]Tabla Impacto'!$D$11),"Leve",IF(OR(L329='[13]Tabla Impacto'!$C$12,L329='[13]Tabla Impacto'!$D$12),"Menor",IF(OR(L329='[13]Tabla Impacto'!$C$13,L329='[13]Tabla Impacto'!$D$13),"Moderado",IF(OR(L329='[13]Tabla Impacto'!$C$14,L329='[13]Tabla Impacto'!$D$14),"Mayor",IF(OR(L329='[13]Tabla Impacto'!$C$15,L329='[13]Tabla Impacto'!$D$15),"Catastrófico","")))))</f>
        <v>Leve</v>
      </c>
      <c r="N329" s="198">
        <f>IF(M329="","",IF(M329="Leve",0.2,IF(M329="Menor",0.4,IF(M329="Moderado",0.6,IF(M329="Mayor",0.8,IF(M329="Catastrófico",1,))))))</f>
        <v>0.2</v>
      </c>
      <c r="O329" s="173" t="str">
        <f>IF(OR(AND(I329="Muy Baja",M329="Leve"),AND(I329="Muy Baja",M329="Menor"),AND(I329="Baja",M329="Leve")),"Bajo",IF(OR(AND(I329="Muy baja",M329="Moderado"),AND(I329="Baja",M329="Menor"),AND(I329="Baja",M329="Moderado"),AND(I329="Media",M329="Leve"),AND(I329="Media",M329="Menor"),AND(I329="Media",M329="Moderado"),AND(I329="Alta",M329="Leve"),AND(I329="Alta",M329="Menor")),"Moderado",IF(OR(AND(I329="Muy Baja",M329="Mayor"),AND(I329="Baja",M329="Mayor"),AND(I329="Media",M329="Mayor"),AND(I329="Alta",M329="Moderado"),AND(I329="Alta",M329="Mayor"),AND(I329="Muy Alta",M329="Leve"),AND(I329="Muy Alta",M329="Menor"),AND(I329="Muy Alta",M329="Moderado"),AND(I329="Muy Alta",M329="Mayor")),"Alto",IF(OR(AND(I329="Muy Baja",M329="Catastrófico"),AND(I329="Baja",M329="Catastrófico"),AND(I329="Media",M329="Catastrófico"),AND(I329="Alta",M329="Catastrófico"),AND(I329="Muy Alta",M329="Catastrófico")),"Extremo",""))))</f>
        <v>Alto</v>
      </c>
      <c r="P329" s="31">
        <v>1</v>
      </c>
      <c r="Q329" s="2" t="s">
        <v>894</v>
      </c>
      <c r="R329" s="27" t="str">
        <f t="shared" si="262"/>
        <v>Probabilidad</v>
      </c>
      <c r="S329" s="12" t="s">
        <v>64</v>
      </c>
      <c r="T329" s="12" t="s">
        <v>51</v>
      </c>
      <c r="U329" s="28" t="str">
        <f t="shared" si="263"/>
        <v>40%</v>
      </c>
      <c r="V329" s="12" t="s">
        <v>52</v>
      </c>
      <c r="W329" s="12" t="s">
        <v>53</v>
      </c>
      <c r="X329" s="12" t="s">
        <v>54</v>
      </c>
      <c r="Y329" s="29">
        <f>IFERROR(IF(R329="Probabilidad",(J329-(+J329*U329)),IF(R329="Impacto",J329,"")),"")</f>
        <v>0.6</v>
      </c>
      <c r="Z329" s="25" t="str">
        <f>IFERROR(IF(Y329="","",IF(Y329&lt;=0.2,"Muy Baja",IF(Y329&lt;=0.4,"Baja",IF(Y329&lt;=0.6,"Media",IF(Y329&lt;=0.8,"Alta","Muy Alta"))))),"")</f>
        <v>Media</v>
      </c>
      <c r="AA329" s="18">
        <f t="shared" si="257"/>
        <v>0.6</v>
      </c>
      <c r="AB329" s="25" t="str">
        <f>IFERROR(IF(AC329="","",IF(AC329&lt;=0.2,"Leve",IF(AC329&lt;=0.4,"Menor",IF(AC329&lt;=0.6,"Moderado",IF(AC329&lt;=0.8,"Mayor","Catastrófico"))))),"")</f>
        <v>Leve</v>
      </c>
      <c r="AC329" s="18">
        <f>IFERROR(IF(R329="Impacto",(N329-(+N329*U329)),IF(R329="Probabilidad",N329,"")),"")</f>
        <v>0.2</v>
      </c>
      <c r="AD329" s="30" t="str">
        <f t="shared" si="258"/>
        <v>Moderado</v>
      </c>
      <c r="AE329" s="11" t="s">
        <v>55</v>
      </c>
      <c r="AF329" s="11" t="s">
        <v>895</v>
      </c>
      <c r="AG329" s="12" t="s">
        <v>883</v>
      </c>
      <c r="AH329" s="12" t="s">
        <v>118</v>
      </c>
      <c r="AI329" s="12" t="s">
        <v>884</v>
      </c>
      <c r="AJ329" s="12" t="s">
        <v>885</v>
      </c>
      <c r="AK329" s="13" t="s">
        <v>870</v>
      </c>
      <c r="AL329" s="13" t="s">
        <v>345</v>
      </c>
      <c r="AM329" s="176" t="s">
        <v>896</v>
      </c>
      <c r="AN329" s="216"/>
    </row>
    <row r="330" spans="1:70" ht="81" x14ac:dyDescent="0.3">
      <c r="A330" s="245"/>
      <c r="B330" s="177"/>
      <c r="C330" s="177"/>
      <c r="D330" s="177"/>
      <c r="E330" s="177"/>
      <c r="F330" s="208"/>
      <c r="G330" s="177"/>
      <c r="H330" s="177"/>
      <c r="I330" s="196"/>
      <c r="J330" s="199"/>
      <c r="K330" s="202"/>
      <c r="L330" s="199">
        <f ca="1">IF(NOT(ISERROR(MATCH(K330,_xlfn.ANCHORARRAY(F341),0))),J343&amp;"Por favor no seleccionar los criterios de impacto",K330)</f>
        <v>0</v>
      </c>
      <c r="M330" s="196"/>
      <c r="N330" s="199"/>
      <c r="O330" s="174"/>
      <c r="P330" s="31">
        <v>2</v>
      </c>
      <c r="Q330" s="2" t="s">
        <v>897</v>
      </c>
      <c r="R330" s="27" t="str">
        <f t="shared" si="262"/>
        <v>Probabilidad</v>
      </c>
      <c r="S330" s="12" t="s">
        <v>64</v>
      </c>
      <c r="T330" s="12" t="s">
        <v>51</v>
      </c>
      <c r="U330" s="28" t="str">
        <f t="shared" si="263"/>
        <v>40%</v>
      </c>
      <c r="V330" s="12" t="s">
        <v>304</v>
      </c>
      <c r="W330" s="12" t="s">
        <v>150</v>
      </c>
      <c r="X330" s="12" t="s">
        <v>54</v>
      </c>
      <c r="Y330" s="29">
        <f>IFERROR(IF(AND(R329="Probabilidad",R330="Probabilidad"),(AA329-(+AA329*U330)),IF(R330="Probabilidad",(J329-(+J329*U330)),IF(R330="Impacto",AA329,""))),"")</f>
        <v>0.36</v>
      </c>
      <c r="Z330" s="25" t="str">
        <f t="shared" ref="Z330:Z334" si="267">IFERROR(IF(Y330="","",IF(Y330&lt;=0.2,"Muy Baja",IF(Y330&lt;=0.4,"Baja",IF(Y330&lt;=0.6,"Media",IF(Y330&lt;=0.8,"Alta","Muy Alta"))))),"")</f>
        <v>Baja</v>
      </c>
      <c r="AA330" s="18">
        <f t="shared" si="257"/>
        <v>0.36</v>
      </c>
      <c r="AB330" s="25" t="str">
        <f t="shared" ref="AB330:AB334" si="268">IFERROR(IF(AC330="","",IF(AC330&lt;=0.2,"Leve",IF(AC330&lt;=0.4,"Menor",IF(AC330&lt;=0.6,"Moderado",IF(AC330&lt;=0.8,"Mayor","Catastrófico"))))),"")</f>
        <v>Leve</v>
      </c>
      <c r="AC330" s="18">
        <f>IFERROR(IF(AND(R329="Impacto",R330="Impacto"),(AC329-(+AC329*U330)),IF(R330="Impacto",(N329-(+N329*U330)),IF(R330="Probabilidad",AC329,""))),"")</f>
        <v>0.2</v>
      </c>
      <c r="AD330" s="30" t="str">
        <f t="shared" si="258"/>
        <v>Bajo</v>
      </c>
      <c r="AE330" s="11" t="s">
        <v>55</v>
      </c>
      <c r="AF330" s="16" t="s">
        <v>898</v>
      </c>
      <c r="AG330" s="12" t="s">
        <v>883</v>
      </c>
      <c r="AH330" s="12" t="s">
        <v>118</v>
      </c>
      <c r="AI330" s="12" t="s">
        <v>884</v>
      </c>
      <c r="AJ330" s="12" t="s">
        <v>885</v>
      </c>
      <c r="AK330" s="13" t="s">
        <v>870</v>
      </c>
      <c r="AL330" s="13" t="s">
        <v>345</v>
      </c>
      <c r="AM330" s="177"/>
      <c r="AN330" s="217"/>
    </row>
    <row r="331" spans="1:70" ht="81" x14ac:dyDescent="0.3">
      <c r="A331" s="245"/>
      <c r="B331" s="177"/>
      <c r="C331" s="177"/>
      <c r="D331" s="177"/>
      <c r="E331" s="177"/>
      <c r="F331" s="208"/>
      <c r="G331" s="177"/>
      <c r="H331" s="177"/>
      <c r="I331" s="196"/>
      <c r="J331" s="199"/>
      <c r="K331" s="202"/>
      <c r="L331" s="199">
        <f ca="1">IF(NOT(ISERROR(MATCH(K331,_xlfn.ANCHORARRAY(F342),0))),J344&amp;"Por favor no seleccionar los criterios de impacto",K331)</f>
        <v>0</v>
      </c>
      <c r="M331" s="196"/>
      <c r="N331" s="199"/>
      <c r="O331" s="174"/>
      <c r="P331" s="31">
        <v>3</v>
      </c>
      <c r="Q331" s="101" t="s">
        <v>899</v>
      </c>
      <c r="R331" s="27" t="str">
        <f t="shared" si="262"/>
        <v>Probabilidad</v>
      </c>
      <c r="S331" s="12" t="s">
        <v>64</v>
      </c>
      <c r="T331" s="12" t="s">
        <v>51</v>
      </c>
      <c r="U331" s="28" t="str">
        <f t="shared" si="263"/>
        <v>40%</v>
      </c>
      <c r="V331" s="12" t="s">
        <v>304</v>
      </c>
      <c r="W331" s="12" t="s">
        <v>150</v>
      </c>
      <c r="X331" s="12" t="s">
        <v>54</v>
      </c>
      <c r="Y331" s="29">
        <f>IFERROR(IF(AND(R330="Probabilidad",R331="Probabilidad"),(AA330-(+AA330*U331)),IF(AND(R330="Impacto",R331="Probabilidad"),(AA329-(+AA329*U331)),IF(R331="Impacto",AA330,""))),"")</f>
        <v>0.216</v>
      </c>
      <c r="Z331" s="25" t="str">
        <f t="shared" si="267"/>
        <v>Baja</v>
      </c>
      <c r="AA331" s="18">
        <f t="shared" si="257"/>
        <v>0.216</v>
      </c>
      <c r="AB331" s="25" t="str">
        <f t="shared" si="268"/>
        <v>Leve</v>
      </c>
      <c r="AC331" s="18">
        <f>IFERROR(IF(AND(R330="Impacto",R331="Impacto"),(AC330-(+AC330*U331)),IF(AND(R330="Probabilidad",R331="Impacto"),(AC329-(+AC329*U331)),IF(R331="Probabilidad",AC330,""))),"")</f>
        <v>0.2</v>
      </c>
      <c r="AD331" s="30" t="str">
        <f t="shared" si="258"/>
        <v>Bajo</v>
      </c>
      <c r="AE331" s="11" t="s">
        <v>55</v>
      </c>
      <c r="AF331" s="11" t="s">
        <v>900</v>
      </c>
      <c r="AG331" s="12" t="s">
        <v>883</v>
      </c>
      <c r="AH331" s="12" t="s">
        <v>118</v>
      </c>
      <c r="AI331" s="12" t="s">
        <v>884</v>
      </c>
      <c r="AJ331" s="12" t="s">
        <v>885</v>
      </c>
      <c r="AK331" s="13" t="s">
        <v>870</v>
      </c>
      <c r="AL331" s="13" t="s">
        <v>345</v>
      </c>
      <c r="AM331" s="177"/>
      <c r="AN331" s="217"/>
    </row>
    <row r="332" spans="1:70" x14ac:dyDescent="0.3">
      <c r="A332" s="245"/>
      <c r="B332" s="177"/>
      <c r="C332" s="177"/>
      <c r="D332" s="177"/>
      <c r="E332" s="177"/>
      <c r="F332" s="208"/>
      <c r="G332" s="177"/>
      <c r="H332" s="177"/>
      <c r="I332" s="196"/>
      <c r="J332" s="199"/>
      <c r="K332" s="202"/>
      <c r="L332" s="199">
        <f ca="1">IF(NOT(ISERROR(MATCH(K332,_xlfn.ANCHORARRAY(F343),0))),J345&amp;"Por favor no seleccionar los criterios de impacto",K332)</f>
        <v>0</v>
      </c>
      <c r="M332" s="196"/>
      <c r="N332" s="199"/>
      <c r="O332" s="174"/>
      <c r="P332" s="31">
        <v>4</v>
      </c>
      <c r="Q332" s="2"/>
      <c r="R332" s="27" t="str">
        <f t="shared" si="262"/>
        <v/>
      </c>
      <c r="S332" s="12"/>
      <c r="T332" s="12"/>
      <c r="U332" s="28" t="str">
        <f t="shared" si="263"/>
        <v/>
      </c>
      <c r="V332" s="12"/>
      <c r="W332" s="12"/>
      <c r="X332" s="12"/>
      <c r="Y332" s="29" t="str">
        <f t="shared" ref="Y332" si="269">IFERROR(IF(AND(R331="Probabilidad",R332="Probabilidad"),(AA331-(+AA331*U332)),IF(AND(R331="Impacto",R332="Probabilidad"),(AA330-(+AA330*U332)),IF(R332="Impacto",AA331,""))),"")</f>
        <v/>
      </c>
      <c r="Z332" s="25" t="str">
        <f t="shared" si="267"/>
        <v/>
      </c>
      <c r="AA332" s="18" t="str">
        <f t="shared" si="257"/>
        <v/>
      </c>
      <c r="AB332" s="25" t="str">
        <f t="shared" si="268"/>
        <v/>
      </c>
      <c r="AC332" s="18" t="str">
        <f>IFERROR(IF(AND(R331="Impacto",R332="Impacto"),(AC331-(+AC331*U332)),IF(AND(R331="Probabilidad",R332="Impacto"),(AC330-(+AC330*U332)),IF(R332="Probabilidad",AC331,""))),"")</f>
        <v/>
      </c>
      <c r="AD332" s="30" t="str">
        <f t="shared" si="258"/>
        <v/>
      </c>
      <c r="AE332" s="11"/>
      <c r="AF332" s="11"/>
      <c r="AG332" s="12"/>
      <c r="AH332" s="12"/>
      <c r="AI332" s="12"/>
      <c r="AJ332" s="12"/>
      <c r="AK332" s="13"/>
      <c r="AL332" s="13"/>
      <c r="AM332" s="177"/>
      <c r="AN332" s="217"/>
    </row>
    <row r="333" spans="1:70" x14ac:dyDescent="0.3">
      <c r="A333" s="245"/>
      <c r="B333" s="177"/>
      <c r="C333" s="177"/>
      <c r="D333" s="177"/>
      <c r="E333" s="177"/>
      <c r="F333" s="208"/>
      <c r="G333" s="177"/>
      <c r="H333" s="177"/>
      <c r="I333" s="196"/>
      <c r="J333" s="199"/>
      <c r="K333" s="202"/>
      <c r="L333" s="199">
        <f ca="1">IF(NOT(ISERROR(MATCH(K333,_xlfn.ANCHORARRAY(F344),0))),J346&amp;"Por favor no seleccionar los criterios de impacto",K333)</f>
        <v>0</v>
      </c>
      <c r="M333" s="196"/>
      <c r="N333" s="199"/>
      <c r="O333" s="174"/>
      <c r="P333" s="31">
        <v>5</v>
      </c>
      <c r="Q333" s="2"/>
      <c r="R333" s="27" t="str">
        <f t="shared" si="262"/>
        <v/>
      </c>
      <c r="S333" s="12"/>
      <c r="T333" s="12"/>
      <c r="U333" s="28" t="str">
        <f t="shared" si="263"/>
        <v/>
      </c>
      <c r="V333" s="12"/>
      <c r="W333" s="12"/>
      <c r="X333" s="12"/>
      <c r="Y333" s="29" t="str">
        <f>IFERROR(IF(AND(R332="Probabilidad",R333="Probabilidad"),(AA332-(+AA332*U333)),IF(AND(R332="Impacto",R333="Probabilidad"),(AA331-(+AA331*U333)),IF(R333="Impacto",AA332,""))),"")</f>
        <v/>
      </c>
      <c r="Z333" s="25" t="str">
        <f t="shared" si="267"/>
        <v/>
      </c>
      <c r="AA333" s="18" t="str">
        <f t="shared" si="257"/>
        <v/>
      </c>
      <c r="AB333" s="25" t="str">
        <f t="shared" si="268"/>
        <v/>
      </c>
      <c r="AC333" s="18" t="str">
        <f>IFERROR(IF(AND(R332="Impacto",R333="Impacto"),(AC332-(+AC332*U333)),IF(AND(R332="Probabilidad",R333="Impacto"),(AC331-(+AC331*U333)),IF(R333="Probabilidad",AC332,""))),"")</f>
        <v/>
      </c>
      <c r="AD333" s="30" t="str">
        <f t="shared" si="258"/>
        <v/>
      </c>
      <c r="AE333" s="11"/>
      <c r="AF333" s="11"/>
      <c r="AG333" s="12"/>
      <c r="AH333" s="12"/>
      <c r="AI333" s="12"/>
      <c r="AJ333" s="12"/>
      <c r="AK333" s="13"/>
      <c r="AL333" s="13"/>
      <c r="AM333" s="177"/>
      <c r="AN333" s="217"/>
    </row>
    <row r="334" spans="1:70" x14ac:dyDescent="0.3">
      <c r="A334" s="246"/>
      <c r="B334" s="178"/>
      <c r="C334" s="178"/>
      <c r="D334" s="178"/>
      <c r="E334" s="178"/>
      <c r="F334" s="209"/>
      <c r="G334" s="178"/>
      <c r="H334" s="178"/>
      <c r="I334" s="197"/>
      <c r="J334" s="200"/>
      <c r="K334" s="203"/>
      <c r="L334" s="200">
        <f ca="1">IF(NOT(ISERROR(MATCH(K334,_xlfn.ANCHORARRAY(F345),0))),J347&amp;"Por favor no seleccionar los criterios de impacto",K334)</f>
        <v>0</v>
      </c>
      <c r="M334" s="197"/>
      <c r="N334" s="200"/>
      <c r="O334" s="175"/>
      <c r="P334" s="31">
        <v>6</v>
      </c>
      <c r="Q334" s="2"/>
      <c r="R334" s="27" t="str">
        <f t="shared" si="262"/>
        <v/>
      </c>
      <c r="S334" s="12"/>
      <c r="T334" s="12"/>
      <c r="U334" s="28" t="str">
        <f t="shared" si="263"/>
        <v/>
      </c>
      <c r="V334" s="12"/>
      <c r="W334" s="12"/>
      <c r="X334" s="12"/>
      <c r="Y334" s="29" t="str">
        <f>IFERROR(IF(AND(R333="Probabilidad",R334="Probabilidad"),(AA333-(+AA333*U334)),IF(AND(R333="Impacto",R334="Probabilidad"),(AA332-(+AA332*U334)),IF(R334="Impacto",AA333,""))),"")</f>
        <v/>
      </c>
      <c r="Z334" s="25" t="str">
        <f t="shared" si="267"/>
        <v/>
      </c>
      <c r="AA334" s="18" t="str">
        <f t="shared" si="257"/>
        <v/>
      </c>
      <c r="AB334" s="25" t="str">
        <f t="shared" si="268"/>
        <v/>
      </c>
      <c r="AC334" s="18" t="str">
        <f>IFERROR(IF(AND(R333="Impacto",R334="Impacto"),(AC333-(+AC333*U334)),IF(AND(R333="Probabilidad",R334="Impacto"),(AC332-(+AC332*U334)),IF(R334="Probabilidad",AC333,""))),"")</f>
        <v/>
      </c>
      <c r="AD334" s="30" t="str">
        <f t="shared" si="258"/>
        <v/>
      </c>
      <c r="AE334" s="11"/>
      <c r="AF334" s="11"/>
      <c r="AG334" s="12"/>
      <c r="AH334" s="12"/>
      <c r="AI334" s="12"/>
      <c r="AJ334" s="12"/>
      <c r="AK334" s="13"/>
      <c r="AL334" s="13"/>
      <c r="AM334" s="178"/>
      <c r="AN334" s="224"/>
    </row>
    <row r="335" spans="1:70" ht="94.5" x14ac:dyDescent="0.3">
      <c r="A335" s="244">
        <v>55</v>
      </c>
      <c r="B335" s="176" t="s">
        <v>860</v>
      </c>
      <c r="C335" s="176" t="s">
        <v>762</v>
      </c>
      <c r="D335" s="176" t="s">
        <v>901</v>
      </c>
      <c r="E335" s="176" t="s">
        <v>902</v>
      </c>
      <c r="F335" s="207" t="s">
        <v>903</v>
      </c>
      <c r="G335" s="176" t="s">
        <v>47</v>
      </c>
      <c r="H335" s="176">
        <v>1100</v>
      </c>
      <c r="I335" s="195" t="str">
        <f>IF(H335&lt;=0,"",IF(H335&lt;=2,"Muy Baja",IF(H335&lt;=5,"Baja",IF(H335&lt;=19,"Media",IF(H335&lt;=50,"Alta","Muy Alta")))))</f>
        <v>Muy Alta</v>
      </c>
      <c r="J335" s="198">
        <f>IF(I335="","",IF(I335="Muy Baja",0.2,IF(I335="Baja",0.4,IF(I335="Media",0.6,IF(I335="Alta",0.8,IF(I335="Muy Alta",1,))))))</f>
        <v>1</v>
      </c>
      <c r="K335" s="201" t="s">
        <v>880</v>
      </c>
      <c r="L335" s="198" t="str">
        <f>IF(NOT(ISERROR(MATCH(K335,'[13]Tabla Impacto'!$B$221:$B$223,0))),'[13]Tabla Impacto'!$F$223&amp;"Por favor no seleccionar los criterios de impacto(Afectación Económica o presupuestal y Pérdida Reputacional)",K335)</f>
        <v xml:space="preserve">     Afectación menor a 10 SMLMV .</v>
      </c>
      <c r="M335" s="195" t="str">
        <f>IF(OR(L335='[13]Tabla Impacto'!$C$11,L335='[13]Tabla Impacto'!$D$11),"Leve",IF(OR(L335='[13]Tabla Impacto'!$C$12,L335='[13]Tabla Impacto'!$D$12),"Menor",IF(OR(L335='[13]Tabla Impacto'!$C$13,L335='[13]Tabla Impacto'!$D$13),"Moderado",IF(OR(L335='[13]Tabla Impacto'!$C$14,L335='[13]Tabla Impacto'!$D$14),"Mayor",IF(OR(L335='[13]Tabla Impacto'!$C$15,L335='[13]Tabla Impacto'!$D$15),"Catastrófico","")))))</f>
        <v>Leve</v>
      </c>
      <c r="N335" s="198">
        <f>IF(M335="","",IF(M335="Leve",0.2,IF(M335="Menor",0.4,IF(M335="Moderado",0.6,IF(M335="Mayor",0.8,IF(M335="Catastrófico",1,))))))</f>
        <v>0.2</v>
      </c>
      <c r="O335" s="173" t="str">
        <f>IF(OR(AND(I335="Muy Baja",M335="Leve"),AND(I335="Muy Baja",M335="Menor"),AND(I335="Baja",M335="Leve")),"Bajo",IF(OR(AND(I335="Muy baja",M335="Moderado"),AND(I335="Baja",M335="Menor"),AND(I335="Baja",M335="Moderado"),AND(I335="Media",M335="Leve"),AND(I335="Media",M335="Menor"),AND(I335="Media",M335="Moderado"),AND(I335="Alta",M335="Leve"),AND(I335="Alta",M335="Menor")),"Moderado",IF(OR(AND(I335="Muy Baja",M335="Mayor"),AND(I335="Baja",M335="Mayor"),AND(I335="Media",M335="Mayor"),AND(I335="Alta",M335="Moderado"),AND(I335="Alta",M335="Mayor"),AND(I335="Muy Alta",M335="Leve"),AND(I335="Muy Alta",M335="Menor"),AND(I335="Muy Alta",M335="Moderado"),AND(I335="Muy Alta",M335="Mayor")),"Alto",IF(OR(AND(I335="Muy Baja",M335="Catastrófico"),AND(I335="Baja",M335="Catastrófico"),AND(I335="Media",M335="Catastrófico"),AND(I335="Alta",M335="Catastrófico"),AND(I335="Muy Alta",M335="Catastrófico")),"Extremo",""))))</f>
        <v>Alto</v>
      </c>
      <c r="P335" s="31">
        <v>1</v>
      </c>
      <c r="Q335" s="2" t="s">
        <v>904</v>
      </c>
      <c r="R335" s="27" t="str">
        <f t="shared" si="262"/>
        <v>Probabilidad</v>
      </c>
      <c r="S335" s="12" t="s">
        <v>50</v>
      </c>
      <c r="T335" s="12" t="s">
        <v>51</v>
      </c>
      <c r="U335" s="28" t="str">
        <f t="shared" si="263"/>
        <v>30%</v>
      </c>
      <c r="V335" s="12" t="s">
        <v>52</v>
      </c>
      <c r="W335" s="12" t="s">
        <v>150</v>
      </c>
      <c r="X335" s="12" t="s">
        <v>54</v>
      </c>
      <c r="Y335" s="29">
        <f>IFERROR(IF(R335="Probabilidad",(J335-(+J335*U335)),IF(R335="Impacto",J335,"")),"")</f>
        <v>0.7</v>
      </c>
      <c r="Z335" s="25" t="str">
        <f>IFERROR(IF(Y335="","",IF(Y335&lt;=0.2,"Muy Baja",IF(Y335&lt;=0.4,"Baja",IF(Y335&lt;=0.6,"Media",IF(Y335&lt;=0.8,"Alta","Muy Alta"))))),"")</f>
        <v>Alta</v>
      </c>
      <c r="AA335" s="18">
        <f t="shared" si="257"/>
        <v>0.7</v>
      </c>
      <c r="AB335" s="25" t="str">
        <f>IFERROR(IF(AC335="","",IF(AC335&lt;=0.2,"Leve",IF(AC335&lt;=0.4,"Menor",IF(AC335&lt;=0.6,"Moderado",IF(AC335&lt;=0.8,"Mayor","Catastrófico"))))),"")</f>
        <v>Leve</v>
      </c>
      <c r="AC335" s="18">
        <f>IFERROR(IF(R335="Impacto",(N335-(+N335*U335)),IF(R335="Probabilidad",N335,"")),"")</f>
        <v>0.2</v>
      </c>
      <c r="AD335" s="30" t="str">
        <f t="shared" si="258"/>
        <v>Moderado</v>
      </c>
      <c r="AE335" s="11" t="s">
        <v>55</v>
      </c>
      <c r="AF335" s="11" t="s">
        <v>905</v>
      </c>
      <c r="AG335" s="12" t="s">
        <v>906</v>
      </c>
      <c r="AH335" s="12" t="s">
        <v>907</v>
      </c>
      <c r="AI335" s="12" t="s">
        <v>907</v>
      </c>
      <c r="AJ335" s="12" t="s">
        <v>908</v>
      </c>
      <c r="AK335" s="13" t="s">
        <v>870</v>
      </c>
      <c r="AL335" s="13" t="s">
        <v>345</v>
      </c>
      <c r="AM335" s="176" t="s">
        <v>909</v>
      </c>
      <c r="AN335" s="216"/>
    </row>
    <row r="336" spans="1:70" ht="94.5" x14ac:dyDescent="0.3">
      <c r="A336" s="245"/>
      <c r="B336" s="177"/>
      <c r="C336" s="177"/>
      <c r="D336" s="177"/>
      <c r="E336" s="177"/>
      <c r="F336" s="208"/>
      <c r="G336" s="177"/>
      <c r="H336" s="177"/>
      <c r="I336" s="196"/>
      <c r="J336" s="199"/>
      <c r="K336" s="202"/>
      <c r="L336" s="199">
        <f ca="1">IF(NOT(ISERROR(MATCH(K336,_xlfn.ANCHORARRAY(F347),0))),J349&amp;"Por favor no seleccionar los criterios de impacto",K336)</f>
        <v>0</v>
      </c>
      <c r="M336" s="196"/>
      <c r="N336" s="199"/>
      <c r="O336" s="174"/>
      <c r="P336" s="31">
        <v>2</v>
      </c>
      <c r="Q336" s="2" t="s">
        <v>910</v>
      </c>
      <c r="R336" s="27" t="str">
        <f t="shared" si="262"/>
        <v>Probabilidad</v>
      </c>
      <c r="S336" s="12" t="s">
        <v>64</v>
      </c>
      <c r="T336" s="12" t="s">
        <v>51</v>
      </c>
      <c r="U336" s="28" t="str">
        <f t="shared" si="263"/>
        <v>40%</v>
      </c>
      <c r="V336" s="12" t="s">
        <v>52</v>
      </c>
      <c r="W336" s="12" t="s">
        <v>150</v>
      </c>
      <c r="X336" s="12" t="s">
        <v>54</v>
      </c>
      <c r="Y336" s="29">
        <f>IFERROR(IF(AND(R335="Probabilidad",R336="Probabilidad"),(AA335-(+AA335*U336)),IF(R336="Probabilidad",(J335-(+J335*U336)),IF(R336="Impacto",AA335,""))),"")</f>
        <v>0.42</v>
      </c>
      <c r="Z336" s="25" t="str">
        <f t="shared" ref="Z336:Z340" si="270">IFERROR(IF(Y336="","",IF(Y336&lt;=0.2,"Muy Baja",IF(Y336&lt;=0.4,"Baja",IF(Y336&lt;=0.6,"Media",IF(Y336&lt;=0.8,"Alta","Muy Alta"))))),"")</f>
        <v>Media</v>
      </c>
      <c r="AA336" s="18">
        <f t="shared" si="257"/>
        <v>0.42</v>
      </c>
      <c r="AB336" s="25" t="str">
        <f t="shared" ref="AB336:AB340" si="271">IFERROR(IF(AC336="","",IF(AC336&lt;=0.2,"Leve",IF(AC336&lt;=0.4,"Menor",IF(AC336&lt;=0.6,"Moderado",IF(AC336&lt;=0.8,"Mayor","Catastrófico"))))),"")</f>
        <v>Leve</v>
      </c>
      <c r="AC336" s="18">
        <f>IFERROR(IF(AND(R335="Impacto",R336="Impacto"),(AC335-(+AC335*U336)),IF(R336="Impacto",(N335-(+N335*U336)),IF(R336="Probabilidad",AC335,""))),"")</f>
        <v>0.2</v>
      </c>
      <c r="AD336" s="30" t="str">
        <f t="shared" si="258"/>
        <v>Moderado</v>
      </c>
      <c r="AE336" s="11" t="s">
        <v>55</v>
      </c>
      <c r="AF336" s="11" t="s">
        <v>911</v>
      </c>
      <c r="AG336" s="12" t="s">
        <v>906</v>
      </c>
      <c r="AH336" s="12" t="s">
        <v>907</v>
      </c>
      <c r="AI336" s="12" t="s">
        <v>907</v>
      </c>
      <c r="AJ336" s="12" t="s">
        <v>908</v>
      </c>
      <c r="AK336" s="13" t="s">
        <v>870</v>
      </c>
      <c r="AL336" s="13" t="s">
        <v>345</v>
      </c>
      <c r="AM336" s="177"/>
      <c r="AN336" s="217"/>
    </row>
    <row r="337" spans="1:40" x14ac:dyDescent="0.3">
      <c r="A337" s="245"/>
      <c r="B337" s="177"/>
      <c r="C337" s="177"/>
      <c r="D337" s="177"/>
      <c r="E337" s="177"/>
      <c r="F337" s="208"/>
      <c r="G337" s="177"/>
      <c r="H337" s="177"/>
      <c r="I337" s="196"/>
      <c r="J337" s="199"/>
      <c r="K337" s="202"/>
      <c r="L337" s="199">
        <f ca="1">IF(NOT(ISERROR(MATCH(K337,_xlfn.ANCHORARRAY(F348),0))),J350&amp;"Por favor no seleccionar los criterios de impacto",K337)</f>
        <v>0</v>
      </c>
      <c r="M337" s="196"/>
      <c r="N337" s="199"/>
      <c r="O337" s="174"/>
      <c r="P337" s="31">
        <v>3</v>
      </c>
      <c r="Q337" s="2"/>
      <c r="R337" s="27" t="str">
        <f t="shared" si="262"/>
        <v/>
      </c>
      <c r="S337" s="12"/>
      <c r="T337" s="12"/>
      <c r="U337" s="28" t="str">
        <f t="shared" si="263"/>
        <v/>
      </c>
      <c r="V337" s="12"/>
      <c r="W337" s="12"/>
      <c r="X337" s="12"/>
      <c r="Y337" s="29" t="str">
        <f>IFERROR(IF(AND(R336="Probabilidad",R337="Probabilidad"),(AA336-(+AA336*U337)),IF(AND(R336="Impacto",R337="Probabilidad"),(AA335-(+AA335*U337)),IF(R337="Impacto",AA336,""))),"")</f>
        <v/>
      </c>
      <c r="Z337" s="25" t="str">
        <f t="shared" si="270"/>
        <v/>
      </c>
      <c r="AA337" s="18" t="str">
        <f t="shared" si="257"/>
        <v/>
      </c>
      <c r="AB337" s="25" t="str">
        <f t="shared" si="271"/>
        <v/>
      </c>
      <c r="AC337" s="18" t="str">
        <f>IFERROR(IF(AND(R336="Impacto",R337="Impacto"),(AC336-(+AC336*U337)),IF(AND(R336="Probabilidad",R337="Impacto"),(AC335-(+AC335*U337)),IF(R337="Probabilidad",AC336,""))),"")</f>
        <v/>
      </c>
      <c r="AD337" s="30" t="str">
        <f t="shared" si="258"/>
        <v/>
      </c>
      <c r="AE337" s="11"/>
      <c r="AF337" s="11"/>
      <c r="AG337" s="12"/>
      <c r="AH337" s="12"/>
      <c r="AI337" s="12"/>
      <c r="AJ337" s="12"/>
      <c r="AK337" s="13"/>
      <c r="AL337" s="13"/>
      <c r="AM337" s="177"/>
      <c r="AN337" s="217"/>
    </row>
    <row r="338" spans="1:40" x14ac:dyDescent="0.3">
      <c r="A338" s="245"/>
      <c r="B338" s="177"/>
      <c r="C338" s="177"/>
      <c r="D338" s="177"/>
      <c r="E338" s="177"/>
      <c r="F338" s="208"/>
      <c r="G338" s="177"/>
      <c r="H338" s="177"/>
      <c r="I338" s="196"/>
      <c r="J338" s="199"/>
      <c r="K338" s="202"/>
      <c r="L338" s="199">
        <f ca="1">IF(NOT(ISERROR(MATCH(K338,_xlfn.ANCHORARRAY(F349),0))),J351&amp;"Por favor no seleccionar los criterios de impacto",K338)</f>
        <v>0</v>
      </c>
      <c r="M338" s="196"/>
      <c r="N338" s="199"/>
      <c r="O338" s="174"/>
      <c r="P338" s="31">
        <v>4</v>
      </c>
      <c r="Q338" s="2"/>
      <c r="R338" s="27" t="str">
        <f t="shared" si="262"/>
        <v/>
      </c>
      <c r="S338" s="12"/>
      <c r="T338" s="12"/>
      <c r="U338" s="28" t="str">
        <f t="shared" si="263"/>
        <v/>
      </c>
      <c r="V338" s="12"/>
      <c r="W338" s="12"/>
      <c r="X338" s="12"/>
      <c r="Y338" s="29" t="str">
        <f t="shared" ref="Y338" si="272">IFERROR(IF(AND(R337="Probabilidad",R338="Probabilidad"),(AA337-(+AA337*U338)),IF(AND(R337="Impacto",R338="Probabilidad"),(AA336-(+AA336*U338)),IF(R338="Impacto",AA337,""))),"")</f>
        <v/>
      </c>
      <c r="Z338" s="25" t="str">
        <f t="shared" si="270"/>
        <v/>
      </c>
      <c r="AA338" s="18" t="str">
        <f t="shared" si="257"/>
        <v/>
      </c>
      <c r="AB338" s="25" t="str">
        <f t="shared" si="271"/>
        <v/>
      </c>
      <c r="AC338" s="18" t="str">
        <f>IFERROR(IF(AND(R337="Impacto",R338="Impacto"),(AC337-(+AC337*U338)),IF(AND(R337="Probabilidad",R338="Impacto"),(AC336-(+AC336*U338)),IF(R338="Probabilidad",AC337,""))),"")</f>
        <v/>
      </c>
      <c r="AD338" s="30" t="str">
        <f t="shared" si="258"/>
        <v/>
      </c>
      <c r="AE338" s="11"/>
      <c r="AF338" s="11"/>
      <c r="AG338" s="12"/>
      <c r="AH338" s="12"/>
      <c r="AI338" s="12"/>
      <c r="AJ338" s="12"/>
      <c r="AK338" s="13"/>
      <c r="AL338" s="13"/>
      <c r="AM338" s="177"/>
      <c r="AN338" s="217"/>
    </row>
    <row r="339" spans="1:40" x14ac:dyDescent="0.3">
      <c r="A339" s="245"/>
      <c r="B339" s="177"/>
      <c r="C339" s="177"/>
      <c r="D339" s="177"/>
      <c r="E339" s="177"/>
      <c r="F339" s="208"/>
      <c r="G339" s="177"/>
      <c r="H339" s="177"/>
      <c r="I339" s="196"/>
      <c r="J339" s="199"/>
      <c r="K339" s="202"/>
      <c r="L339" s="199">
        <f ca="1">IF(NOT(ISERROR(MATCH(K339,_xlfn.ANCHORARRAY(F350),0))),J352&amp;"Por favor no seleccionar los criterios de impacto",K339)</f>
        <v>0</v>
      </c>
      <c r="M339" s="196"/>
      <c r="N339" s="199"/>
      <c r="O339" s="174"/>
      <c r="P339" s="31">
        <v>5</v>
      </c>
      <c r="Q339" s="2"/>
      <c r="R339" s="27" t="str">
        <f t="shared" si="262"/>
        <v/>
      </c>
      <c r="S339" s="12"/>
      <c r="T339" s="12"/>
      <c r="U339" s="28" t="str">
        <f t="shared" si="263"/>
        <v/>
      </c>
      <c r="V339" s="12"/>
      <c r="W339" s="12"/>
      <c r="X339" s="12"/>
      <c r="Y339" s="29" t="str">
        <f>IFERROR(IF(AND(R338="Probabilidad",R339="Probabilidad"),(AA338-(+AA338*U339)),IF(AND(R338="Impacto",R339="Probabilidad"),(AA337-(+AA337*U339)),IF(R339="Impacto",AA338,""))),"")</f>
        <v/>
      </c>
      <c r="Z339" s="25" t="str">
        <f t="shared" si="270"/>
        <v/>
      </c>
      <c r="AA339" s="18" t="str">
        <f t="shared" si="257"/>
        <v/>
      </c>
      <c r="AB339" s="25" t="str">
        <f t="shared" si="271"/>
        <v/>
      </c>
      <c r="AC339" s="18" t="str">
        <f>IFERROR(IF(AND(R338="Impacto",R339="Impacto"),(AC338-(+AC338*U339)),IF(AND(R338="Probabilidad",R339="Impacto"),(AC337-(+AC337*U339)),IF(R339="Probabilidad",AC338,""))),"")</f>
        <v/>
      </c>
      <c r="AD339" s="30" t="str">
        <f t="shared" si="258"/>
        <v/>
      </c>
      <c r="AE339" s="11"/>
      <c r="AF339" s="11"/>
      <c r="AG339" s="12"/>
      <c r="AH339" s="12"/>
      <c r="AI339" s="12"/>
      <c r="AJ339" s="12"/>
      <c r="AK339" s="13"/>
      <c r="AL339" s="13"/>
      <c r="AM339" s="177"/>
      <c r="AN339" s="217"/>
    </row>
    <row r="340" spans="1:40" x14ac:dyDescent="0.3">
      <c r="A340" s="246"/>
      <c r="B340" s="178"/>
      <c r="C340" s="178"/>
      <c r="D340" s="178"/>
      <c r="E340" s="178"/>
      <c r="F340" s="209"/>
      <c r="G340" s="178"/>
      <c r="H340" s="178"/>
      <c r="I340" s="197"/>
      <c r="J340" s="200"/>
      <c r="K340" s="203"/>
      <c r="L340" s="200">
        <f ca="1">IF(NOT(ISERROR(MATCH(K340,_xlfn.ANCHORARRAY(F351),0))),J353&amp;"Por favor no seleccionar los criterios de impacto",K340)</f>
        <v>0</v>
      </c>
      <c r="M340" s="197"/>
      <c r="N340" s="200"/>
      <c r="O340" s="175"/>
      <c r="P340" s="31">
        <v>6</v>
      </c>
      <c r="Q340" s="2"/>
      <c r="R340" s="27" t="str">
        <f t="shared" si="262"/>
        <v/>
      </c>
      <c r="S340" s="12"/>
      <c r="T340" s="12"/>
      <c r="U340" s="28" t="str">
        <f t="shared" si="263"/>
        <v/>
      </c>
      <c r="V340" s="12"/>
      <c r="W340" s="12"/>
      <c r="X340" s="12"/>
      <c r="Y340" s="29" t="str">
        <f>IFERROR(IF(AND(R339="Probabilidad",R340="Probabilidad"),(AA339-(+AA339*U340)),IF(AND(R339="Impacto",R340="Probabilidad"),(AA338-(+AA338*U340)),IF(R340="Impacto",AA339,""))),"")</f>
        <v/>
      </c>
      <c r="Z340" s="25" t="str">
        <f t="shared" si="270"/>
        <v/>
      </c>
      <c r="AA340" s="18" t="str">
        <f t="shared" si="257"/>
        <v/>
      </c>
      <c r="AB340" s="25" t="str">
        <f t="shared" si="271"/>
        <v/>
      </c>
      <c r="AC340" s="18" t="str">
        <f>IFERROR(IF(AND(R339="Impacto",R340="Impacto"),(AC339-(+AC339*U340)),IF(AND(R339="Probabilidad",R340="Impacto"),(AC338-(+AC338*U340)),IF(R340="Probabilidad",AC339,""))),"")</f>
        <v/>
      </c>
      <c r="AD340" s="30" t="str">
        <f t="shared" si="258"/>
        <v/>
      </c>
      <c r="AE340" s="11"/>
      <c r="AF340" s="11"/>
      <c r="AG340" s="12"/>
      <c r="AH340" s="12"/>
      <c r="AI340" s="12"/>
      <c r="AJ340" s="12"/>
      <c r="AK340" s="13"/>
      <c r="AL340" s="13"/>
      <c r="AM340" s="178"/>
      <c r="AN340" s="224"/>
    </row>
    <row r="341" spans="1:40" ht="67.5" x14ac:dyDescent="0.3">
      <c r="A341" s="244">
        <v>56</v>
      </c>
      <c r="B341" s="176" t="s">
        <v>860</v>
      </c>
      <c r="C341" s="176" t="s">
        <v>43</v>
      </c>
      <c r="D341" s="176" t="s">
        <v>912</v>
      </c>
      <c r="E341" s="176" t="s">
        <v>913</v>
      </c>
      <c r="F341" s="207" t="s">
        <v>914</v>
      </c>
      <c r="G341" s="176" t="s">
        <v>47</v>
      </c>
      <c r="H341" s="176">
        <v>20000</v>
      </c>
      <c r="I341" s="195" t="str">
        <f>IF(H341&lt;=0,"",IF(H341&lt;=2,"Muy Baja",IF(H341&lt;=5,"Baja",IF(H341&lt;=19,"Media",IF(H341&lt;=50,"Alta","Muy Alta")))))</f>
        <v>Muy Alta</v>
      </c>
      <c r="J341" s="198">
        <f>IF(I341="","",IF(I341="Muy Baja",0.2,IF(I341="Baja",0.4,IF(I341="Media",0.6,IF(I341="Alta",0.8,IF(I341="Muy Alta",1,))))))</f>
        <v>1</v>
      </c>
      <c r="K341" s="201" t="s">
        <v>95</v>
      </c>
      <c r="L341" s="198" t="str">
        <f>IF(NOT(ISERROR(MATCH(K341,'[13]Tabla Impacto'!$B$221:$B$223,0))),'[13]Tabla Impacto'!$F$223&amp;"Por favor no seleccionar los criterios de impacto(Afectación Económica o presupuestal y Pérdida Reputacional)",K341)</f>
        <v xml:space="preserve">     El riesgo afecta la imagen de la entidad con algunos usuarios de relevancia frente al logro de los objetivos</v>
      </c>
      <c r="M341" s="195" t="str">
        <f>IF(OR(L341='[13]Tabla Impacto'!$C$11,L341='[13]Tabla Impacto'!$D$11),"Leve",IF(OR(L341='[13]Tabla Impacto'!$C$12,L341='[13]Tabla Impacto'!$D$12),"Menor",IF(OR(L341='[13]Tabla Impacto'!$C$13,L341='[13]Tabla Impacto'!$D$13),"Moderado",IF(OR(L341='[13]Tabla Impacto'!$C$14,L341='[13]Tabla Impacto'!$D$14),"Mayor",IF(OR(L341='[13]Tabla Impacto'!$C$15,L341='[13]Tabla Impacto'!$D$15),"Catastrófico","")))))</f>
        <v>Moderado</v>
      </c>
      <c r="N341" s="198">
        <f>IF(M341="","",IF(M341="Leve",0.2,IF(M341="Menor",0.4,IF(M341="Moderado",0.6,IF(M341="Mayor",0.8,IF(M341="Catastrófico",1,))))))</f>
        <v>0.6</v>
      </c>
      <c r="O341" s="173" t="str">
        <f>IF(OR(AND(I341="Muy Baja",M341="Leve"),AND(I341="Muy Baja",M341="Menor"),AND(I341="Baja",M341="Leve")),"Bajo",IF(OR(AND(I341="Muy baja",M341="Moderado"),AND(I341="Baja",M341="Menor"),AND(I341="Baja",M341="Moderado"),AND(I341="Media",M341="Leve"),AND(I341="Media",M341="Menor"),AND(I341="Media",M341="Moderado"),AND(I341="Alta",M341="Leve"),AND(I341="Alta",M341="Menor")),"Moderado",IF(OR(AND(I341="Muy Baja",M341="Mayor"),AND(I341="Baja",M341="Mayor"),AND(I341="Media",M341="Mayor"),AND(I341="Alta",M341="Moderado"),AND(I341="Alta",M341="Mayor"),AND(I341="Muy Alta",M341="Leve"),AND(I341="Muy Alta",M341="Menor"),AND(I341="Muy Alta",M341="Moderado"),AND(I341="Muy Alta",M341="Mayor")),"Alto",IF(OR(AND(I341="Muy Baja",M341="Catastrófico"),AND(I341="Baja",M341="Catastrófico"),AND(I341="Media",M341="Catastrófico"),AND(I341="Alta",M341="Catastrófico"),AND(I341="Muy Alta",M341="Catastrófico")),"Extremo",""))))</f>
        <v>Alto</v>
      </c>
      <c r="P341" s="31">
        <v>1</v>
      </c>
      <c r="Q341" s="101" t="s">
        <v>915</v>
      </c>
      <c r="R341" s="27" t="str">
        <f t="shared" si="262"/>
        <v>Probabilidad</v>
      </c>
      <c r="S341" s="12" t="s">
        <v>50</v>
      </c>
      <c r="T341" s="12" t="s">
        <v>51</v>
      </c>
      <c r="U341" s="28" t="str">
        <f t="shared" si="263"/>
        <v>30%</v>
      </c>
      <c r="V341" s="12" t="s">
        <v>52</v>
      </c>
      <c r="W341" s="12" t="s">
        <v>53</v>
      </c>
      <c r="X341" s="12" t="s">
        <v>54</v>
      </c>
      <c r="Y341" s="29">
        <f>IFERROR(IF(R341="Probabilidad",(J341-(+J341*U341)),IF(R341="Impacto",J341,"")),"")</f>
        <v>0.7</v>
      </c>
      <c r="Z341" s="25" t="str">
        <f>IFERROR(IF(Y341="","",IF(Y341&lt;=0.2,"Muy Baja",IF(Y341&lt;=0.4,"Baja",IF(Y341&lt;=0.6,"Media",IF(Y341&lt;=0.8,"Alta","Muy Alta"))))),"")</f>
        <v>Alta</v>
      </c>
      <c r="AA341" s="18">
        <f t="shared" si="257"/>
        <v>0.7</v>
      </c>
      <c r="AB341" s="25" t="str">
        <f>IFERROR(IF(AC341="","",IF(AC341&lt;=0.2,"Leve",IF(AC341&lt;=0.4,"Menor",IF(AC341&lt;=0.6,"Moderado",IF(AC341&lt;=0.8,"Mayor","Catastrófico"))))),"")</f>
        <v>Moderado</v>
      </c>
      <c r="AC341" s="18">
        <f>IFERROR(IF(R341="Impacto",(N341-(+N341*U341)),IF(R341="Probabilidad",N341,"")),"")</f>
        <v>0.6</v>
      </c>
      <c r="AD341" s="30" t="str">
        <f t="shared" si="258"/>
        <v>Alto</v>
      </c>
      <c r="AE341" s="11" t="s">
        <v>55</v>
      </c>
      <c r="AF341" s="11" t="s">
        <v>916</v>
      </c>
      <c r="AG341" s="12" t="s">
        <v>917</v>
      </c>
      <c r="AH341" s="12" t="s">
        <v>471</v>
      </c>
      <c r="AI341" s="12" t="s">
        <v>918</v>
      </c>
      <c r="AJ341" s="12" t="s">
        <v>919</v>
      </c>
      <c r="AK341" s="13" t="s">
        <v>870</v>
      </c>
      <c r="AL341" s="13" t="s">
        <v>345</v>
      </c>
      <c r="AM341" s="176" t="s">
        <v>920</v>
      </c>
      <c r="AN341" s="216"/>
    </row>
    <row r="342" spans="1:40" ht="81" x14ac:dyDescent="0.3">
      <c r="A342" s="245"/>
      <c r="B342" s="177"/>
      <c r="C342" s="177"/>
      <c r="D342" s="177"/>
      <c r="E342" s="177"/>
      <c r="F342" s="208"/>
      <c r="G342" s="177"/>
      <c r="H342" s="177"/>
      <c r="I342" s="196"/>
      <c r="J342" s="199"/>
      <c r="K342" s="202"/>
      <c r="L342" s="199">
        <f ca="1">IF(NOT(ISERROR(MATCH(K342,_xlfn.ANCHORARRAY(F353),0))),J355&amp;"Por favor no seleccionar los criterios de impacto",K342)</f>
        <v>0</v>
      </c>
      <c r="M342" s="196"/>
      <c r="N342" s="199"/>
      <c r="O342" s="174"/>
      <c r="P342" s="31">
        <v>2</v>
      </c>
      <c r="Q342" s="101" t="s">
        <v>921</v>
      </c>
      <c r="R342" s="27" t="str">
        <f t="shared" si="262"/>
        <v>Probabilidad</v>
      </c>
      <c r="S342" s="12" t="s">
        <v>64</v>
      </c>
      <c r="T342" s="12" t="s">
        <v>51</v>
      </c>
      <c r="U342" s="28" t="str">
        <f t="shared" si="263"/>
        <v>40%</v>
      </c>
      <c r="V342" s="12" t="s">
        <v>52</v>
      </c>
      <c r="W342" s="12" t="s">
        <v>53</v>
      </c>
      <c r="X342" s="12" t="s">
        <v>54</v>
      </c>
      <c r="Y342" s="29">
        <f>IFERROR(IF(AND(R341="Probabilidad",R342="Probabilidad"),(AA341-(+AA341*U342)),IF(R342="Probabilidad",(J341-(+J341*U342)),IF(R342="Impacto",AA341,""))),"")</f>
        <v>0.42</v>
      </c>
      <c r="Z342" s="25" t="str">
        <f t="shared" ref="Z342:Z346" si="273">IFERROR(IF(Y342="","",IF(Y342&lt;=0.2,"Muy Baja",IF(Y342&lt;=0.4,"Baja",IF(Y342&lt;=0.6,"Media",IF(Y342&lt;=0.8,"Alta","Muy Alta"))))),"")</f>
        <v>Media</v>
      </c>
      <c r="AA342" s="18">
        <f t="shared" si="257"/>
        <v>0.42</v>
      </c>
      <c r="AB342" s="25" t="str">
        <f t="shared" ref="AB342:AB346" si="274">IFERROR(IF(AC342="","",IF(AC342&lt;=0.2,"Leve",IF(AC342&lt;=0.4,"Menor",IF(AC342&lt;=0.6,"Moderado",IF(AC342&lt;=0.8,"Mayor","Catastrófico"))))),"")</f>
        <v>Moderado</v>
      </c>
      <c r="AC342" s="18">
        <f>IFERROR(IF(AND(R341="Impacto",R342="Impacto"),(AC341-(+AC341*U342)),IF(R342="Impacto",(N341-(+N341*U342)),IF(R342="Probabilidad",AC341,""))),"")</f>
        <v>0.6</v>
      </c>
      <c r="AD342" s="30" t="str">
        <f t="shared" si="258"/>
        <v>Moderado</v>
      </c>
      <c r="AE342" s="11" t="s">
        <v>237</v>
      </c>
      <c r="AF342" s="11" t="s">
        <v>922</v>
      </c>
      <c r="AG342" s="12" t="s">
        <v>923</v>
      </c>
      <c r="AH342" s="12" t="s">
        <v>190</v>
      </c>
      <c r="AI342" s="12" t="s">
        <v>918</v>
      </c>
      <c r="AJ342" s="12" t="s">
        <v>919</v>
      </c>
      <c r="AK342" s="13" t="s">
        <v>870</v>
      </c>
      <c r="AL342" s="13" t="s">
        <v>345</v>
      </c>
      <c r="AM342" s="177"/>
      <c r="AN342" s="217"/>
    </row>
    <row r="343" spans="1:40" x14ac:dyDescent="0.3">
      <c r="A343" s="245"/>
      <c r="B343" s="177"/>
      <c r="C343" s="177"/>
      <c r="D343" s="177"/>
      <c r="E343" s="177"/>
      <c r="F343" s="208"/>
      <c r="G343" s="177"/>
      <c r="H343" s="177"/>
      <c r="I343" s="196"/>
      <c r="J343" s="199"/>
      <c r="K343" s="202"/>
      <c r="L343" s="199">
        <f ca="1">IF(NOT(ISERROR(MATCH(K343,_xlfn.ANCHORARRAY(F354),0))),J356&amp;"Por favor no seleccionar los criterios de impacto",K343)</f>
        <v>0</v>
      </c>
      <c r="M343" s="196"/>
      <c r="N343" s="199"/>
      <c r="O343" s="174"/>
      <c r="P343" s="31">
        <v>3</v>
      </c>
      <c r="Q343" s="2"/>
      <c r="R343" s="27" t="str">
        <f t="shared" si="262"/>
        <v/>
      </c>
      <c r="S343" s="12"/>
      <c r="T343" s="12"/>
      <c r="U343" s="28" t="str">
        <f t="shared" si="263"/>
        <v/>
      </c>
      <c r="V343" s="12"/>
      <c r="W343" s="12"/>
      <c r="X343" s="12"/>
      <c r="Y343" s="29" t="str">
        <f>IFERROR(IF(AND(R342="Probabilidad",R343="Probabilidad"),(AA342-(+AA342*U343)),IF(AND(R342="Impacto",R343="Probabilidad"),(AA341-(+AA341*U343)),IF(R343="Impacto",AA342,""))),"")</f>
        <v/>
      </c>
      <c r="Z343" s="25" t="str">
        <f t="shared" si="273"/>
        <v/>
      </c>
      <c r="AA343" s="18" t="str">
        <f t="shared" si="257"/>
        <v/>
      </c>
      <c r="AB343" s="25" t="str">
        <f t="shared" si="274"/>
        <v/>
      </c>
      <c r="AC343" s="18" t="str">
        <f>IFERROR(IF(AND(R342="Impacto",R343="Impacto"),(AC342-(+AC342*U343)),IF(AND(R342="Probabilidad",R343="Impacto"),(AC341-(+AC341*U343)),IF(R343="Probabilidad",AC342,""))),"")</f>
        <v/>
      </c>
      <c r="AD343" s="30" t="str">
        <f t="shared" si="258"/>
        <v/>
      </c>
      <c r="AE343" s="11"/>
      <c r="AF343" s="11"/>
      <c r="AG343" s="12"/>
      <c r="AH343" s="12"/>
      <c r="AI343" s="12"/>
      <c r="AJ343" s="12"/>
      <c r="AK343" s="13"/>
      <c r="AL343" s="13"/>
      <c r="AM343" s="177"/>
      <c r="AN343" s="217"/>
    </row>
    <row r="344" spans="1:40" x14ac:dyDescent="0.3">
      <c r="A344" s="245"/>
      <c r="B344" s="177"/>
      <c r="C344" s="177"/>
      <c r="D344" s="177"/>
      <c r="E344" s="177"/>
      <c r="F344" s="208"/>
      <c r="G344" s="177"/>
      <c r="H344" s="177"/>
      <c r="I344" s="196"/>
      <c r="J344" s="199"/>
      <c r="K344" s="202"/>
      <c r="L344" s="199">
        <f ca="1">IF(NOT(ISERROR(MATCH(K344,_xlfn.ANCHORARRAY(F355),0))),J357&amp;"Por favor no seleccionar los criterios de impacto",K344)</f>
        <v>0</v>
      </c>
      <c r="M344" s="196"/>
      <c r="N344" s="199"/>
      <c r="O344" s="174"/>
      <c r="P344" s="31">
        <v>4</v>
      </c>
      <c r="Q344" s="2"/>
      <c r="R344" s="27" t="str">
        <f t="shared" si="262"/>
        <v/>
      </c>
      <c r="S344" s="12"/>
      <c r="T344" s="12"/>
      <c r="U344" s="28" t="str">
        <f t="shared" si="263"/>
        <v/>
      </c>
      <c r="V344" s="12"/>
      <c r="W344" s="12"/>
      <c r="X344" s="12"/>
      <c r="Y344" s="29" t="str">
        <f t="shared" ref="Y344" si="275">IFERROR(IF(AND(R343="Probabilidad",R344="Probabilidad"),(AA343-(+AA343*U344)),IF(AND(R343="Impacto",R344="Probabilidad"),(AA342-(+AA342*U344)),IF(R344="Impacto",AA343,""))),"")</f>
        <v/>
      </c>
      <c r="Z344" s="25" t="str">
        <f t="shared" si="273"/>
        <v/>
      </c>
      <c r="AA344" s="18" t="str">
        <f t="shared" si="257"/>
        <v/>
      </c>
      <c r="AB344" s="25" t="str">
        <f t="shared" si="274"/>
        <v/>
      </c>
      <c r="AC344" s="18" t="str">
        <f>IFERROR(IF(AND(R343="Impacto",R344="Impacto"),(AC343-(+AC343*U344)),IF(AND(R343="Probabilidad",R344="Impacto"),(AC342-(+AC342*U344)),IF(R344="Probabilidad",AC343,""))),"")</f>
        <v/>
      </c>
      <c r="AD344" s="30" t="str">
        <f t="shared" si="258"/>
        <v/>
      </c>
      <c r="AE344" s="11"/>
      <c r="AF344" s="11"/>
      <c r="AG344" s="12"/>
      <c r="AH344" s="12"/>
      <c r="AI344" s="12"/>
      <c r="AJ344" s="12"/>
      <c r="AK344" s="13"/>
      <c r="AL344" s="13"/>
      <c r="AM344" s="177"/>
      <c r="AN344" s="217"/>
    </row>
    <row r="345" spans="1:40" x14ac:dyDescent="0.3">
      <c r="A345" s="245"/>
      <c r="B345" s="177"/>
      <c r="C345" s="177"/>
      <c r="D345" s="177"/>
      <c r="E345" s="177"/>
      <c r="F345" s="208"/>
      <c r="G345" s="177"/>
      <c r="H345" s="177"/>
      <c r="I345" s="196"/>
      <c r="J345" s="199"/>
      <c r="K345" s="202"/>
      <c r="L345" s="199">
        <f ca="1">IF(NOT(ISERROR(MATCH(K345,_xlfn.ANCHORARRAY(F356),0))),J358&amp;"Por favor no seleccionar los criterios de impacto",K345)</f>
        <v>0</v>
      </c>
      <c r="M345" s="196"/>
      <c r="N345" s="199"/>
      <c r="O345" s="174"/>
      <c r="P345" s="31">
        <v>5</v>
      </c>
      <c r="Q345" s="2"/>
      <c r="R345" s="27" t="str">
        <f t="shared" si="262"/>
        <v/>
      </c>
      <c r="S345" s="12"/>
      <c r="T345" s="12"/>
      <c r="U345" s="28" t="str">
        <f t="shared" si="263"/>
        <v/>
      </c>
      <c r="V345" s="12"/>
      <c r="W345" s="12"/>
      <c r="X345" s="12"/>
      <c r="Y345" s="29" t="str">
        <f>IFERROR(IF(AND(R344="Probabilidad",R345="Probabilidad"),(AA344-(+AA344*U345)),IF(AND(R344="Impacto",R345="Probabilidad"),(AA343-(+AA343*U345)),IF(R345="Impacto",AA344,""))),"")</f>
        <v/>
      </c>
      <c r="Z345" s="25" t="str">
        <f t="shared" si="273"/>
        <v/>
      </c>
      <c r="AA345" s="18" t="str">
        <f t="shared" si="257"/>
        <v/>
      </c>
      <c r="AB345" s="25" t="str">
        <f t="shared" si="274"/>
        <v/>
      </c>
      <c r="AC345" s="18" t="str">
        <f>IFERROR(IF(AND(R344="Impacto",R345="Impacto"),(AC344-(+AC344*U345)),IF(AND(R344="Probabilidad",R345="Impacto"),(AC343-(+AC343*U345)),IF(R345="Probabilidad",AC344,""))),"")</f>
        <v/>
      </c>
      <c r="AD345" s="30" t="str">
        <f t="shared" si="258"/>
        <v/>
      </c>
      <c r="AE345" s="11"/>
      <c r="AF345" s="11"/>
      <c r="AG345" s="12"/>
      <c r="AH345" s="12"/>
      <c r="AI345" s="12"/>
      <c r="AJ345" s="12"/>
      <c r="AK345" s="13"/>
      <c r="AL345" s="13"/>
      <c r="AM345" s="177"/>
      <c r="AN345" s="217"/>
    </row>
    <row r="346" spans="1:40" ht="17.25" thickBot="1" x14ac:dyDescent="0.35">
      <c r="A346" s="261"/>
      <c r="B346" s="215"/>
      <c r="C346" s="215"/>
      <c r="D346" s="215"/>
      <c r="E346" s="215"/>
      <c r="F346" s="228"/>
      <c r="G346" s="215"/>
      <c r="H346" s="215"/>
      <c r="I346" s="219"/>
      <c r="J346" s="213"/>
      <c r="K346" s="220"/>
      <c r="L346" s="213">
        <f ca="1">IF(NOT(ISERROR(MATCH(K346,_xlfn.ANCHORARRAY(F357),0))),J359&amp;"Por favor no seleccionar los criterios de impacto",K346)</f>
        <v>0</v>
      </c>
      <c r="M346" s="219"/>
      <c r="N346" s="213"/>
      <c r="O346" s="214"/>
      <c r="P346" s="64">
        <v>6</v>
      </c>
      <c r="Q346" s="47"/>
      <c r="R346" s="65" t="str">
        <f t="shared" si="262"/>
        <v/>
      </c>
      <c r="S346" s="66"/>
      <c r="T346" s="66"/>
      <c r="U346" s="67" t="str">
        <f t="shared" si="263"/>
        <v/>
      </c>
      <c r="V346" s="66"/>
      <c r="W346" s="66"/>
      <c r="X346" s="66"/>
      <c r="Y346" s="68" t="str">
        <f>IFERROR(IF(AND(R345="Probabilidad",R346="Probabilidad"),(AA345-(+AA345*U346)),IF(AND(R345="Impacto",R346="Probabilidad"),(AA344-(+AA344*U346)),IF(R346="Impacto",AA345,""))),"")</f>
        <v/>
      </c>
      <c r="Z346" s="52" t="str">
        <f t="shared" si="273"/>
        <v/>
      </c>
      <c r="AA346" s="67" t="str">
        <f t="shared" si="257"/>
        <v/>
      </c>
      <c r="AB346" s="52" t="str">
        <f t="shared" si="274"/>
        <v/>
      </c>
      <c r="AC346" s="67" t="str">
        <f>IFERROR(IF(AND(R345="Impacto",R346="Impacto"),(AC345-(+AC345*U346)),IF(AND(R345="Probabilidad",R346="Impacto"),(AC344-(+AC344*U346)),IF(R346="Probabilidad",AC345,""))),"")</f>
        <v/>
      </c>
      <c r="AD346" s="69" t="str">
        <f t="shared" si="258"/>
        <v/>
      </c>
      <c r="AE346" s="66"/>
      <c r="AF346" s="66"/>
      <c r="AG346" s="66"/>
      <c r="AH346" s="66"/>
      <c r="AI346" s="66"/>
      <c r="AJ346" s="66"/>
      <c r="AK346" s="70"/>
      <c r="AL346" s="70"/>
      <c r="AM346" s="215"/>
      <c r="AN346" s="218"/>
    </row>
    <row r="347" spans="1:40" ht="283.5" x14ac:dyDescent="0.3">
      <c r="A347" s="250">
        <v>57</v>
      </c>
      <c r="B347" s="222" t="s">
        <v>924</v>
      </c>
      <c r="C347" s="222" t="s">
        <v>43</v>
      </c>
      <c r="D347" s="222" t="s">
        <v>925</v>
      </c>
      <c r="E347" s="222" t="s">
        <v>926</v>
      </c>
      <c r="F347" s="235" t="s">
        <v>927</v>
      </c>
      <c r="G347" s="222" t="s">
        <v>47</v>
      </c>
      <c r="H347" s="222">
        <v>20</v>
      </c>
      <c r="I347" s="229" t="str">
        <f>IF(H347&lt;=0,"",IF(H347&lt;=2,"Muy Baja",IF(H347&lt;=5,"Baja",IF(H347&lt;=19,"Media",IF(H347&lt;=50,"Alta","Muy Alta")))))</f>
        <v>Alta</v>
      </c>
      <c r="J347" s="230">
        <f>IF(I347="","",IF(I347="Muy Baja",0.2,IF(I347="Baja",0.4,IF(I347="Media",0.6,IF(I347="Alta",0.8,IF(I347="Muy Alta",1,))))))</f>
        <v>0.8</v>
      </c>
      <c r="K347" s="231" t="s">
        <v>95</v>
      </c>
      <c r="L347" s="230" t="str">
        <f>IF(NOT(ISERROR(MATCH(K347,'[14]Tabla Impacto'!$B$221:$B$223,0))),'[14]Tabla Impacto'!$F$223&amp;"Por favor no seleccionar los criterios de impacto(Afectación Económica o presupuestal y Pérdida Reputacional)",K347)</f>
        <v xml:space="preserve">     El riesgo afecta la imagen de la entidad con algunos usuarios de relevancia frente al logro de los objetivos</v>
      </c>
      <c r="M347" s="229" t="str">
        <f>IF(OR(L347='[14]Tabla Impacto'!$C$11,L347='[14]Tabla Impacto'!$D$11),"Leve",IF(OR(L347='[14]Tabla Impacto'!$C$12,L347='[14]Tabla Impacto'!$D$12),"Menor",IF(OR(L347='[14]Tabla Impacto'!$C$13,L347='[14]Tabla Impacto'!$D$13),"Moderado",IF(OR(L347='[14]Tabla Impacto'!$C$14,L347='[14]Tabla Impacto'!$D$14),"Mayor",IF(OR(L347='[14]Tabla Impacto'!$C$15,L347='[14]Tabla Impacto'!$D$15),"Catastrófico","")))))</f>
        <v>Moderado</v>
      </c>
      <c r="N347" s="230">
        <f>IF(M347="","",IF(M347="Leve",0.2,IF(M347="Menor",0.4,IF(M347="Moderado",0.6,IF(M347="Mayor",0.8,IF(M347="Catastrófico",1,))))))</f>
        <v>0.6</v>
      </c>
      <c r="O347" s="221" t="str">
        <f>IF(OR(AND(I347="Muy Baja",M347="Leve"),AND(I347="Muy Baja",M347="Menor"),AND(I347="Baja",M347="Leve")),"Bajo",IF(OR(AND(I347="Muy baja",M347="Moderado"),AND(I347="Baja",M347="Menor"),AND(I347="Baja",M347="Moderado"),AND(I347="Media",M347="Leve"),AND(I347="Media",M347="Menor"),AND(I347="Media",M347="Moderado"),AND(I347="Alta",M347="Leve"),AND(I347="Alta",M347="Menor")),"Moderado",IF(OR(AND(I347="Muy Baja",M347="Mayor"),AND(I347="Baja",M347="Mayor"),AND(I347="Media",M347="Mayor"),AND(I347="Alta",M347="Moderado"),AND(I347="Alta",M347="Mayor"),AND(I347="Muy Alta",M347="Leve"),AND(I347="Muy Alta",M347="Menor"),AND(I347="Muy Alta",M347="Moderado"),AND(I347="Muy Alta",M347="Mayor")),"Alto",IF(OR(AND(I347="Muy Baja",M347="Catastrófico"),AND(I347="Baja",M347="Catastrófico"),AND(I347="Media",M347="Catastrófico"),AND(I347="Alta",M347="Catastrófico"),AND(I347="Muy Alta",M347="Catastrófico")),"Extremo",""))))</f>
        <v>Alto</v>
      </c>
      <c r="P347" s="57">
        <v>1</v>
      </c>
      <c r="Q347" s="157" t="s">
        <v>928</v>
      </c>
      <c r="R347" s="59" t="str">
        <f>IF(OR(S347="Preventivo",S347="Detectivo"),"Probabilidad",IF(S347="Correctivo","Impacto",""))</f>
        <v>Probabilidad</v>
      </c>
      <c r="S347" s="44" t="s">
        <v>64</v>
      </c>
      <c r="T347" s="44" t="s">
        <v>51</v>
      </c>
      <c r="U347" s="60" t="str">
        <f>IF(AND(S347="Preventivo",T347="Automático"),"50%",IF(AND(S347="Preventivo",T347="Manual"),"40%",IF(AND(S347="Detectivo",T347="Automático"),"40%",IF(AND(S347="Detectivo",T347="Manual"),"30%",IF(AND(S347="Correctivo",T347="Automático"),"35%",IF(AND(S347="Correctivo",T347="Manual"),"25%",""))))))</f>
        <v>40%</v>
      </c>
      <c r="V347" s="44" t="s">
        <v>52</v>
      </c>
      <c r="W347" s="44" t="s">
        <v>53</v>
      </c>
      <c r="X347" s="44" t="s">
        <v>54</v>
      </c>
      <c r="Y347" s="61">
        <f>IFERROR(IF(R347="Probabilidad",(J347-(+J347*U347)),IF(R347="Impacto",J347,"")),"")</f>
        <v>0.48</v>
      </c>
      <c r="Z347" s="39" t="str">
        <f>IFERROR(IF(Y347="","",IF(Y347&lt;=0.2,"Muy Baja",IF(Y347&lt;=0.4,"Baja",IF(Y347&lt;=0.6,"Media",IF(Y347&lt;=0.8,"Alta","Muy Alta"))))),"")</f>
        <v>Media</v>
      </c>
      <c r="AA347" s="62">
        <f>+Y347</f>
        <v>0.48</v>
      </c>
      <c r="AB347" s="39" t="str">
        <f>IFERROR(IF(AC347="","",IF(AC347&lt;=0.2,"Leve",IF(AC347&lt;=0.4,"Menor",IF(AC347&lt;=0.6,"Moderado",IF(AC347&lt;=0.8,"Mayor","Catastrófico"))))),"")</f>
        <v>Moderado</v>
      </c>
      <c r="AC347" s="62">
        <f>IFERROR(IF(R347="Impacto",(N347-(+N347*U347)),IF(R347="Probabilidad",N347,"")),"")</f>
        <v>0.6</v>
      </c>
      <c r="AD347" s="63" t="str">
        <f>IFERROR(IF(OR(AND(Z347="Muy Baja",AB347="Leve"),AND(Z347="Muy Baja",AB347="Menor"),AND(Z347="Baja",AB347="Leve")),"Bajo",IF(OR(AND(Z347="Muy baja",AB347="Moderado"),AND(Z347="Baja",AB347="Menor"),AND(Z347="Baja",AB347="Moderado"),AND(Z347="Media",AB347="Leve"),AND(Z347="Media",AB347="Menor"),AND(Z347="Media",AB347="Moderado"),AND(Z347="Alta",AB347="Leve"),AND(Z347="Alta",AB347="Menor")),"Moderado",IF(OR(AND(Z347="Muy Baja",AB347="Mayor"),AND(Z347="Baja",AB347="Mayor"),AND(Z347="Media",AB347="Mayor"),AND(Z347="Alta",AB347="Moderado"),AND(Z347="Alta",AB347="Mayor"),AND(Z347="Muy Alta",AB347="Leve"),AND(Z347="Muy Alta",AB347="Menor"),AND(Z347="Muy Alta",AB347="Moderado"),AND(Z347="Muy Alta",AB347="Mayor")),"Alto",IF(OR(AND(Z347="Muy Baja",AB347="Catastrófico"),AND(Z347="Baja",AB347="Catastrófico"),AND(Z347="Media",AB347="Catastrófico"),AND(Z347="Alta",AB347="Catastrófico"),AND(Z347="Muy Alta",AB347="Catastrófico")),"Extremo","")))),"")</f>
        <v>Moderado</v>
      </c>
      <c r="AE347" s="43" t="s">
        <v>55</v>
      </c>
      <c r="AF347" s="99" t="s">
        <v>929</v>
      </c>
      <c r="AG347" s="44" t="s">
        <v>930</v>
      </c>
      <c r="AH347" s="44" t="s">
        <v>931</v>
      </c>
      <c r="AI347" s="44" t="s">
        <v>932</v>
      </c>
      <c r="AJ347" s="44" t="s">
        <v>933</v>
      </c>
      <c r="AK347" s="45">
        <v>44327</v>
      </c>
      <c r="AL347" s="45">
        <v>44550</v>
      </c>
      <c r="AM347" s="222">
        <v>3737</v>
      </c>
      <c r="AN347" s="223"/>
    </row>
    <row r="348" spans="1:40" x14ac:dyDescent="0.3">
      <c r="A348" s="245"/>
      <c r="B348" s="177"/>
      <c r="C348" s="177"/>
      <c r="D348" s="177"/>
      <c r="E348" s="177"/>
      <c r="F348" s="208"/>
      <c r="G348" s="177"/>
      <c r="H348" s="177"/>
      <c r="I348" s="196"/>
      <c r="J348" s="199"/>
      <c r="K348" s="202"/>
      <c r="L348" s="199">
        <f ca="1">IF(NOT(ISERROR(MATCH(K348,_xlfn.ANCHORARRAY(F359),0))),J361&amp;"Por favor no seleccionar los criterios de impacto",K348)</f>
        <v>0</v>
      </c>
      <c r="M348" s="196"/>
      <c r="N348" s="199"/>
      <c r="O348" s="174"/>
      <c r="P348" s="31">
        <v>2</v>
      </c>
      <c r="Q348" s="2"/>
      <c r="R348" s="27" t="str">
        <f>IF(OR(S348="Preventivo",S348="Detectivo"),"Probabilidad",IF(S348="Correctivo","Impacto",""))</f>
        <v/>
      </c>
      <c r="S348" s="12"/>
      <c r="T348" s="12"/>
      <c r="U348" s="28" t="str">
        <f t="shared" ref="U348:U349" si="276">IF(AND(S348="Preventivo",T348="Automático"),"50%",IF(AND(S348="Preventivo",T348="Manual"),"40%",IF(AND(S348="Detectivo",T348="Automático"),"40%",IF(AND(S348="Detectivo",T348="Manual"),"30%",IF(AND(S348="Correctivo",T348="Automático"),"35%",IF(AND(S348="Correctivo",T348="Manual"),"25%",""))))))</f>
        <v/>
      </c>
      <c r="V348" s="12"/>
      <c r="W348" s="12"/>
      <c r="X348" s="12"/>
      <c r="Y348" s="29" t="str">
        <f>IFERROR(IF(AND(R347="Probabilidad",R348="Probabilidad"),(AA347-(+AA347*U348)),IF(R348="Probabilidad",(J347-(+J347*U348)),IF(R348="Impacto",AA347,""))),"")</f>
        <v/>
      </c>
      <c r="Z348" s="25" t="str">
        <f t="shared" ref="Z348:Z352" si="277">IFERROR(IF(Y348="","",IF(Y348&lt;=0.2,"Muy Baja",IF(Y348&lt;=0.4,"Baja",IF(Y348&lt;=0.6,"Media",IF(Y348&lt;=0.8,"Alta","Muy Alta"))))),"")</f>
        <v/>
      </c>
      <c r="AA348" s="18" t="str">
        <f t="shared" ref="AA348:AA352" si="278">+Y348</f>
        <v/>
      </c>
      <c r="AB348" s="25" t="str">
        <f t="shared" ref="AB348:AB352" si="279">IFERROR(IF(AC348="","",IF(AC348&lt;=0.2,"Leve",IF(AC348&lt;=0.4,"Menor",IF(AC348&lt;=0.6,"Moderado",IF(AC348&lt;=0.8,"Mayor","Catastrófico"))))),"")</f>
        <v/>
      </c>
      <c r="AC348" s="18" t="str">
        <f>IFERROR(IF(AND(R347="Impacto",R348="Impacto"),(AC347-(+AC347*U348)),IF(R348="Impacto",(N347-(+N347*U348)),IF(R348="Probabilidad",AC347,""))),"")</f>
        <v/>
      </c>
      <c r="AD348" s="30" t="str">
        <f t="shared" ref="AD348:AD352" si="280">IFERROR(IF(OR(AND(Z348="Muy Baja",AB348="Leve"),AND(Z348="Muy Baja",AB348="Menor"),AND(Z348="Baja",AB348="Leve")),"Bajo",IF(OR(AND(Z348="Muy baja",AB348="Moderado"),AND(Z348="Baja",AB348="Menor"),AND(Z348="Baja",AB348="Moderado"),AND(Z348="Media",AB348="Leve"),AND(Z348="Media",AB348="Menor"),AND(Z348="Media",AB348="Moderado"),AND(Z348="Alta",AB348="Leve"),AND(Z348="Alta",AB348="Menor")),"Moderado",IF(OR(AND(Z348="Muy Baja",AB348="Mayor"),AND(Z348="Baja",AB348="Mayor"),AND(Z348="Media",AB348="Mayor"),AND(Z348="Alta",AB348="Moderado"),AND(Z348="Alta",AB348="Mayor"),AND(Z348="Muy Alta",AB348="Leve"),AND(Z348="Muy Alta",AB348="Menor"),AND(Z348="Muy Alta",AB348="Moderado"),AND(Z348="Muy Alta",AB348="Mayor")),"Alto",IF(OR(AND(Z348="Muy Baja",AB348="Catastrófico"),AND(Z348="Baja",AB348="Catastrófico"),AND(Z348="Media",AB348="Catastrófico"),AND(Z348="Alta",AB348="Catastrófico"),AND(Z348="Muy Alta",AB348="Catastrófico")),"Extremo","")))),"")</f>
        <v/>
      </c>
      <c r="AE348" s="11"/>
      <c r="AF348" s="11"/>
      <c r="AG348" s="12"/>
      <c r="AH348" s="12"/>
      <c r="AI348" s="12"/>
      <c r="AJ348" s="12"/>
      <c r="AK348" s="13"/>
      <c r="AL348" s="13"/>
      <c r="AM348" s="177"/>
      <c r="AN348" s="217"/>
    </row>
    <row r="349" spans="1:40" x14ac:dyDescent="0.3">
      <c r="A349" s="245"/>
      <c r="B349" s="177"/>
      <c r="C349" s="177"/>
      <c r="D349" s="177"/>
      <c r="E349" s="177"/>
      <c r="F349" s="208"/>
      <c r="G349" s="177"/>
      <c r="H349" s="177"/>
      <c r="I349" s="196"/>
      <c r="J349" s="199"/>
      <c r="K349" s="202"/>
      <c r="L349" s="199">
        <f ca="1">IF(NOT(ISERROR(MATCH(K349,_xlfn.ANCHORARRAY(F360),0))),J362&amp;"Por favor no seleccionar los criterios de impacto",K349)</f>
        <v>0</v>
      </c>
      <c r="M349" s="196"/>
      <c r="N349" s="199"/>
      <c r="O349" s="174"/>
      <c r="P349" s="31">
        <v>3</v>
      </c>
      <c r="Q349" s="2"/>
      <c r="R349" s="27" t="str">
        <f>IF(OR(S349="Preventivo",S349="Detectivo"),"Probabilidad",IF(S349="Correctivo","Impacto",""))</f>
        <v/>
      </c>
      <c r="S349" s="12"/>
      <c r="T349" s="12"/>
      <c r="U349" s="28" t="str">
        <f t="shared" si="276"/>
        <v/>
      </c>
      <c r="V349" s="12"/>
      <c r="W349" s="12"/>
      <c r="X349" s="12"/>
      <c r="Y349" s="29" t="str">
        <f>IFERROR(IF(AND(R348="Probabilidad",R349="Probabilidad"),(AA348-(+AA348*U349)),IF(AND(R348="Impacto",R349="Probabilidad"),(AA347-(+AA347*U349)),IF(R349="Impacto",AA348,""))),"")</f>
        <v/>
      </c>
      <c r="Z349" s="25" t="str">
        <f t="shared" si="277"/>
        <v/>
      </c>
      <c r="AA349" s="18" t="str">
        <f t="shared" si="278"/>
        <v/>
      </c>
      <c r="AB349" s="25" t="str">
        <f t="shared" si="279"/>
        <v/>
      </c>
      <c r="AC349" s="18" t="str">
        <f>IFERROR(IF(AND(R348="Impacto",R349="Impacto"),(AC348-(+AC348*U349)),IF(AND(R348="Probabilidad",R349="Impacto"),(AC347-(+AC347*U349)),IF(R349="Probabilidad",AC348,""))),"")</f>
        <v/>
      </c>
      <c r="AD349" s="30" t="str">
        <f t="shared" si="280"/>
        <v/>
      </c>
      <c r="AE349" s="11"/>
      <c r="AF349" s="11"/>
      <c r="AG349" s="12"/>
      <c r="AH349" s="12"/>
      <c r="AI349" s="12"/>
      <c r="AJ349" s="12"/>
      <c r="AK349" s="13"/>
      <c r="AL349" s="13"/>
      <c r="AM349" s="177"/>
      <c r="AN349" s="217"/>
    </row>
    <row r="350" spans="1:40" x14ac:dyDescent="0.3">
      <c r="A350" s="245"/>
      <c r="B350" s="177"/>
      <c r="C350" s="177"/>
      <c r="D350" s="177"/>
      <c r="E350" s="177"/>
      <c r="F350" s="208"/>
      <c r="G350" s="177"/>
      <c r="H350" s="177"/>
      <c r="I350" s="196"/>
      <c r="J350" s="199"/>
      <c r="K350" s="202"/>
      <c r="L350" s="199">
        <f ca="1">IF(NOT(ISERROR(MATCH(K350,_xlfn.ANCHORARRAY(F361),0))),J363&amp;"Por favor no seleccionar los criterios de impacto",K350)</f>
        <v>0</v>
      </c>
      <c r="M350" s="196"/>
      <c r="N350" s="199"/>
      <c r="O350" s="174"/>
      <c r="P350" s="31">
        <v>4</v>
      </c>
      <c r="Q350" s="2"/>
      <c r="R350" s="27" t="str">
        <f t="shared" ref="R350:R358" si="281">IF(OR(S350="Preventivo",S350="Detectivo"),"Probabilidad",IF(S350="Correctivo","Impacto",""))</f>
        <v/>
      </c>
      <c r="S350" s="12"/>
      <c r="T350" s="12"/>
      <c r="U350" s="28"/>
      <c r="V350" s="12"/>
      <c r="W350" s="12"/>
      <c r="X350" s="12"/>
      <c r="Y350" s="29" t="str">
        <f t="shared" ref="Y350:Y352" si="282">IFERROR(IF(AND(R349="Probabilidad",R350="Probabilidad"),(AA349-(+AA349*U350)),IF(AND(R349="Impacto",R350="Probabilidad"),(AA348-(+AA348*U350)),IF(R350="Impacto",AA349,""))),"")</f>
        <v/>
      </c>
      <c r="Z350" s="25" t="str">
        <f t="shared" si="277"/>
        <v/>
      </c>
      <c r="AA350" s="18" t="str">
        <f t="shared" si="278"/>
        <v/>
      </c>
      <c r="AB350" s="25" t="str">
        <f t="shared" si="279"/>
        <v/>
      </c>
      <c r="AC350" s="18" t="str">
        <f t="shared" ref="AC350:AC352" si="283">IFERROR(IF(AND(R349="Impacto",R350="Impacto"),(AC349-(+AC349*U350)),IF(AND(R349="Probabilidad",R350="Impacto"),(AC348-(+AC348*U350)),IF(R350="Probabilidad",AC349,""))),"")</f>
        <v/>
      </c>
      <c r="AD350" s="30" t="str">
        <f>IFERROR(IF(OR(AND(Z350="Muy Baja",AB350="Leve"),AND(Z350="Muy Baja",AB350="Menor"),AND(Z350="Baja",AB350="Leve")),"Bajo",IF(OR(AND(Z350="Muy baja",AB350="Moderado"),AND(Z350="Baja",AB350="Menor"),AND(Z350="Baja",AB350="Moderado"),AND(Z350="Media",AB350="Leve"),AND(Z350="Media",AB350="Menor"),AND(Z350="Media",AB350="Moderado"),AND(Z350="Alta",AB350="Leve"),AND(Z350="Alta",AB350="Menor")),"Moderado",IF(OR(AND(Z350="Muy Baja",AB350="Mayor"),AND(Z350="Baja",AB350="Mayor"),AND(Z350="Media",AB350="Mayor"),AND(Z350="Alta",AB350="Moderado"),AND(Z350="Alta",AB350="Mayor"),AND(Z350="Muy Alta",AB350="Leve"),AND(Z350="Muy Alta",AB350="Menor"),AND(Z350="Muy Alta",AB350="Moderado"),AND(Z350="Muy Alta",AB350="Mayor")),"Alto",IF(OR(AND(Z350="Muy Baja",AB350="Catastrófico"),AND(Z350="Baja",AB350="Catastrófico"),AND(Z350="Media",AB350="Catastrófico"),AND(Z350="Alta",AB350="Catastrófico"),AND(Z350="Muy Alta",AB350="Catastrófico")),"Extremo","")))),"")</f>
        <v/>
      </c>
      <c r="AE350" s="11"/>
      <c r="AF350" s="11"/>
      <c r="AG350" s="12"/>
      <c r="AH350" s="12"/>
      <c r="AI350" s="12"/>
      <c r="AJ350" s="12"/>
      <c r="AK350" s="13"/>
      <c r="AL350" s="13"/>
      <c r="AM350" s="177"/>
      <c r="AN350" s="217"/>
    </row>
    <row r="351" spans="1:40" x14ac:dyDescent="0.3">
      <c r="A351" s="245"/>
      <c r="B351" s="177"/>
      <c r="C351" s="177"/>
      <c r="D351" s="177"/>
      <c r="E351" s="177"/>
      <c r="F351" s="208"/>
      <c r="G351" s="177"/>
      <c r="H351" s="177"/>
      <c r="I351" s="196"/>
      <c r="J351" s="199"/>
      <c r="K351" s="202"/>
      <c r="L351" s="199">
        <f ca="1">IF(NOT(ISERROR(MATCH(K351,_xlfn.ANCHORARRAY(F362),0))),J364&amp;"Por favor no seleccionar los criterios de impacto",K351)</f>
        <v>0</v>
      </c>
      <c r="M351" s="196"/>
      <c r="N351" s="199"/>
      <c r="O351" s="174"/>
      <c r="P351" s="31">
        <v>5</v>
      </c>
      <c r="Q351" s="2"/>
      <c r="R351" s="27" t="str">
        <f t="shared" si="281"/>
        <v/>
      </c>
      <c r="S351" s="12"/>
      <c r="T351" s="12"/>
      <c r="U351" s="28"/>
      <c r="V351" s="12"/>
      <c r="W351" s="12"/>
      <c r="X351" s="12"/>
      <c r="Y351" s="29" t="str">
        <f t="shared" si="282"/>
        <v/>
      </c>
      <c r="Z351" s="25" t="str">
        <f t="shared" si="277"/>
        <v/>
      </c>
      <c r="AA351" s="18" t="str">
        <f t="shared" si="278"/>
        <v/>
      </c>
      <c r="AB351" s="25" t="str">
        <f t="shared" si="279"/>
        <v/>
      </c>
      <c r="AC351" s="18" t="str">
        <f t="shared" si="283"/>
        <v/>
      </c>
      <c r="AD351" s="30" t="str">
        <f t="shared" si="280"/>
        <v/>
      </c>
      <c r="AE351" s="11"/>
      <c r="AF351" s="11"/>
      <c r="AG351" s="12"/>
      <c r="AH351" s="12"/>
      <c r="AI351" s="12"/>
      <c r="AJ351" s="12"/>
      <c r="AK351" s="13"/>
      <c r="AL351" s="13"/>
      <c r="AM351" s="177"/>
      <c r="AN351" s="217"/>
    </row>
    <row r="352" spans="1:40" x14ac:dyDescent="0.3">
      <c r="A352" s="246"/>
      <c r="B352" s="178"/>
      <c r="C352" s="178"/>
      <c r="D352" s="178"/>
      <c r="E352" s="178"/>
      <c r="F352" s="209"/>
      <c r="G352" s="178"/>
      <c r="H352" s="178"/>
      <c r="I352" s="197"/>
      <c r="J352" s="200"/>
      <c r="K352" s="203"/>
      <c r="L352" s="200">
        <f ca="1">IF(NOT(ISERROR(MATCH(K352,_xlfn.ANCHORARRAY(F363),0))),J365&amp;"Por favor no seleccionar los criterios de impacto",K352)</f>
        <v>0</v>
      </c>
      <c r="M352" s="197"/>
      <c r="N352" s="200"/>
      <c r="O352" s="175"/>
      <c r="P352" s="31">
        <v>6</v>
      </c>
      <c r="Q352" s="2"/>
      <c r="R352" s="27" t="str">
        <f t="shared" si="281"/>
        <v/>
      </c>
      <c r="S352" s="12"/>
      <c r="T352" s="12"/>
      <c r="U352" s="28"/>
      <c r="V352" s="12"/>
      <c r="W352" s="12"/>
      <c r="X352" s="12"/>
      <c r="Y352" s="29" t="str">
        <f t="shared" si="282"/>
        <v/>
      </c>
      <c r="Z352" s="25" t="str">
        <f t="shared" si="277"/>
        <v/>
      </c>
      <c r="AA352" s="18" t="str">
        <f t="shared" si="278"/>
        <v/>
      </c>
      <c r="AB352" s="25" t="str">
        <f t="shared" si="279"/>
        <v/>
      </c>
      <c r="AC352" s="18" t="str">
        <f t="shared" si="283"/>
        <v/>
      </c>
      <c r="AD352" s="30" t="str">
        <f t="shared" si="280"/>
        <v/>
      </c>
      <c r="AE352" s="11"/>
      <c r="AF352" s="11"/>
      <c r="AG352" s="12"/>
      <c r="AH352" s="12"/>
      <c r="AI352" s="12"/>
      <c r="AJ352" s="12"/>
      <c r="AK352" s="13"/>
      <c r="AL352" s="13"/>
      <c r="AM352" s="178"/>
      <c r="AN352" s="224"/>
    </row>
    <row r="353" spans="1:40" ht="135" x14ac:dyDescent="0.3">
      <c r="A353" s="244">
        <v>58</v>
      </c>
      <c r="B353" s="176" t="s">
        <v>924</v>
      </c>
      <c r="C353" s="176" t="s">
        <v>67</v>
      </c>
      <c r="D353" s="176" t="s">
        <v>934</v>
      </c>
      <c r="E353" s="176" t="s">
        <v>935</v>
      </c>
      <c r="F353" s="207" t="s">
        <v>936</v>
      </c>
      <c r="G353" s="176" t="s">
        <v>47</v>
      </c>
      <c r="H353" s="176">
        <v>10</v>
      </c>
      <c r="I353" s="195" t="str">
        <f t="shared" ref="I353" si="284">IF(H353&lt;=0,"",IF(H353&lt;=2,"Muy Baja",IF(H353&lt;=5,"Baja",IF(H353&lt;=19,"Media",IF(H353&lt;=50,"Alta","Muy Alta")))))</f>
        <v>Media</v>
      </c>
      <c r="J353" s="198">
        <f>IF(I353="","",IF(I353="Muy Baja",0.2,IF(I353="Baja",0.4,IF(I353="Media",0.6,IF(I353="Alta",0.8,IF(I353="Muy Alta",1,))))))</f>
        <v>0.6</v>
      </c>
      <c r="K353" s="201" t="s">
        <v>95</v>
      </c>
      <c r="L353" s="198" t="str">
        <f>IF(NOT(ISERROR(MATCH(K353,'[14]Tabla Impacto'!$B$221:$B$223,0))),'[14]Tabla Impacto'!$F$223&amp;"Por favor no seleccionar los criterios de impacto(Afectación Económica o presupuestal y Pérdida Reputacional)",K353)</f>
        <v xml:space="preserve">     El riesgo afecta la imagen de la entidad con algunos usuarios de relevancia frente al logro de los objetivos</v>
      </c>
      <c r="M353" s="195" t="str">
        <f>IF(OR(L353='[14]Tabla Impacto'!$C$11,L353='[14]Tabla Impacto'!$D$11),"Leve",IF(OR(L353='[14]Tabla Impacto'!$C$12,L353='[14]Tabla Impacto'!$D$12),"Menor",IF(OR(L353='[14]Tabla Impacto'!$C$13,L353='[14]Tabla Impacto'!$D$13),"Moderado",IF(OR(L353='[14]Tabla Impacto'!$C$14,L353='[14]Tabla Impacto'!$D$14),"Mayor",IF(OR(L353='[14]Tabla Impacto'!$C$15,L353='[14]Tabla Impacto'!$D$15),"Catastrófico","")))))</f>
        <v>Moderado</v>
      </c>
      <c r="N353" s="198">
        <f>IF(M353="","",IF(M353="Leve",0.2,IF(M353="Menor",0.4,IF(M353="Moderado",0.6,IF(M353="Mayor",0.8,IF(M353="Catastrófico",1,))))))</f>
        <v>0.6</v>
      </c>
      <c r="O353" s="173" t="str">
        <f>IF(OR(AND(I353="Muy Baja",M353="Leve"),AND(I353="Muy Baja",M353="Menor"),AND(I353="Baja",M353="Leve")),"Bajo",IF(OR(AND(I353="Muy baja",M353="Moderado"),AND(I353="Baja",M353="Menor"),AND(I353="Baja",M353="Moderado"),AND(I353="Media",M353="Leve"),AND(I353="Media",M353="Menor"),AND(I353="Media",M353="Moderado"),AND(I353="Alta",M353="Leve"),AND(I353="Alta",M353="Menor")),"Moderado",IF(OR(AND(I353="Muy Baja",M353="Mayor"),AND(I353="Baja",M353="Mayor"),AND(I353="Media",M353="Mayor"),AND(I353="Alta",M353="Moderado"),AND(I353="Alta",M353="Mayor"),AND(I353="Muy Alta",M353="Leve"),AND(I353="Muy Alta",M353="Menor"),AND(I353="Muy Alta",M353="Moderado"),AND(I353="Muy Alta",M353="Mayor")),"Alto",IF(OR(AND(I353="Muy Baja",M353="Catastrófico"),AND(I353="Baja",M353="Catastrófico"),AND(I353="Media",M353="Catastrófico"),AND(I353="Alta",M353="Catastrófico"),AND(I353="Muy Alta",M353="Catastrófico")),"Extremo",""))))</f>
        <v>Moderado</v>
      </c>
      <c r="P353" s="31">
        <v>1</v>
      </c>
      <c r="Q353" s="2" t="s">
        <v>937</v>
      </c>
      <c r="R353" s="27" t="str">
        <f t="shared" si="281"/>
        <v>Probabilidad</v>
      </c>
      <c r="S353" s="12" t="s">
        <v>64</v>
      </c>
      <c r="T353" s="12" t="s">
        <v>51</v>
      </c>
      <c r="U353" s="28" t="str">
        <f>IF(AND(S353="Preventivo",T353="Automático"),"50%",IF(AND(S353="Preventivo",T353="Manual"),"40%",IF(AND(S353="Detectivo",T353="Automático"),"40%",IF(AND(S353="Detectivo",T353="Manual"),"30%",IF(AND(S353="Correctivo",T353="Automático"),"35%",IF(AND(S353="Correctivo",T353="Manual"),"25%",""))))))</f>
        <v>40%</v>
      </c>
      <c r="V353" s="12" t="s">
        <v>52</v>
      </c>
      <c r="W353" s="12" t="s">
        <v>53</v>
      </c>
      <c r="X353" s="12" t="s">
        <v>54</v>
      </c>
      <c r="Y353" s="29">
        <f>IFERROR(IF(R353="Probabilidad",(J353-(+J353*U353)),IF(R353="Impacto",J353,"")),"")</f>
        <v>0.36</v>
      </c>
      <c r="Z353" s="25" t="str">
        <f>IFERROR(IF(Y353="","",IF(Y353&lt;=0.2,"Muy Baja",IF(Y353&lt;=0.4,"Baja",IF(Y353&lt;=0.6,"Media",IF(Y353&lt;=0.8,"Alta","Muy Alta"))))),"")</f>
        <v>Baja</v>
      </c>
      <c r="AA353" s="18">
        <f>+Y353</f>
        <v>0.36</v>
      </c>
      <c r="AB353" s="25" t="str">
        <f>IFERROR(IF(AC353="","",IF(AC353&lt;=0.2,"Leve",IF(AC353&lt;=0.4,"Menor",IF(AC353&lt;=0.6,"Moderado",IF(AC353&lt;=0.8,"Mayor","Catastrófico"))))),"")</f>
        <v>Moderado</v>
      </c>
      <c r="AC353" s="18">
        <f>IFERROR(IF(R353="Impacto",(N353-(+N353*U353)),IF(R353="Probabilidad",N353,"")),"")</f>
        <v>0.6</v>
      </c>
      <c r="AD353" s="30" t="str">
        <f>IFERROR(IF(OR(AND(Z353="Muy Baja",AB353="Leve"),AND(Z353="Muy Baja",AB353="Menor"),AND(Z353="Baja",AB353="Leve")),"Bajo",IF(OR(AND(Z353="Muy baja",AB353="Moderado"),AND(Z353="Baja",AB353="Menor"),AND(Z353="Baja",AB353="Moderado"),AND(Z353="Media",AB353="Leve"),AND(Z353="Media",AB353="Menor"),AND(Z353="Media",AB353="Moderado"),AND(Z353="Alta",AB353="Leve"),AND(Z353="Alta",AB353="Menor")),"Moderado",IF(OR(AND(Z353="Muy Baja",AB353="Mayor"),AND(Z353="Baja",AB353="Mayor"),AND(Z353="Media",AB353="Mayor"),AND(Z353="Alta",AB353="Moderado"),AND(Z353="Alta",AB353="Mayor"),AND(Z353="Muy Alta",AB353="Leve"),AND(Z353="Muy Alta",AB353="Menor"),AND(Z353="Muy Alta",AB353="Moderado"),AND(Z353="Muy Alta",AB353="Mayor")),"Alto",IF(OR(AND(Z353="Muy Baja",AB353="Catastrófico"),AND(Z353="Baja",AB353="Catastrófico"),AND(Z353="Media",AB353="Catastrófico"),AND(Z353="Alta",AB353="Catastrófico"),AND(Z353="Muy Alta",AB353="Catastrófico")),"Extremo","")))),"")</f>
        <v>Moderado</v>
      </c>
      <c r="AE353" s="11" t="s">
        <v>55</v>
      </c>
      <c r="AF353" s="97" t="s">
        <v>938</v>
      </c>
      <c r="AG353" s="12" t="s">
        <v>939</v>
      </c>
      <c r="AH353" s="12" t="s">
        <v>931</v>
      </c>
      <c r="AI353" s="12" t="s">
        <v>940</v>
      </c>
      <c r="AJ353" s="12" t="s">
        <v>941</v>
      </c>
      <c r="AK353" s="13">
        <v>44327</v>
      </c>
      <c r="AL353" s="13">
        <v>44550</v>
      </c>
      <c r="AM353" s="176">
        <v>3738</v>
      </c>
      <c r="AN353" s="216"/>
    </row>
    <row r="354" spans="1:40" x14ac:dyDescent="0.3">
      <c r="A354" s="245"/>
      <c r="B354" s="177"/>
      <c r="C354" s="177"/>
      <c r="D354" s="177"/>
      <c r="E354" s="177"/>
      <c r="F354" s="208"/>
      <c r="G354" s="177"/>
      <c r="H354" s="177"/>
      <c r="I354" s="196"/>
      <c r="J354" s="199"/>
      <c r="K354" s="202"/>
      <c r="L354" s="199">
        <f ca="1">IF(NOT(ISERROR(MATCH(K354,_xlfn.ANCHORARRAY(F365),0))),J367&amp;"Por favor no seleccionar los criterios de impacto",K354)</f>
        <v>0</v>
      </c>
      <c r="M354" s="196"/>
      <c r="N354" s="199"/>
      <c r="O354" s="174"/>
      <c r="P354" s="31">
        <v>2</v>
      </c>
      <c r="Q354" s="2"/>
      <c r="R354" s="27" t="str">
        <f t="shared" si="281"/>
        <v/>
      </c>
      <c r="S354" s="12"/>
      <c r="T354" s="12"/>
      <c r="U354" s="28" t="str">
        <f t="shared" ref="U354:U358" si="285">IF(AND(S354="Preventivo",T354="Automático"),"50%",IF(AND(S354="Preventivo",T354="Manual"),"40%",IF(AND(S354="Detectivo",T354="Automático"),"40%",IF(AND(S354="Detectivo",T354="Manual"),"30%",IF(AND(S354="Correctivo",T354="Automático"),"35%",IF(AND(S354="Correctivo",T354="Manual"),"25%",""))))))</f>
        <v/>
      </c>
      <c r="V354" s="12"/>
      <c r="W354" s="12"/>
      <c r="X354" s="12"/>
      <c r="Y354" s="29" t="str">
        <f>IFERROR(IF(AND(R353="Probabilidad",R354="Probabilidad"),(AA353-(+AA353*U354)),IF(R354="Probabilidad",(J353-(+J353*U354)),IF(R354="Impacto",AA353,""))),"")</f>
        <v/>
      </c>
      <c r="Z354" s="25" t="str">
        <f t="shared" ref="Z354:Z358" si="286">IFERROR(IF(Y354="","",IF(Y354&lt;=0.2,"Muy Baja",IF(Y354&lt;=0.4,"Baja",IF(Y354&lt;=0.6,"Media",IF(Y354&lt;=0.8,"Alta","Muy Alta"))))),"")</f>
        <v/>
      </c>
      <c r="AA354" s="18" t="str">
        <f t="shared" ref="AA354:AA358" si="287">+Y354</f>
        <v/>
      </c>
      <c r="AB354" s="25" t="str">
        <f t="shared" ref="AB354:AB358" si="288">IFERROR(IF(AC354="","",IF(AC354&lt;=0.2,"Leve",IF(AC354&lt;=0.4,"Menor",IF(AC354&lt;=0.6,"Moderado",IF(AC354&lt;=0.8,"Mayor","Catastrófico"))))),"")</f>
        <v/>
      </c>
      <c r="AC354" s="18" t="str">
        <f>IFERROR(IF(AND(R353="Impacto",R354="Impacto"),(AC353-(+AC353*U354)),IF(R354="Impacto",(N353-(+N353*U354)),IF(R354="Probabilidad",AC353,""))),"")</f>
        <v/>
      </c>
      <c r="AD354" s="30" t="str">
        <f t="shared" ref="AD354:AD355" si="289">IFERROR(IF(OR(AND(Z354="Muy Baja",AB354="Leve"),AND(Z354="Muy Baja",AB354="Menor"),AND(Z354="Baja",AB354="Leve")),"Bajo",IF(OR(AND(Z354="Muy baja",AB354="Moderado"),AND(Z354="Baja",AB354="Menor"),AND(Z354="Baja",AB354="Moderado"),AND(Z354="Media",AB354="Leve"),AND(Z354="Media",AB354="Menor"),AND(Z354="Media",AB354="Moderado"),AND(Z354="Alta",AB354="Leve"),AND(Z354="Alta",AB354="Menor")),"Moderado",IF(OR(AND(Z354="Muy Baja",AB354="Mayor"),AND(Z354="Baja",AB354="Mayor"),AND(Z354="Media",AB354="Mayor"),AND(Z354="Alta",AB354="Moderado"),AND(Z354="Alta",AB354="Mayor"),AND(Z354="Muy Alta",AB354="Leve"),AND(Z354="Muy Alta",AB354="Menor"),AND(Z354="Muy Alta",AB354="Moderado"),AND(Z354="Muy Alta",AB354="Mayor")),"Alto",IF(OR(AND(Z354="Muy Baja",AB354="Catastrófico"),AND(Z354="Baja",AB354="Catastrófico"),AND(Z354="Media",AB354="Catastrófico"),AND(Z354="Alta",AB354="Catastrófico"),AND(Z354="Muy Alta",AB354="Catastrófico")),"Extremo","")))),"")</f>
        <v/>
      </c>
      <c r="AE354" s="11"/>
      <c r="AF354" s="11"/>
      <c r="AG354" s="12"/>
      <c r="AH354" s="12"/>
      <c r="AI354" s="12"/>
      <c r="AJ354" s="12"/>
      <c r="AK354" s="13"/>
      <c r="AL354" s="13"/>
      <c r="AM354" s="177"/>
      <c r="AN354" s="217"/>
    </row>
    <row r="355" spans="1:40" x14ac:dyDescent="0.3">
      <c r="A355" s="245"/>
      <c r="B355" s="177"/>
      <c r="C355" s="177"/>
      <c r="D355" s="177"/>
      <c r="E355" s="177"/>
      <c r="F355" s="208"/>
      <c r="G355" s="177"/>
      <c r="H355" s="177"/>
      <c r="I355" s="196"/>
      <c r="J355" s="199"/>
      <c r="K355" s="202"/>
      <c r="L355" s="199">
        <f ca="1">IF(NOT(ISERROR(MATCH(K355,_xlfn.ANCHORARRAY(F366),0))),J368&amp;"Por favor no seleccionar los criterios de impacto",K355)</f>
        <v>0</v>
      </c>
      <c r="M355" s="196"/>
      <c r="N355" s="199"/>
      <c r="O355" s="174"/>
      <c r="P355" s="31">
        <v>3</v>
      </c>
      <c r="Q355" s="2"/>
      <c r="R355" s="27" t="str">
        <f t="shared" si="281"/>
        <v/>
      </c>
      <c r="S355" s="12"/>
      <c r="T355" s="12"/>
      <c r="U355" s="28" t="str">
        <f t="shared" si="285"/>
        <v/>
      </c>
      <c r="V355" s="12"/>
      <c r="W355" s="12"/>
      <c r="X355" s="12"/>
      <c r="Y355" s="29" t="str">
        <f>IFERROR(IF(AND(R354="Probabilidad",R355="Probabilidad"),(AA354-(+AA354*U355)),IF(AND(R354="Impacto",R355="Probabilidad"),(AA353-(+AA353*U355)),IF(R355="Impacto",AA354,""))),"")</f>
        <v/>
      </c>
      <c r="Z355" s="25" t="str">
        <f t="shared" si="286"/>
        <v/>
      </c>
      <c r="AA355" s="18" t="str">
        <f t="shared" si="287"/>
        <v/>
      </c>
      <c r="AB355" s="25" t="str">
        <f t="shared" si="288"/>
        <v/>
      </c>
      <c r="AC355" s="18" t="str">
        <f>IFERROR(IF(AND(R354="Impacto",R355="Impacto"),(AC354-(+AC354*U355)),IF(AND(R354="Probabilidad",R355="Impacto"),(AC353-(+AC353*U355)),IF(R355="Probabilidad",AC354,""))),"")</f>
        <v/>
      </c>
      <c r="AD355" s="30" t="str">
        <f t="shared" si="289"/>
        <v/>
      </c>
      <c r="AE355" s="11"/>
      <c r="AF355" s="11"/>
      <c r="AG355" s="12"/>
      <c r="AH355" s="12"/>
      <c r="AI355" s="12"/>
      <c r="AJ355" s="12"/>
      <c r="AK355" s="13"/>
      <c r="AL355" s="13"/>
      <c r="AM355" s="177"/>
      <c r="AN355" s="217"/>
    </row>
    <row r="356" spans="1:40" x14ac:dyDescent="0.3">
      <c r="A356" s="245"/>
      <c r="B356" s="177"/>
      <c r="C356" s="177"/>
      <c r="D356" s="177"/>
      <c r="E356" s="177"/>
      <c r="F356" s="208"/>
      <c r="G356" s="177"/>
      <c r="H356" s="177"/>
      <c r="I356" s="196"/>
      <c r="J356" s="199"/>
      <c r="K356" s="202"/>
      <c r="L356" s="199">
        <f ca="1">IF(NOT(ISERROR(MATCH(K356,_xlfn.ANCHORARRAY(F367),0))),J369&amp;"Por favor no seleccionar los criterios de impacto",K356)</f>
        <v>0</v>
      </c>
      <c r="M356" s="196"/>
      <c r="N356" s="199"/>
      <c r="O356" s="174"/>
      <c r="P356" s="31">
        <v>4</v>
      </c>
      <c r="Q356" s="2"/>
      <c r="R356" s="27" t="str">
        <f t="shared" si="281"/>
        <v/>
      </c>
      <c r="S356" s="12"/>
      <c r="T356" s="12"/>
      <c r="U356" s="28" t="str">
        <f t="shared" si="285"/>
        <v/>
      </c>
      <c r="V356" s="12"/>
      <c r="W356" s="12"/>
      <c r="X356" s="12"/>
      <c r="Y356" s="29" t="str">
        <f t="shared" ref="Y356:Y358" si="290">IFERROR(IF(AND(R355="Probabilidad",R356="Probabilidad"),(AA355-(+AA355*U356)),IF(AND(R355="Impacto",R356="Probabilidad"),(AA354-(+AA354*U356)),IF(R356="Impacto",AA355,""))),"")</f>
        <v/>
      </c>
      <c r="Z356" s="25" t="str">
        <f t="shared" si="286"/>
        <v/>
      </c>
      <c r="AA356" s="18" t="str">
        <f t="shared" si="287"/>
        <v/>
      </c>
      <c r="AB356" s="25" t="str">
        <f t="shared" si="288"/>
        <v/>
      </c>
      <c r="AC356" s="18" t="str">
        <f t="shared" ref="AC356:AC358" si="291">IFERROR(IF(AND(R355="Impacto",R356="Impacto"),(AC355-(+AC355*U356)),IF(AND(R355="Probabilidad",R356="Impacto"),(AC354-(+AC354*U356)),IF(R356="Probabilidad",AC355,""))),"")</f>
        <v/>
      </c>
      <c r="AD356" s="30" t="str">
        <f>IFERROR(IF(OR(AND(Z356="Muy Baja",AB356="Leve"),AND(Z356="Muy Baja",AB356="Menor"),AND(Z356="Baja",AB356="Leve")),"Bajo",IF(OR(AND(Z356="Muy baja",AB356="Moderado"),AND(Z356="Baja",AB356="Menor"),AND(Z356="Baja",AB356="Moderado"),AND(Z356="Media",AB356="Leve"),AND(Z356="Media",AB356="Menor"),AND(Z356="Media",AB356="Moderado"),AND(Z356="Alta",AB356="Leve"),AND(Z356="Alta",AB356="Menor")),"Moderado",IF(OR(AND(Z356="Muy Baja",AB356="Mayor"),AND(Z356="Baja",AB356="Mayor"),AND(Z356="Media",AB356="Mayor"),AND(Z356="Alta",AB356="Moderado"),AND(Z356="Alta",AB356="Mayor"),AND(Z356="Muy Alta",AB356="Leve"),AND(Z356="Muy Alta",AB356="Menor"),AND(Z356="Muy Alta",AB356="Moderado"),AND(Z356="Muy Alta",AB356="Mayor")),"Alto",IF(OR(AND(Z356="Muy Baja",AB356="Catastrófico"),AND(Z356="Baja",AB356="Catastrófico"),AND(Z356="Media",AB356="Catastrófico"),AND(Z356="Alta",AB356="Catastrófico"),AND(Z356="Muy Alta",AB356="Catastrófico")),"Extremo","")))),"")</f>
        <v/>
      </c>
      <c r="AE356" s="11"/>
      <c r="AF356" s="11"/>
      <c r="AG356" s="12"/>
      <c r="AH356" s="12"/>
      <c r="AI356" s="12"/>
      <c r="AJ356" s="12"/>
      <c r="AK356" s="13"/>
      <c r="AL356" s="13"/>
      <c r="AM356" s="177"/>
      <c r="AN356" s="217"/>
    </row>
    <row r="357" spans="1:40" x14ac:dyDescent="0.3">
      <c r="A357" s="245"/>
      <c r="B357" s="177"/>
      <c r="C357" s="177"/>
      <c r="D357" s="177"/>
      <c r="E357" s="177"/>
      <c r="F357" s="208"/>
      <c r="G357" s="177"/>
      <c r="H357" s="177"/>
      <c r="I357" s="196"/>
      <c r="J357" s="199"/>
      <c r="K357" s="202"/>
      <c r="L357" s="199">
        <f ca="1">IF(NOT(ISERROR(MATCH(K357,_xlfn.ANCHORARRAY(F368),0))),J370&amp;"Por favor no seleccionar los criterios de impacto",K357)</f>
        <v>0</v>
      </c>
      <c r="M357" s="196"/>
      <c r="N357" s="199"/>
      <c r="O357" s="174"/>
      <c r="P357" s="31">
        <v>5</v>
      </c>
      <c r="Q357" s="2"/>
      <c r="R357" s="27" t="str">
        <f t="shared" si="281"/>
        <v/>
      </c>
      <c r="S357" s="12"/>
      <c r="T357" s="12"/>
      <c r="U357" s="28" t="str">
        <f t="shared" si="285"/>
        <v/>
      </c>
      <c r="V357" s="12"/>
      <c r="W357" s="12"/>
      <c r="X357" s="12"/>
      <c r="Y357" s="29" t="str">
        <f t="shared" si="290"/>
        <v/>
      </c>
      <c r="Z357" s="25" t="str">
        <f t="shared" si="286"/>
        <v/>
      </c>
      <c r="AA357" s="18" t="str">
        <f t="shared" si="287"/>
        <v/>
      </c>
      <c r="AB357" s="25" t="str">
        <f t="shared" si="288"/>
        <v/>
      </c>
      <c r="AC357" s="18" t="str">
        <f t="shared" si="291"/>
        <v/>
      </c>
      <c r="AD357" s="30" t="str">
        <f t="shared" ref="AD357:AD358" si="292">IFERROR(IF(OR(AND(Z357="Muy Baja",AB357="Leve"),AND(Z357="Muy Baja",AB357="Menor"),AND(Z357="Baja",AB357="Leve")),"Bajo",IF(OR(AND(Z357="Muy baja",AB357="Moderado"),AND(Z357="Baja",AB357="Menor"),AND(Z357="Baja",AB357="Moderado"),AND(Z357="Media",AB357="Leve"),AND(Z357="Media",AB357="Menor"),AND(Z357="Media",AB357="Moderado"),AND(Z357="Alta",AB357="Leve"),AND(Z357="Alta",AB357="Menor")),"Moderado",IF(OR(AND(Z357="Muy Baja",AB357="Mayor"),AND(Z357="Baja",AB357="Mayor"),AND(Z357="Media",AB357="Mayor"),AND(Z357="Alta",AB357="Moderado"),AND(Z357="Alta",AB357="Mayor"),AND(Z357="Muy Alta",AB357="Leve"),AND(Z357="Muy Alta",AB357="Menor"),AND(Z357="Muy Alta",AB357="Moderado"),AND(Z357="Muy Alta",AB357="Mayor")),"Alto",IF(OR(AND(Z357="Muy Baja",AB357="Catastrófico"),AND(Z357="Baja",AB357="Catastrófico"),AND(Z357="Media",AB357="Catastrófico"),AND(Z357="Alta",AB357="Catastrófico"),AND(Z357="Muy Alta",AB357="Catastrófico")),"Extremo","")))),"")</f>
        <v/>
      </c>
      <c r="AE357" s="11"/>
      <c r="AF357" s="11"/>
      <c r="AG357" s="12"/>
      <c r="AH357" s="12"/>
      <c r="AI357" s="12"/>
      <c r="AJ357" s="12"/>
      <c r="AK357" s="13"/>
      <c r="AL357" s="13"/>
      <c r="AM357" s="177"/>
      <c r="AN357" s="217"/>
    </row>
    <row r="358" spans="1:40" ht="17.25" thickBot="1" x14ac:dyDescent="0.35">
      <c r="A358" s="261"/>
      <c r="B358" s="215"/>
      <c r="C358" s="215"/>
      <c r="D358" s="215"/>
      <c r="E358" s="215"/>
      <c r="F358" s="228"/>
      <c r="G358" s="215"/>
      <c r="H358" s="215"/>
      <c r="I358" s="219"/>
      <c r="J358" s="213"/>
      <c r="K358" s="220"/>
      <c r="L358" s="213">
        <f ca="1">IF(NOT(ISERROR(MATCH(K358,_xlfn.ANCHORARRAY(F369),0))),J371&amp;"Por favor no seleccionar los criterios de impacto",K358)</f>
        <v>0</v>
      </c>
      <c r="M358" s="219"/>
      <c r="N358" s="213"/>
      <c r="O358" s="214"/>
      <c r="P358" s="64">
        <v>6</v>
      </c>
      <c r="Q358" s="47"/>
      <c r="R358" s="65" t="str">
        <f t="shared" si="281"/>
        <v/>
      </c>
      <c r="S358" s="66"/>
      <c r="T358" s="66"/>
      <c r="U358" s="67" t="str">
        <f t="shared" si="285"/>
        <v/>
      </c>
      <c r="V358" s="66"/>
      <c r="W358" s="66"/>
      <c r="X358" s="66"/>
      <c r="Y358" s="68" t="str">
        <f t="shared" si="290"/>
        <v/>
      </c>
      <c r="Z358" s="52" t="str">
        <f t="shared" si="286"/>
        <v/>
      </c>
      <c r="AA358" s="67" t="str">
        <f t="shared" si="287"/>
        <v/>
      </c>
      <c r="AB358" s="52" t="str">
        <f t="shared" si="288"/>
        <v/>
      </c>
      <c r="AC358" s="67" t="str">
        <f t="shared" si="291"/>
        <v/>
      </c>
      <c r="AD358" s="69" t="str">
        <f t="shared" si="292"/>
        <v/>
      </c>
      <c r="AE358" s="66"/>
      <c r="AF358" s="66"/>
      <c r="AG358" s="66"/>
      <c r="AH358" s="66"/>
      <c r="AI358" s="66"/>
      <c r="AJ358" s="66"/>
      <c r="AK358" s="70"/>
      <c r="AL358" s="70"/>
      <c r="AM358" s="215"/>
      <c r="AN358" s="218"/>
    </row>
    <row r="359" spans="1:40" s="104" customFormat="1" ht="135" x14ac:dyDescent="0.3">
      <c r="A359" s="250">
        <v>59</v>
      </c>
      <c r="B359" s="222" t="s">
        <v>942</v>
      </c>
      <c r="C359" s="222" t="s">
        <v>43</v>
      </c>
      <c r="D359" s="222" t="s">
        <v>943</v>
      </c>
      <c r="E359" s="222" t="s">
        <v>944</v>
      </c>
      <c r="F359" s="235" t="s">
        <v>945</v>
      </c>
      <c r="G359" s="222" t="s">
        <v>47</v>
      </c>
      <c r="H359" s="222">
        <v>78</v>
      </c>
      <c r="I359" s="229" t="str">
        <f>IF(H359&lt;=0,"",IF(H359&lt;=2,"Muy Baja",IF(H359&lt;=5,"Baja",IF(H359&lt;=19,"Media",IF(H359&lt;=50,"Alta","Muy Alta")))))</f>
        <v>Muy Alta</v>
      </c>
      <c r="J359" s="230">
        <f>IF(I359="","",IF(I359="Muy Baja",0.2,IF(I359="Baja",0.4,IF(I359="Media",0.6,IF(I359="Alta",0.8,IF(I359="Muy Alta",1,))))))</f>
        <v>1</v>
      </c>
      <c r="K359" s="231" t="s">
        <v>95</v>
      </c>
      <c r="L359" s="230" t="str">
        <f>IF(NOT(ISERROR(MATCH(K359,'[15]Tabla Impacto'!$B$221:$B$223,0))),'[15]Tabla Impacto'!$F$223&amp;"Por favor no seleccionar los criterios de impacto(Afectación Económica o presupuestal y Pérdida Reputacional)",K359)</f>
        <v xml:space="preserve">     El riesgo afecta la imagen de la entidad con algunos usuarios de relevancia frente al logro de los objetivos</v>
      </c>
      <c r="M359" s="229" t="str">
        <f>IF(OR(L359='[15]Tabla Impacto'!$C$11,L359='[15]Tabla Impacto'!$D$11),"Leve",IF(OR(L359='[15]Tabla Impacto'!$C$12,L359='[15]Tabla Impacto'!$D$12),"Menor",IF(OR(L359='[15]Tabla Impacto'!$C$13,L359='[15]Tabla Impacto'!$D$13),"Moderado",IF(OR(L359='[15]Tabla Impacto'!$C$14,L359='[15]Tabla Impacto'!$D$14),"Mayor",IF(OR(L359='[15]Tabla Impacto'!$C$15,L359='[15]Tabla Impacto'!$D$15),"Catastrófico","")))))</f>
        <v>Moderado</v>
      </c>
      <c r="N359" s="230">
        <f>IF(M359="","",IF(M359="Leve",0.2,IF(M359="Menor",0.4,IF(M359="Moderado",0.6,IF(M359="Mayor",0.8,IF(M359="Catastrófico",1,))))))</f>
        <v>0.6</v>
      </c>
      <c r="O359" s="221" t="str">
        <f>IF(OR(AND(I359="Muy Baja",M359="Leve"),AND(I359="Muy Baja",M359="Menor"),AND(I359="Baja",M359="Leve")),"Bajo",IF(OR(AND(I359="Muy baja",M359="Moderado"),AND(I359="Baja",M359="Menor"),AND(I359="Baja",M359="Moderado"),AND(I359="Media",M359="Leve"),AND(I359="Media",M359="Menor"),AND(I359="Media",M359="Moderado"),AND(I359="Alta",M359="Leve"),AND(I359="Alta",M359="Menor")),"Moderado",IF(OR(AND(I359="Muy Baja",M359="Mayor"),AND(I359="Baja",M359="Mayor"),AND(I359="Media",M359="Mayor"),AND(I359="Alta",M359="Moderado"),AND(I359="Alta",M359="Mayor"),AND(I359="Muy Alta",M359="Leve"),AND(I359="Muy Alta",M359="Menor"),AND(I359="Muy Alta",M359="Moderado"),AND(I359="Muy Alta",M359="Mayor")),"Alto",IF(OR(AND(I359="Muy Baja",M359="Catastrófico"),AND(I359="Baja",M359="Catastrófico"),AND(I359="Media",M359="Catastrófico"),AND(I359="Alta",M359="Catastrófico"),AND(I359="Muy Alta",M359="Catastrófico")),"Extremo",""))))</f>
        <v>Alto</v>
      </c>
      <c r="P359" s="57">
        <v>1</v>
      </c>
      <c r="Q359" s="58" t="s">
        <v>946</v>
      </c>
      <c r="R359" s="59" t="str">
        <f>IF(OR(S359="Preventivo",S359="Detectivo"),"Probabilidad",IF(S359="Correctivo","Impacto",""))</f>
        <v>Probabilidad</v>
      </c>
      <c r="S359" s="44" t="s">
        <v>64</v>
      </c>
      <c r="T359" s="44" t="s">
        <v>51</v>
      </c>
      <c r="U359" s="60" t="str">
        <f>IF(AND(S359="Preventivo",T359="Automático"),"50%",IF(AND(S359="Preventivo",T359="Manual"),"40%",IF(AND(S359="Detectivo",T359="Automático"),"40%",IF(AND(S359="Detectivo",T359="Manual"),"30%",IF(AND(S359="Correctivo",T359="Automático"),"35%",IF(AND(S359="Correctivo",T359="Manual"),"25%",""))))))</f>
        <v>40%</v>
      </c>
      <c r="V359" s="44" t="s">
        <v>52</v>
      </c>
      <c r="W359" s="44" t="s">
        <v>53</v>
      </c>
      <c r="X359" s="44" t="s">
        <v>54</v>
      </c>
      <c r="Y359" s="61">
        <f>IFERROR(IF(R359="Probabilidad",(J359-(+J359*U359)),IF(R359="Impacto",J359,"")),"")</f>
        <v>0.6</v>
      </c>
      <c r="Z359" s="39" t="str">
        <f>IFERROR(IF(Y359="","",IF(Y359&lt;=0.2,"Muy Baja",IF(Y359&lt;=0.4,"Baja",IF(Y359&lt;=0.6,"Media",IF(Y359&lt;=0.8,"Alta","Muy Alta"))))),"")</f>
        <v>Media</v>
      </c>
      <c r="AA359" s="62">
        <f>+Y359</f>
        <v>0.6</v>
      </c>
      <c r="AB359" s="39" t="str">
        <f>IFERROR(IF(AC359="","",IF(AC359&lt;=0.2,"Leve",IF(AC359&lt;=0.4,"Menor",IF(AC359&lt;=0.6,"Moderado",IF(AC359&lt;=0.8,"Mayor","Catastrófico"))))),"")</f>
        <v>Moderado</v>
      </c>
      <c r="AC359" s="62">
        <f>IFERROR(IF(R359="Impacto",(N359-(+N359*U359)),IF(R359="Probabilidad",N359,"")),"")</f>
        <v>0.6</v>
      </c>
      <c r="AD359" s="63" t="str">
        <f>IFERROR(IF(OR(AND(Z359="Muy Baja",AB359="Leve"),AND(Z359="Muy Baja",AB359="Menor"),AND(Z359="Baja",AB359="Leve")),"Bajo",IF(OR(AND(Z359="Muy baja",AB359="Moderado"),AND(Z359="Baja",AB359="Menor"),AND(Z359="Baja",AB359="Moderado"),AND(Z359="Media",AB359="Leve"),AND(Z359="Media",AB359="Menor"),AND(Z359="Media",AB359="Moderado"),AND(Z359="Alta",AB359="Leve"),AND(Z359="Alta",AB359="Menor")),"Moderado",IF(OR(AND(Z359="Muy Baja",AB359="Mayor"),AND(Z359="Baja",AB359="Mayor"),AND(Z359="Media",AB359="Mayor"),AND(Z359="Alta",AB359="Moderado"),AND(Z359="Alta",AB359="Mayor"),AND(Z359="Muy Alta",AB359="Leve"),AND(Z359="Muy Alta",AB359="Menor"),AND(Z359="Muy Alta",AB359="Moderado"),AND(Z359="Muy Alta",AB359="Mayor")),"Alto",IF(OR(AND(Z359="Muy Baja",AB359="Catastrófico"),AND(Z359="Baja",AB359="Catastrófico"),AND(Z359="Media",AB359="Catastrófico"),AND(Z359="Alta",AB359="Catastrófico"),AND(Z359="Muy Alta",AB359="Catastrófico")),"Extremo","")))),"")</f>
        <v>Moderado</v>
      </c>
      <c r="AE359" s="43" t="s">
        <v>55</v>
      </c>
      <c r="AF359" s="43" t="s">
        <v>947</v>
      </c>
      <c r="AG359" s="44" t="s">
        <v>948</v>
      </c>
      <c r="AH359" s="44" t="s">
        <v>949</v>
      </c>
      <c r="AI359" s="44" t="s">
        <v>950</v>
      </c>
      <c r="AJ359" s="44" t="s">
        <v>951</v>
      </c>
      <c r="AK359" s="45">
        <v>44330</v>
      </c>
      <c r="AL359" s="45">
        <v>44561</v>
      </c>
      <c r="AM359" s="222">
        <v>3763</v>
      </c>
      <c r="AN359" s="223"/>
    </row>
    <row r="360" spans="1:40" s="104" customFormat="1" ht="94.5" x14ac:dyDescent="0.3">
      <c r="A360" s="245"/>
      <c r="B360" s="177"/>
      <c r="C360" s="177"/>
      <c r="D360" s="177"/>
      <c r="E360" s="177"/>
      <c r="F360" s="208"/>
      <c r="G360" s="177"/>
      <c r="H360" s="177"/>
      <c r="I360" s="196"/>
      <c r="J360" s="199"/>
      <c r="K360" s="202"/>
      <c r="L360" s="199">
        <f ca="1">IF(NOT(ISERROR(MATCH(K360,_xlfn.ANCHORARRAY(F371),0))),J373&amp;"Por favor no seleccionar los criterios de impacto",K360)</f>
        <v>0</v>
      </c>
      <c r="M360" s="196"/>
      <c r="N360" s="199"/>
      <c r="O360" s="174"/>
      <c r="P360" s="31">
        <v>2</v>
      </c>
      <c r="Q360" s="2" t="s">
        <v>952</v>
      </c>
      <c r="R360" s="27" t="str">
        <f>IF(OR(S360="Preventivo",S360="Detectivo"),"Probabilidad",IF(S360="Correctivo","Impacto",""))</f>
        <v>Probabilidad</v>
      </c>
      <c r="S360" s="12" t="s">
        <v>64</v>
      </c>
      <c r="T360" s="12" t="s">
        <v>51</v>
      </c>
      <c r="U360" s="28" t="str">
        <f t="shared" ref="U360:U361" si="293">IF(AND(S360="Preventivo",T360="Automático"),"50%",IF(AND(S360="Preventivo",T360="Manual"),"40%",IF(AND(S360="Detectivo",T360="Automático"),"40%",IF(AND(S360="Detectivo",T360="Manual"),"30%",IF(AND(S360="Correctivo",T360="Automático"),"35%",IF(AND(S360="Correctivo",T360="Manual"),"25%",""))))))</f>
        <v>40%</v>
      </c>
      <c r="V360" s="12" t="s">
        <v>52</v>
      </c>
      <c r="W360" s="12" t="s">
        <v>53</v>
      </c>
      <c r="X360" s="12" t="s">
        <v>54</v>
      </c>
      <c r="Y360" s="29">
        <f>IFERROR(IF(AND(R359="Probabilidad",R360="Probabilidad"),(AA359-(+AA359*U360)),IF(R360="Probabilidad",(J359-(+J359*U360)),IF(R360="Impacto",AA359,""))),"")</f>
        <v>0.36</v>
      </c>
      <c r="Z360" s="25" t="str">
        <f t="shared" ref="Z360:Z364" si="294">IFERROR(IF(Y360="","",IF(Y360&lt;=0.2,"Muy Baja",IF(Y360&lt;=0.4,"Baja",IF(Y360&lt;=0.6,"Media",IF(Y360&lt;=0.8,"Alta","Muy Alta"))))),"")</f>
        <v>Baja</v>
      </c>
      <c r="AA360" s="18">
        <f t="shared" ref="AA360:AA364" si="295">+Y360</f>
        <v>0.36</v>
      </c>
      <c r="AB360" s="25" t="str">
        <f t="shared" ref="AB360:AB364" si="296">IFERROR(IF(AC360="","",IF(AC360&lt;=0.2,"Leve",IF(AC360&lt;=0.4,"Menor",IF(AC360&lt;=0.6,"Moderado",IF(AC360&lt;=0.8,"Mayor","Catastrófico"))))),"")</f>
        <v>Moderado</v>
      </c>
      <c r="AC360" s="18">
        <f>IFERROR(IF(AND(R359="Impacto",R360="Impacto"),(AC359-(+AC359*U360)),IF(R360="Impacto",(N359-(+N359*U360)),IF(R360="Probabilidad",AC359,""))),"")</f>
        <v>0.6</v>
      </c>
      <c r="AD360" s="30" t="str">
        <f t="shared" ref="AD360:AD364" si="297">IFERROR(IF(OR(AND(Z360="Muy Baja",AB360="Leve"),AND(Z360="Muy Baja",AB360="Menor"),AND(Z360="Baja",AB360="Leve")),"Bajo",IF(OR(AND(Z360="Muy baja",AB360="Moderado"),AND(Z360="Baja",AB360="Menor"),AND(Z360="Baja",AB360="Moderado"),AND(Z360="Media",AB360="Leve"),AND(Z360="Media",AB360="Menor"),AND(Z360="Media",AB360="Moderado"),AND(Z360="Alta",AB360="Leve"),AND(Z360="Alta",AB360="Menor")),"Moderado",IF(OR(AND(Z360="Muy Baja",AB360="Mayor"),AND(Z360="Baja",AB360="Mayor"),AND(Z360="Media",AB360="Mayor"),AND(Z360="Alta",AB360="Moderado"),AND(Z360="Alta",AB360="Mayor"),AND(Z360="Muy Alta",AB360="Leve"),AND(Z360="Muy Alta",AB360="Menor"),AND(Z360="Muy Alta",AB360="Moderado"),AND(Z360="Muy Alta",AB360="Mayor")),"Alto",IF(OR(AND(Z360="Muy Baja",AB360="Catastrófico"),AND(Z360="Baja",AB360="Catastrófico"),AND(Z360="Media",AB360="Catastrófico"),AND(Z360="Alta",AB360="Catastrófico"),AND(Z360="Muy Alta",AB360="Catastrófico")),"Extremo","")))),"")</f>
        <v>Moderado</v>
      </c>
      <c r="AE360" s="11" t="s">
        <v>55</v>
      </c>
      <c r="AF360" s="11" t="s">
        <v>953</v>
      </c>
      <c r="AG360" s="12" t="s">
        <v>954</v>
      </c>
      <c r="AH360" s="12" t="s">
        <v>955</v>
      </c>
      <c r="AI360" s="12" t="s">
        <v>950</v>
      </c>
      <c r="AJ360" s="12" t="s">
        <v>951</v>
      </c>
      <c r="AK360" s="13">
        <v>44330</v>
      </c>
      <c r="AL360" s="13">
        <v>44561</v>
      </c>
      <c r="AM360" s="177"/>
      <c r="AN360" s="217"/>
    </row>
    <row r="361" spans="1:40" s="104" customFormat="1" x14ac:dyDescent="0.3">
      <c r="A361" s="245"/>
      <c r="B361" s="177"/>
      <c r="C361" s="177"/>
      <c r="D361" s="177"/>
      <c r="E361" s="177"/>
      <c r="F361" s="208"/>
      <c r="G361" s="177"/>
      <c r="H361" s="177"/>
      <c r="I361" s="196"/>
      <c r="J361" s="199"/>
      <c r="K361" s="202"/>
      <c r="L361" s="199">
        <f ca="1">IF(NOT(ISERROR(MATCH(K361,_xlfn.ANCHORARRAY(F372),0))),J374&amp;"Por favor no seleccionar los criterios de impacto",K361)</f>
        <v>0</v>
      </c>
      <c r="M361" s="196"/>
      <c r="N361" s="199"/>
      <c r="O361" s="174"/>
      <c r="P361" s="31">
        <v>3</v>
      </c>
      <c r="Q361" s="2"/>
      <c r="R361" s="27" t="str">
        <f>IF(OR(S361="Preventivo",S361="Detectivo"),"Probabilidad",IF(S361="Correctivo","Impacto",""))</f>
        <v/>
      </c>
      <c r="S361" s="12"/>
      <c r="T361" s="12"/>
      <c r="U361" s="28" t="str">
        <f t="shared" si="293"/>
        <v/>
      </c>
      <c r="V361" s="12"/>
      <c r="W361" s="12"/>
      <c r="X361" s="12"/>
      <c r="Y361" s="29" t="str">
        <f>IFERROR(IF(AND(R360="Probabilidad",R361="Probabilidad"),(AA360-(+AA360*U361)),IF(AND(R360="Impacto",R361="Probabilidad"),(AA359-(+AA359*U361)),IF(R361="Impacto",AA360,""))),"")</f>
        <v/>
      </c>
      <c r="Z361" s="25" t="str">
        <f t="shared" si="294"/>
        <v/>
      </c>
      <c r="AA361" s="18" t="str">
        <f t="shared" si="295"/>
        <v/>
      </c>
      <c r="AB361" s="25" t="str">
        <f t="shared" si="296"/>
        <v/>
      </c>
      <c r="AC361" s="18" t="str">
        <f>IFERROR(IF(AND(R360="Impacto",R361="Impacto"),(AC360-(+AC360*U361)),IF(AND(R360="Probabilidad",R361="Impacto"),(AC359-(+AC359*U361)),IF(R361="Probabilidad",AC360,""))),"")</f>
        <v/>
      </c>
      <c r="AD361" s="30" t="str">
        <f t="shared" si="297"/>
        <v/>
      </c>
      <c r="AE361" s="11"/>
      <c r="AF361" s="11"/>
      <c r="AG361" s="12"/>
      <c r="AH361" s="12"/>
      <c r="AI361" s="12"/>
      <c r="AJ361" s="12"/>
      <c r="AK361" s="13"/>
      <c r="AL361" s="13"/>
      <c r="AM361" s="177"/>
      <c r="AN361" s="217"/>
    </row>
    <row r="362" spans="1:40" s="104" customFormat="1" x14ac:dyDescent="0.3">
      <c r="A362" s="245"/>
      <c r="B362" s="177"/>
      <c r="C362" s="177"/>
      <c r="D362" s="177"/>
      <c r="E362" s="177"/>
      <c r="F362" s="208"/>
      <c r="G362" s="177"/>
      <c r="H362" s="177"/>
      <c r="I362" s="196"/>
      <c r="J362" s="199"/>
      <c r="K362" s="202"/>
      <c r="L362" s="199">
        <f ca="1">IF(NOT(ISERROR(MATCH(K362,_xlfn.ANCHORARRAY(F373),0))),J375&amp;"Por favor no seleccionar los criterios de impacto",K362)</f>
        <v>0</v>
      </c>
      <c r="M362" s="196"/>
      <c r="N362" s="199"/>
      <c r="O362" s="174"/>
      <c r="P362" s="31">
        <v>4</v>
      </c>
      <c r="Q362" s="2"/>
      <c r="R362" s="27" t="str">
        <f t="shared" ref="R362:R382" si="298">IF(OR(S362="Preventivo",S362="Detectivo"),"Probabilidad",IF(S362="Correctivo","Impacto",""))</f>
        <v/>
      </c>
      <c r="S362" s="12"/>
      <c r="T362" s="12"/>
      <c r="U362" s="28"/>
      <c r="V362" s="12"/>
      <c r="W362" s="12"/>
      <c r="X362" s="12"/>
      <c r="Y362" s="29" t="str">
        <f t="shared" ref="Y362:Y364" si="299">IFERROR(IF(AND(R361="Probabilidad",R362="Probabilidad"),(AA361-(+AA361*U362)),IF(AND(R361="Impacto",R362="Probabilidad"),(AA360-(+AA360*U362)),IF(R362="Impacto",AA361,""))),"")</f>
        <v/>
      </c>
      <c r="Z362" s="25" t="str">
        <f t="shared" si="294"/>
        <v/>
      </c>
      <c r="AA362" s="18" t="str">
        <f t="shared" si="295"/>
        <v/>
      </c>
      <c r="AB362" s="25" t="str">
        <f t="shared" si="296"/>
        <v/>
      </c>
      <c r="AC362" s="18" t="str">
        <f t="shared" ref="AC362:AC364" si="300">IFERROR(IF(AND(R361="Impacto",R362="Impacto"),(AC361-(+AC361*U362)),IF(AND(R361="Probabilidad",R362="Impacto"),(AC360-(+AC360*U362)),IF(R362="Probabilidad",AC361,""))),"")</f>
        <v/>
      </c>
      <c r="AD362" s="30" t="str">
        <f>IFERROR(IF(OR(AND(Z362="Muy Baja",AB362="Leve"),AND(Z362="Muy Baja",AB362="Menor"),AND(Z362="Baja",AB362="Leve")),"Bajo",IF(OR(AND(Z362="Muy baja",AB362="Moderado"),AND(Z362="Baja",AB362="Menor"),AND(Z362="Baja",AB362="Moderado"),AND(Z362="Media",AB362="Leve"),AND(Z362="Media",AB362="Menor"),AND(Z362="Media",AB362="Moderado"),AND(Z362="Alta",AB362="Leve"),AND(Z362="Alta",AB362="Menor")),"Moderado",IF(OR(AND(Z362="Muy Baja",AB362="Mayor"),AND(Z362="Baja",AB362="Mayor"),AND(Z362="Media",AB362="Mayor"),AND(Z362="Alta",AB362="Moderado"),AND(Z362="Alta",AB362="Mayor"),AND(Z362="Muy Alta",AB362="Leve"),AND(Z362="Muy Alta",AB362="Menor"),AND(Z362="Muy Alta",AB362="Moderado"),AND(Z362="Muy Alta",AB362="Mayor")),"Alto",IF(OR(AND(Z362="Muy Baja",AB362="Catastrófico"),AND(Z362="Baja",AB362="Catastrófico"),AND(Z362="Media",AB362="Catastrófico"),AND(Z362="Alta",AB362="Catastrófico"),AND(Z362="Muy Alta",AB362="Catastrófico")),"Extremo","")))),"")</f>
        <v/>
      </c>
      <c r="AE362" s="11"/>
      <c r="AF362" s="11"/>
      <c r="AG362" s="12"/>
      <c r="AH362" s="12"/>
      <c r="AI362" s="12"/>
      <c r="AJ362" s="12"/>
      <c r="AK362" s="13"/>
      <c r="AL362" s="13"/>
      <c r="AM362" s="177"/>
      <c r="AN362" s="217"/>
    </row>
    <row r="363" spans="1:40" s="104" customFormat="1" x14ac:dyDescent="0.3">
      <c r="A363" s="245"/>
      <c r="B363" s="177"/>
      <c r="C363" s="177"/>
      <c r="D363" s="177"/>
      <c r="E363" s="177"/>
      <c r="F363" s="208"/>
      <c r="G363" s="177"/>
      <c r="H363" s="177"/>
      <c r="I363" s="196"/>
      <c r="J363" s="199"/>
      <c r="K363" s="202"/>
      <c r="L363" s="199">
        <f ca="1">IF(NOT(ISERROR(MATCH(K363,_xlfn.ANCHORARRAY(F374),0))),J376&amp;"Por favor no seleccionar los criterios de impacto",K363)</f>
        <v>0</v>
      </c>
      <c r="M363" s="196"/>
      <c r="N363" s="199"/>
      <c r="O363" s="174"/>
      <c r="P363" s="31">
        <v>5</v>
      </c>
      <c r="Q363" s="2"/>
      <c r="R363" s="27" t="str">
        <f t="shared" si="298"/>
        <v/>
      </c>
      <c r="S363" s="12"/>
      <c r="T363" s="12"/>
      <c r="U363" s="28"/>
      <c r="V363" s="12"/>
      <c r="W363" s="12"/>
      <c r="X363" s="12"/>
      <c r="Y363" s="29" t="str">
        <f t="shared" si="299"/>
        <v/>
      </c>
      <c r="Z363" s="25" t="str">
        <f t="shared" si="294"/>
        <v/>
      </c>
      <c r="AA363" s="18" t="str">
        <f t="shared" si="295"/>
        <v/>
      </c>
      <c r="AB363" s="25" t="str">
        <f t="shared" si="296"/>
        <v/>
      </c>
      <c r="AC363" s="18" t="str">
        <f t="shared" si="300"/>
        <v/>
      </c>
      <c r="AD363" s="30" t="str">
        <f t="shared" si="297"/>
        <v/>
      </c>
      <c r="AE363" s="11"/>
      <c r="AF363" s="11"/>
      <c r="AG363" s="12"/>
      <c r="AH363" s="12"/>
      <c r="AI363" s="12"/>
      <c r="AJ363" s="12"/>
      <c r="AK363" s="13"/>
      <c r="AL363" s="13"/>
      <c r="AM363" s="177"/>
      <c r="AN363" s="217"/>
    </row>
    <row r="364" spans="1:40" s="104" customFormat="1" x14ac:dyDescent="0.3">
      <c r="A364" s="246"/>
      <c r="B364" s="178"/>
      <c r="C364" s="178"/>
      <c r="D364" s="178"/>
      <c r="E364" s="178"/>
      <c r="F364" s="209"/>
      <c r="G364" s="178"/>
      <c r="H364" s="178"/>
      <c r="I364" s="197"/>
      <c r="J364" s="200"/>
      <c r="K364" s="203"/>
      <c r="L364" s="200">
        <f ca="1">IF(NOT(ISERROR(MATCH(K364,_xlfn.ANCHORARRAY(F375),0))),J377&amp;"Por favor no seleccionar los criterios de impacto",K364)</f>
        <v>0</v>
      </c>
      <c r="M364" s="197"/>
      <c r="N364" s="200"/>
      <c r="O364" s="175"/>
      <c r="P364" s="31">
        <v>6</v>
      </c>
      <c r="Q364" s="2"/>
      <c r="R364" s="27" t="str">
        <f t="shared" si="298"/>
        <v/>
      </c>
      <c r="S364" s="12"/>
      <c r="T364" s="12"/>
      <c r="U364" s="28"/>
      <c r="V364" s="12"/>
      <c r="W364" s="12"/>
      <c r="X364" s="12"/>
      <c r="Y364" s="29" t="str">
        <f t="shared" si="299"/>
        <v/>
      </c>
      <c r="Z364" s="25" t="str">
        <f t="shared" si="294"/>
        <v/>
      </c>
      <c r="AA364" s="18" t="str">
        <f t="shared" si="295"/>
        <v/>
      </c>
      <c r="AB364" s="25" t="str">
        <f t="shared" si="296"/>
        <v/>
      </c>
      <c r="AC364" s="18" t="str">
        <f t="shared" si="300"/>
        <v/>
      </c>
      <c r="AD364" s="30" t="str">
        <f t="shared" si="297"/>
        <v/>
      </c>
      <c r="AE364" s="11"/>
      <c r="AF364" s="11"/>
      <c r="AG364" s="12"/>
      <c r="AH364" s="12"/>
      <c r="AI364" s="12"/>
      <c r="AJ364" s="12"/>
      <c r="AK364" s="13"/>
      <c r="AL364" s="13"/>
      <c r="AM364" s="178"/>
      <c r="AN364" s="224"/>
    </row>
    <row r="365" spans="1:40" s="104" customFormat="1" ht="94.5" x14ac:dyDescent="0.3">
      <c r="A365" s="244">
        <v>60</v>
      </c>
      <c r="B365" s="176" t="s">
        <v>942</v>
      </c>
      <c r="C365" s="176" t="s">
        <v>43</v>
      </c>
      <c r="D365" s="176" t="s">
        <v>956</v>
      </c>
      <c r="E365" s="176" t="s">
        <v>957</v>
      </c>
      <c r="F365" s="207" t="s">
        <v>958</v>
      </c>
      <c r="G365" s="176" t="s">
        <v>959</v>
      </c>
      <c r="H365" s="176">
        <v>250</v>
      </c>
      <c r="I365" s="195" t="str">
        <f t="shared" ref="I365" si="301">IF(H365&lt;=0,"",IF(H365&lt;=2,"Muy Baja",IF(H365&lt;=5,"Baja",IF(H365&lt;=19,"Media",IF(H365&lt;=50,"Alta","Muy Alta")))))</f>
        <v>Muy Alta</v>
      </c>
      <c r="J365" s="198">
        <f>IF(I365="","",IF(I365="Muy Baja",0.2,IF(I365="Baja",0.4,IF(I365="Media",0.6,IF(I365="Alta",0.8,IF(I365="Muy Alta",1,))))))</f>
        <v>1</v>
      </c>
      <c r="K365" s="201" t="s">
        <v>48</v>
      </c>
      <c r="L365" s="198" t="str">
        <f>IF(NOT(ISERROR(MATCH(K365,'[15]Tabla Impacto'!$B$221:$B$223,0))),'[15]Tabla Impacto'!$F$223&amp;"Por favor no seleccionar los criterios de impacto(Afectación Económica o presupuestal y Pérdida Reputacional)",K365)</f>
        <v xml:space="preserve">     El riesgo afecta la imagen de de la entidad con efecto publicitario sostenido a nivel de sector administrativo, nivel departamental o municipal</v>
      </c>
      <c r="M365" s="195" t="str">
        <f>IF(OR(L365='[15]Tabla Impacto'!$C$11,L365='[15]Tabla Impacto'!$D$11),"Leve",IF(OR(L365='[15]Tabla Impacto'!$C$12,L365='[15]Tabla Impacto'!$D$12),"Menor",IF(OR(L365='[15]Tabla Impacto'!$C$13,L365='[15]Tabla Impacto'!$D$13),"Moderado",IF(OR(L365='[15]Tabla Impacto'!$C$14,L365='[15]Tabla Impacto'!$D$14),"Mayor",IF(OR(L365='[15]Tabla Impacto'!$C$15,L365='[15]Tabla Impacto'!$D$15),"Catastrófico","")))))</f>
        <v>Mayor</v>
      </c>
      <c r="N365" s="198">
        <f>IF(M365="","",IF(M365="Leve",0.2,IF(M365="Menor",0.4,IF(M365="Moderado",0.6,IF(M365="Mayor",0.8,IF(M365="Catastrófico",1,))))))</f>
        <v>0.8</v>
      </c>
      <c r="O365" s="173" t="str">
        <f>IF(OR(AND(I365="Muy Baja",M365="Leve"),AND(I365="Muy Baja",M365="Menor"),AND(I365="Baja",M365="Leve")),"Bajo",IF(OR(AND(I365="Muy baja",M365="Moderado"),AND(I365="Baja",M365="Menor"),AND(I365="Baja",M365="Moderado"),AND(I365="Media",M365="Leve"),AND(I365="Media",M365="Menor"),AND(I365="Media",M365="Moderado"),AND(I365="Alta",M365="Leve"),AND(I365="Alta",M365="Menor")),"Moderado",IF(OR(AND(I365="Muy Baja",M365="Mayor"),AND(I365="Baja",M365="Mayor"),AND(I365="Media",M365="Mayor"),AND(I365="Alta",M365="Moderado"),AND(I365="Alta",M365="Mayor"),AND(I365="Muy Alta",M365="Leve"),AND(I365="Muy Alta",M365="Menor"),AND(I365="Muy Alta",M365="Moderado"),AND(I365="Muy Alta",M365="Mayor")),"Alto",IF(OR(AND(I365="Muy Baja",M365="Catastrófico"),AND(I365="Baja",M365="Catastrófico"),AND(I365="Media",M365="Catastrófico"),AND(I365="Alta",M365="Catastrófico"),AND(I365="Muy Alta",M365="Catastrófico")),"Extremo",""))))</f>
        <v>Alto</v>
      </c>
      <c r="P365" s="31">
        <v>1</v>
      </c>
      <c r="Q365" s="2" t="s">
        <v>960</v>
      </c>
      <c r="R365" s="27" t="str">
        <f t="shared" si="298"/>
        <v>Probabilidad</v>
      </c>
      <c r="S365" s="12" t="s">
        <v>64</v>
      </c>
      <c r="T365" s="12" t="s">
        <v>51</v>
      </c>
      <c r="U365" s="28" t="str">
        <f>IF(AND(S365="Preventivo",T365="Automático"),"50%",IF(AND(S365="Preventivo",T365="Manual"),"40%",IF(AND(S365="Detectivo",T365="Automático"),"40%",IF(AND(S365="Detectivo",T365="Manual"),"30%",IF(AND(S365="Correctivo",T365="Automático"),"35%",IF(AND(S365="Correctivo",T365="Manual"),"25%",""))))))</f>
        <v>40%</v>
      </c>
      <c r="V365" s="12" t="s">
        <v>52</v>
      </c>
      <c r="W365" s="12" t="s">
        <v>53</v>
      </c>
      <c r="X365" s="12" t="s">
        <v>54</v>
      </c>
      <c r="Y365" s="29">
        <f>IFERROR(IF(R365="Probabilidad",(J365-(+J365*U365)),IF(R365="Impacto",J365,"")),"")</f>
        <v>0.6</v>
      </c>
      <c r="Z365" s="25" t="str">
        <f>IFERROR(IF(Y365="","",IF(Y365&lt;=0.2,"Muy Baja",IF(Y365&lt;=0.4,"Baja",IF(Y365&lt;=0.6,"Media",IF(Y365&lt;=0.8,"Alta","Muy Alta"))))),"")</f>
        <v>Media</v>
      </c>
      <c r="AA365" s="18">
        <f>+Y365</f>
        <v>0.6</v>
      </c>
      <c r="AB365" s="25" t="str">
        <f>IFERROR(IF(AC365="","",IF(AC365&lt;=0.2,"Leve",IF(AC365&lt;=0.4,"Menor",IF(AC365&lt;=0.6,"Moderado",IF(AC365&lt;=0.8,"Mayor","Catastrófico"))))),"")</f>
        <v>Mayor</v>
      </c>
      <c r="AC365" s="18">
        <f>IFERROR(IF(R365="Impacto",(N365-(+N365*U365)),IF(R365="Probabilidad",N365,"")),"")</f>
        <v>0.8</v>
      </c>
      <c r="AD365" s="30" t="str">
        <f>IFERROR(IF(OR(AND(Z365="Muy Baja",AB365="Leve"),AND(Z365="Muy Baja",AB365="Menor"),AND(Z365="Baja",AB365="Leve")),"Bajo",IF(OR(AND(Z365="Muy baja",AB365="Moderado"),AND(Z365="Baja",AB365="Menor"),AND(Z365="Baja",AB365="Moderado"),AND(Z365="Media",AB365="Leve"),AND(Z365="Media",AB365="Menor"),AND(Z365="Media",AB365="Moderado"),AND(Z365="Alta",AB365="Leve"),AND(Z365="Alta",AB365="Menor")),"Moderado",IF(OR(AND(Z365="Muy Baja",AB365="Mayor"),AND(Z365="Baja",AB365="Mayor"),AND(Z365="Media",AB365="Mayor"),AND(Z365="Alta",AB365="Moderado"),AND(Z365="Alta",AB365="Mayor"),AND(Z365="Muy Alta",AB365="Leve"),AND(Z365="Muy Alta",AB365="Menor"),AND(Z365="Muy Alta",AB365="Moderado"),AND(Z365="Muy Alta",AB365="Mayor")),"Alto",IF(OR(AND(Z365="Muy Baja",AB365="Catastrófico"),AND(Z365="Baja",AB365="Catastrófico"),AND(Z365="Media",AB365="Catastrófico"),AND(Z365="Alta",AB365="Catastrófico"),AND(Z365="Muy Alta",AB365="Catastrófico")),"Extremo","")))),"")</f>
        <v>Alto</v>
      </c>
      <c r="AE365" s="11" t="s">
        <v>55</v>
      </c>
      <c r="AF365" s="97" t="s">
        <v>961</v>
      </c>
      <c r="AG365" s="12" t="s">
        <v>962</v>
      </c>
      <c r="AH365" s="12" t="s">
        <v>963</v>
      </c>
      <c r="AI365" s="12" t="s">
        <v>964</v>
      </c>
      <c r="AJ365" s="12" t="s">
        <v>965</v>
      </c>
      <c r="AK365" s="13">
        <v>44330</v>
      </c>
      <c r="AL365" s="13">
        <v>44561</v>
      </c>
      <c r="AM365" s="176">
        <v>3766</v>
      </c>
      <c r="AN365" s="216"/>
    </row>
    <row r="366" spans="1:40" s="104" customFormat="1" ht="108" x14ac:dyDescent="0.3">
      <c r="A366" s="245"/>
      <c r="B366" s="177"/>
      <c r="C366" s="177"/>
      <c r="D366" s="177"/>
      <c r="E366" s="177"/>
      <c r="F366" s="208"/>
      <c r="G366" s="177"/>
      <c r="H366" s="177"/>
      <c r="I366" s="196"/>
      <c r="J366" s="199"/>
      <c r="K366" s="202"/>
      <c r="L366" s="199">
        <f ca="1">IF(NOT(ISERROR(MATCH(K366,_xlfn.ANCHORARRAY(F377),0))),J379&amp;"Por favor no seleccionar los criterios de impacto",K366)</f>
        <v>0</v>
      </c>
      <c r="M366" s="196"/>
      <c r="N366" s="199"/>
      <c r="O366" s="174"/>
      <c r="P366" s="31">
        <v>2</v>
      </c>
      <c r="Q366" s="2" t="s">
        <v>966</v>
      </c>
      <c r="R366" s="27" t="str">
        <f t="shared" si="298"/>
        <v>Probabilidad</v>
      </c>
      <c r="S366" s="12" t="s">
        <v>64</v>
      </c>
      <c r="T366" s="12" t="s">
        <v>51</v>
      </c>
      <c r="U366" s="28" t="str">
        <f t="shared" ref="U366:U370" si="302">IF(AND(S366="Preventivo",T366="Automático"),"50%",IF(AND(S366="Preventivo",T366="Manual"),"40%",IF(AND(S366="Detectivo",T366="Automático"),"40%",IF(AND(S366="Detectivo",T366="Manual"),"30%",IF(AND(S366="Correctivo",T366="Automático"),"35%",IF(AND(S366="Correctivo",T366="Manual"),"25%",""))))))</f>
        <v>40%</v>
      </c>
      <c r="V366" s="12" t="s">
        <v>52</v>
      </c>
      <c r="W366" s="12" t="s">
        <v>53</v>
      </c>
      <c r="X366" s="12" t="s">
        <v>54</v>
      </c>
      <c r="Y366" s="29">
        <f>IFERROR(IF(AND(R365="Probabilidad",R366="Probabilidad"),(AA365-(+AA365*U366)),IF(R366="Probabilidad",(J365-(+J365*U366)),IF(R366="Impacto",AA365,""))),"")</f>
        <v>0.36</v>
      </c>
      <c r="Z366" s="25" t="str">
        <f t="shared" ref="Z366:Z370" si="303">IFERROR(IF(Y366="","",IF(Y366&lt;=0.2,"Muy Baja",IF(Y366&lt;=0.4,"Baja",IF(Y366&lt;=0.6,"Media",IF(Y366&lt;=0.8,"Alta","Muy Alta"))))),"")</f>
        <v>Baja</v>
      </c>
      <c r="AA366" s="18">
        <f t="shared" ref="AA366:AA370" si="304">+Y366</f>
        <v>0.36</v>
      </c>
      <c r="AB366" s="25" t="str">
        <f t="shared" ref="AB366:AB370" si="305">IFERROR(IF(AC366="","",IF(AC366&lt;=0.2,"Leve",IF(AC366&lt;=0.4,"Menor",IF(AC366&lt;=0.6,"Moderado",IF(AC366&lt;=0.8,"Mayor","Catastrófico"))))),"")</f>
        <v>Mayor</v>
      </c>
      <c r="AC366" s="18">
        <f>IFERROR(IF(AND(R365="Impacto",R366="Impacto"),(AC365-(+AC365*U366)),IF(R366="Impacto",(N365-(+N365*U366)),IF(R366="Probabilidad",AC365,""))),"")</f>
        <v>0.8</v>
      </c>
      <c r="AD366" s="30" t="str">
        <f t="shared" ref="AD366:AD367" si="306">IFERROR(IF(OR(AND(Z366="Muy Baja",AB366="Leve"),AND(Z366="Muy Baja",AB366="Menor"),AND(Z366="Baja",AB366="Leve")),"Bajo",IF(OR(AND(Z366="Muy baja",AB366="Moderado"),AND(Z366="Baja",AB366="Menor"),AND(Z366="Baja",AB366="Moderado"),AND(Z366="Media",AB366="Leve"),AND(Z366="Media",AB366="Menor"),AND(Z366="Media",AB366="Moderado"),AND(Z366="Alta",AB366="Leve"),AND(Z366="Alta",AB366="Menor")),"Moderado",IF(OR(AND(Z366="Muy Baja",AB366="Mayor"),AND(Z366="Baja",AB366="Mayor"),AND(Z366="Media",AB366="Mayor"),AND(Z366="Alta",AB366="Moderado"),AND(Z366="Alta",AB366="Mayor"),AND(Z366="Muy Alta",AB366="Leve"),AND(Z366="Muy Alta",AB366="Menor"),AND(Z366="Muy Alta",AB366="Moderado"),AND(Z366="Muy Alta",AB366="Mayor")),"Alto",IF(OR(AND(Z366="Muy Baja",AB366="Catastrófico"),AND(Z366="Baja",AB366="Catastrófico"),AND(Z366="Media",AB366="Catastrófico"),AND(Z366="Alta",AB366="Catastrófico"),AND(Z366="Muy Alta",AB366="Catastrófico")),"Extremo","")))),"")</f>
        <v>Alto</v>
      </c>
      <c r="AE366" s="11" t="s">
        <v>55</v>
      </c>
      <c r="AF366" s="97" t="s">
        <v>967</v>
      </c>
      <c r="AG366" s="12" t="s">
        <v>968</v>
      </c>
      <c r="AH366" s="12" t="s">
        <v>190</v>
      </c>
      <c r="AI366" s="12" t="s">
        <v>964</v>
      </c>
      <c r="AJ366" s="12" t="s">
        <v>965</v>
      </c>
      <c r="AK366" s="13">
        <v>44330</v>
      </c>
      <c r="AL366" s="13">
        <v>44561</v>
      </c>
      <c r="AM366" s="177"/>
      <c r="AN366" s="217"/>
    </row>
    <row r="367" spans="1:40" s="104" customFormat="1" x14ac:dyDescent="0.3">
      <c r="A367" s="245"/>
      <c r="B367" s="177"/>
      <c r="C367" s="177"/>
      <c r="D367" s="177"/>
      <c r="E367" s="177"/>
      <c r="F367" s="208"/>
      <c r="G367" s="177"/>
      <c r="H367" s="177"/>
      <c r="I367" s="196"/>
      <c r="J367" s="199"/>
      <c r="K367" s="202"/>
      <c r="L367" s="199">
        <f ca="1">IF(NOT(ISERROR(MATCH(K367,_xlfn.ANCHORARRAY(F378),0))),J380&amp;"Por favor no seleccionar los criterios de impacto",K367)</f>
        <v>0</v>
      </c>
      <c r="M367" s="196"/>
      <c r="N367" s="199"/>
      <c r="O367" s="174"/>
      <c r="P367" s="31">
        <v>3</v>
      </c>
      <c r="Q367" s="2"/>
      <c r="R367" s="27" t="str">
        <f t="shared" si="298"/>
        <v/>
      </c>
      <c r="S367" s="12"/>
      <c r="T367" s="12"/>
      <c r="U367" s="28" t="str">
        <f t="shared" si="302"/>
        <v/>
      </c>
      <c r="V367" s="12"/>
      <c r="W367" s="12"/>
      <c r="X367" s="12"/>
      <c r="Y367" s="29" t="str">
        <f>IFERROR(IF(AND(R366="Probabilidad",R367="Probabilidad"),(AA366-(+AA366*U367)),IF(AND(R366="Impacto",R367="Probabilidad"),(AA365-(+AA365*U367)),IF(R367="Impacto",AA366,""))),"")</f>
        <v/>
      </c>
      <c r="Z367" s="25" t="str">
        <f t="shared" si="303"/>
        <v/>
      </c>
      <c r="AA367" s="18" t="str">
        <f t="shared" si="304"/>
        <v/>
      </c>
      <c r="AB367" s="25" t="str">
        <f t="shared" si="305"/>
        <v/>
      </c>
      <c r="AC367" s="18" t="str">
        <f>IFERROR(IF(AND(R366="Impacto",R367="Impacto"),(AC366-(+AC366*U367)),IF(AND(R366="Probabilidad",R367="Impacto"),(AC365-(+AC365*U367)),IF(R367="Probabilidad",AC366,""))),"")</f>
        <v/>
      </c>
      <c r="AD367" s="30" t="str">
        <f t="shared" si="306"/>
        <v/>
      </c>
      <c r="AE367" s="11"/>
      <c r="AF367" s="11"/>
      <c r="AG367" s="12"/>
      <c r="AH367" s="12"/>
      <c r="AI367" s="12"/>
      <c r="AJ367" s="12"/>
      <c r="AK367" s="13"/>
      <c r="AL367" s="13"/>
      <c r="AM367" s="177"/>
      <c r="AN367" s="217"/>
    </row>
    <row r="368" spans="1:40" s="104" customFormat="1" x14ac:dyDescent="0.3">
      <c r="A368" s="245"/>
      <c r="B368" s="177"/>
      <c r="C368" s="177"/>
      <c r="D368" s="177"/>
      <c r="E368" s="177"/>
      <c r="F368" s="208"/>
      <c r="G368" s="177"/>
      <c r="H368" s="177"/>
      <c r="I368" s="196"/>
      <c r="J368" s="199"/>
      <c r="K368" s="202"/>
      <c r="L368" s="199">
        <f ca="1">IF(NOT(ISERROR(MATCH(K368,_xlfn.ANCHORARRAY(F379),0))),J381&amp;"Por favor no seleccionar los criterios de impacto",K368)</f>
        <v>0</v>
      </c>
      <c r="M368" s="196"/>
      <c r="N368" s="199"/>
      <c r="O368" s="174"/>
      <c r="P368" s="31">
        <v>4</v>
      </c>
      <c r="Q368" s="2"/>
      <c r="R368" s="27" t="str">
        <f t="shared" si="298"/>
        <v/>
      </c>
      <c r="S368" s="12"/>
      <c r="T368" s="12"/>
      <c r="U368" s="28" t="str">
        <f t="shared" si="302"/>
        <v/>
      </c>
      <c r="V368" s="12"/>
      <c r="W368" s="12"/>
      <c r="X368" s="12"/>
      <c r="Y368" s="29" t="str">
        <f t="shared" ref="Y368:Y370" si="307">IFERROR(IF(AND(R367="Probabilidad",R368="Probabilidad"),(AA367-(+AA367*U368)),IF(AND(R367="Impacto",R368="Probabilidad"),(AA366-(+AA366*U368)),IF(R368="Impacto",AA367,""))),"")</f>
        <v/>
      </c>
      <c r="Z368" s="25" t="str">
        <f t="shared" si="303"/>
        <v/>
      </c>
      <c r="AA368" s="18" t="str">
        <f t="shared" si="304"/>
        <v/>
      </c>
      <c r="AB368" s="25" t="str">
        <f t="shared" si="305"/>
        <v/>
      </c>
      <c r="AC368" s="18" t="str">
        <f t="shared" ref="AC368:AC370" si="308">IFERROR(IF(AND(R367="Impacto",R368="Impacto"),(AC367-(+AC367*U368)),IF(AND(R367="Probabilidad",R368="Impacto"),(AC366-(+AC366*U368)),IF(R368="Probabilidad",AC367,""))),"")</f>
        <v/>
      </c>
      <c r="AD368" s="30" t="str">
        <f>IFERROR(IF(OR(AND(Z368="Muy Baja",AB368="Leve"),AND(Z368="Muy Baja",AB368="Menor"),AND(Z368="Baja",AB368="Leve")),"Bajo",IF(OR(AND(Z368="Muy baja",AB368="Moderado"),AND(Z368="Baja",AB368="Menor"),AND(Z368="Baja",AB368="Moderado"),AND(Z368="Media",AB368="Leve"),AND(Z368="Media",AB368="Menor"),AND(Z368="Media",AB368="Moderado"),AND(Z368="Alta",AB368="Leve"),AND(Z368="Alta",AB368="Menor")),"Moderado",IF(OR(AND(Z368="Muy Baja",AB368="Mayor"),AND(Z368="Baja",AB368="Mayor"),AND(Z368="Media",AB368="Mayor"),AND(Z368="Alta",AB368="Moderado"),AND(Z368="Alta",AB368="Mayor"),AND(Z368="Muy Alta",AB368="Leve"),AND(Z368="Muy Alta",AB368="Menor"),AND(Z368="Muy Alta",AB368="Moderado"),AND(Z368="Muy Alta",AB368="Mayor")),"Alto",IF(OR(AND(Z368="Muy Baja",AB368="Catastrófico"),AND(Z368="Baja",AB368="Catastrófico"),AND(Z368="Media",AB368="Catastrófico"),AND(Z368="Alta",AB368="Catastrófico"),AND(Z368="Muy Alta",AB368="Catastrófico")),"Extremo","")))),"")</f>
        <v/>
      </c>
      <c r="AE368" s="11"/>
      <c r="AF368" s="11"/>
      <c r="AG368" s="12"/>
      <c r="AH368" s="12"/>
      <c r="AI368" s="12"/>
      <c r="AJ368" s="12"/>
      <c r="AK368" s="13"/>
      <c r="AL368" s="13"/>
      <c r="AM368" s="177"/>
      <c r="AN368" s="217"/>
    </row>
    <row r="369" spans="1:40" s="104" customFormat="1" x14ac:dyDescent="0.3">
      <c r="A369" s="245"/>
      <c r="B369" s="177"/>
      <c r="C369" s="177"/>
      <c r="D369" s="177"/>
      <c r="E369" s="177"/>
      <c r="F369" s="208"/>
      <c r="G369" s="177"/>
      <c r="H369" s="177"/>
      <c r="I369" s="196"/>
      <c r="J369" s="199"/>
      <c r="K369" s="202"/>
      <c r="L369" s="199">
        <f ca="1">IF(NOT(ISERROR(MATCH(K369,_xlfn.ANCHORARRAY(F380),0))),J382&amp;"Por favor no seleccionar los criterios de impacto",K369)</f>
        <v>0</v>
      </c>
      <c r="M369" s="196"/>
      <c r="N369" s="199"/>
      <c r="O369" s="174"/>
      <c r="P369" s="31">
        <v>5</v>
      </c>
      <c r="Q369" s="2"/>
      <c r="R369" s="27" t="str">
        <f t="shared" si="298"/>
        <v/>
      </c>
      <c r="S369" s="12"/>
      <c r="T369" s="12"/>
      <c r="U369" s="28" t="str">
        <f t="shared" si="302"/>
        <v/>
      </c>
      <c r="V369" s="12"/>
      <c r="W369" s="12"/>
      <c r="X369" s="12"/>
      <c r="Y369" s="29" t="str">
        <f t="shared" si="307"/>
        <v/>
      </c>
      <c r="Z369" s="25" t="str">
        <f t="shared" si="303"/>
        <v/>
      </c>
      <c r="AA369" s="18" t="str">
        <f t="shared" si="304"/>
        <v/>
      </c>
      <c r="AB369" s="25" t="str">
        <f t="shared" si="305"/>
        <v/>
      </c>
      <c r="AC369" s="18" t="str">
        <f t="shared" si="308"/>
        <v/>
      </c>
      <c r="AD369" s="30" t="str">
        <f t="shared" ref="AD369:AD370" si="309">IFERROR(IF(OR(AND(Z369="Muy Baja",AB369="Leve"),AND(Z369="Muy Baja",AB369="Menor"),AND(Z369="Baja",AB369="Leve")),"Bajo",IF(OR(AND(Z369="Muy baja",AB369="Moderado"),AND(Z369="Baja",AB369="Menor"),AND(Z369="Baja",AB369="Moderado"),AND(Z369="Media",AB369="Leve"),AND(Z369="Media",AB369="Menor"),AND(Z369="Media",AB369="Moderado"),AND(Z369="Alta",AB369="Leve"),AND(Z369="Alta",AB369="Menor")),"Moderado",IF(OR(AND(Z369="Muy Baja",AB369="Mayor"),AND(Z369="Baja",AB369="Mayor"),AND(Z369="Media",AB369="Mayor"),AND(Z369="Alta",AB369="Moderado"),AND(Z369="Alta",AB369="Mayor"),AND(Z369="Muy Alta",AB369="Leve"),AND(Z369="Muy Alta",AB369="Menor"),AND(Z369="Muy Alta",AB369="Moderado"),AND(Z369="Muy Alta",AB369="Mayor")),"Alto",IF(OR(AND(Z369="Muy Baja",AB369="Catastrófico"),AND(Z369="Baja",AB369="Catastrófico"),AND(Z369="Media",AB369="Catastrófico"),AND(Z369="Alta",AB369="Catastrófico"),AND(Z369="Muy Alta",AB369="Catastrófico")),"Extremo","")))),"")</f>
        <v/>
      </c>
      <c r="AE369" s="11"/>
      <c r="AF369" s="11"/>
      <c r="AG369" s="12"/>
      <c r="AH369" s="12"/>
      <c r="AI369" s="12"/>
      <c r="AJ369" s="12"/>
      <c r="AK369" s="13"/>
      <c r="AL369" s="13"/>
      <c r="AM369" s="177"/>
      <c r="AN369" s="217"/>
    </row>
    <row r="370" spans="1:40" s="104" customFormat="1" x14ac:dyDescent="0.3">
      <c r="A370" s="246"/>
      <c r="B370" s="178"/>
      <c r="C370" s="178"/>
      <c r="D370" s="178"/>
      <c r="E370" s="178"/>
      <c r="F370" s="209"/>
      <c r="G370" s="178"/>
      <c r="H370" s="178"/>
      <c r="I370" s="197"/>
      <c r="J370" s="200"/>
      <c r="K370" s="203"/>
      <c r="L370" s="200">
        <f ca="1">IF(NOT(ISERROR(MATCH(K370,_xlfn.ANCHORARRAY(F381),0))),J383&amp;"Por favor no seleccionar los criterios de impacto",K370)</f>
        <v>0</v>
      </c>
      <c r="M370" s="197"/>
      <c r="N370" s="200"/>
      <c r="O370" s="175"/>
      <c r="P370" s="31">
        <v>6</v>
      </c>
      <c r="Q370" s="2"/>
      <c r="R370" s="27" t="str">
        <f t="shared" si="298"/>
        <v/>
      </c>
      <c r="S370" s="12"/>
      <c r="T370" s="12"/>
      <c r="U370" s="28" t="str">
        <f t="shared" si="302"/>
        <v/>
      </c>
      <c r="V370" s="12"/>
      <c r="W370" s="12"/>
      <c r="X370" s="12"/>
      <c r="Y370" s="29" t="str">
        <f t="shared" si="307"/>
        <v/>
      </c>
      <c r="Z370" s="25" t="str">
        <f t="shared" si="303"/>
        <v/>
      </c>
      <c r="AA370" s="18" t="str">
        <f t="shared" si="304"/>
        <v/>
      </c>
      <c r="AB370" s="25" t="str">
        <f t="shared" si="305"/>
        <v/>
      </c>
      <c r="AC370" s="18" t="str">
        <f t="shared" si="308"/>
        <v/>
      </c>
      <c r="AD370" s="30" t="str">
        <f t="shared" si="309"/>
        <v/>
      </c>
      <c r="AE370" s="11"/>
      <c r="AF370" s="11"/>
      <c r="AG370" s="12"/>
      <c r="AH370" s="12"/>
      <c r="AI370" s="12"/>
      <c r="AJ370" s="12"/>
      <c r="AK370" s="13"/>
      <c r="AL370" s="13"/>
      <c r="AM370" s="178"/>
      <c r="AN370" s="224"/>
    </row>
    <row r="371" spans="1:40" s="104" customFormat="1" ht="108" x14ac:dyDescent="0.3">
      <c r="A371" s="244">
        <v>61</v>
      </c>
      <c r="B371" s="176" t="s">
        <v>942</v>
      </c>
      <c r="C371" s="176" t="s">
        <v>43</v>
      </c>
      <c r="D371" s="176" t="s">
        <v>969</v>
      </c>
      <c r="E371" s="176" t="s">
        <v>970</v>
      </c>
      <c r="F371" s="207" t="s">
        <v>971</v>
      </c>
      <c r="G371" s="176" t="s">
        <v>71</v>
      </c>
      <c r="H371" s="176">
        <v>246</v>
      </c>
      <c r="I371" s="195" t="str">
        <f t="shared" ref="I371" si="310">IF(H371&lt;=0,"",IF(H371&lt;=2,"Muy Baja",IF(H371&lt;=5,"Baja",IF(H371&lt;=19,"Media",IF(H371&lt;=50,"Alta","Muy Alta")))))</f>
        <v>Muy Alta</v>
      </c>
      <c r="J371" s="198">
        <f>IF(I371="","",IF(I371="Muy Baja",0.2,IF(I371="Baja",0.4,IF(I371="Media",0.6,IF(I371="Alta",0.8,IF(I371="Muy Alta",1,))))))</f>
        <v>1</v>
      </c>
      <c r="K371" s="201" t="s">
        <v>266</v>
      </c>
      <c r="L371" s="198" t="str">
        <f>IF(NOT(ISERROR(MATCH(K371,'[15]Tabla Impacto'!$B$221:$B$223,0))),'[15]Tabla Impacto'!$F$223&amp;"Por favor no seleccionar los criterios de impacto(Afectación Económica o presupuestal y Pérdida Reputacional)",K371)</f>
        <v xml:space="preserve">     El riesgo afecta la imagen de alguna área de la organización</v>
      </c>
      <c r="M371" s="195" t="str">
        <f>IF(OR(L371='[15]Tabla Impacto'!$C$11,L371='[15]Tabla Impacto'!$D$11),"Leve",IF(OR(L371='[15]Tabla Impacto'!$C$12,L371='[15]Tabla Impacto'!$D$12),"Menor",IF(OR(L371='[15]Tabla Impacto'!$C$13,L371='[15]Tabla Impacto'!$D$13),"Moderado",IF(OR(L371='[15]Tabla Impacto'!$C$14,L371='[15]Tabla Impacto'!$D$14),"Mayor",IF(OR(L371='[15]Tabla Impacto'!$C$15,L371='[15]Tabla Impacto'!$D$15),"Catastrófico","")))))</f>
        <v>Leve</v>
      </c>
      <c r="N371" s="198">
        <f>IF(M371="","",IF(M371="Leve",0.2,IF(M371="Menor",0.4,IF(M371="Moderado",0.6,IF(M371="Mayor",0.8,IF(M371="Catastrófico",1,))))))</f>
        <v>0.2</v>
      </c>
      <c r="O371" s="173" t="str">
        <f>IF(OR(AND(I371="Muy Baja",M371="Leve"),AND(I371="Muy Baja",M371="Menor"),AND(I371="Baja",M371="Leve")),"Bajo",IF(OR(AND(I371="Muy baja",M371="Moderado"),AND(I371="Baja",M371="Menor"),AND(I371="Baja",M371="Moderado"),AND(I371="Media",M371="Leve"),AND(I371="Media",M371="Menor"),AND(I371="Media",M371="Moderado"),AND(I371="Alta",M371="Leve"),AND(I371="Alta",M371="Menor")),"Moderado",IF(OR(AND(I371="Muy Baja",M371="Mayor"),AND(I371="Baja",M371="Mayor"),AND(I371="Media",M371="Mayor"),AND(I371="Alta",M371="Moderado"),AND(I371="Alta",M371="Mayor"),AND(I371="Muy Alta",M371="Leve"),AND(I371="Muy Alta",M371="Menor"),AND(I371="Muy Alta",M371="Moderado"),AND(I371="Muy Alta",M371="Mayor")),"Alto",IF(OR(AND(I371="Muy Baja",M371="Catastrófico"),AND(I371="Baja",M371="Catastrófico"),AND(I371="Media",M371="Catastrófico"),AND(I371="Alta",M371="Catastrófico"),AND(I371="Muy Alta",M371="Catastrófico")),"Extremo",""))))</f>
        <v>Alto</v>
      </c>
      <c r="P371" s="31">
        <v>1</v>
      </c>
      <c r="Q371" s="2" t="s">
        <v>972</v>
      </c>
      <c r="R371" s="27" t="str">
        <f t="shared" si="298"/>
        <v>Probabilidad</v>
      </c>
      <c r="S371" s="12" t="s">
        <v>64</v>
      </c>
      <c r="T371" s="12" t="s">
        <v>51</v>
      </c>
      <c r="U371" s="28" t="str">
        <f>IF(AND(S371="Preventivo",T371="Automático"),"50%",IF(AND(S371="Preventivo",T371="Manual"),"40%",IF(AND(S371="Detectivo",T371="Automático"),"40%",IF(AND(S371="Detectivo",T371="Manual"),"30%",IF(AND(S371="Correctivo",T371="Automático"),"35%",IF(AND(S371="Correctivo",T371="Manual"),"25%",""))))))</f>
        <v>40%</v>
      </c>
      <c r="V371" s="12" t="s">
        <v>52</v>
      </c>
      <c r="W371" s="12" t="s">
        <v>53</v>
      </c>
      <c r="X371" s="12" t="s">
        <v>54</v>
      </c>
      <c r="Y371" s="29">
        <f>IFERROR(IF(R371="Probabilidad",(J371-(+J371*U371)),IF(R371="Impacto",J371,"")),"")</f>
        <v>0.6</v>
      </c>
      <c r="Z371" s="25" t="str">
        <f>IFERROR(IF(Y371="","",IF(Y371&lt;=0.2,"Muy Baja",IF(Y371&lt;=0.4,"Baja",IF(Y371&lt;=0.6,"Media",IF(Y371&lt;=0.8,"Alta","Muy Alta"))))),"")</f>
        <v>Media</v>
      </c>
      <c r="AA371" s="18">
        <f>+Y371</f>
        <v>0.6</v>
      </c>
      <c r="AB371" s="25" t="str">
        <f>IFERROR(IF(AC371="","",IF(AC371&lt;=0.2,"Leve",IF(AC371&lt;=0.4,"Menor",IF(AC371&lt;=0.6,"Moderado",IF(AC371&lt;=0.8,"Mayor","Catastrófico"))))),"")</f>
        <v>Leve</v>
      </c>
      <c r="AC371" s="18">
        <f>IFERROR(IF(R371="Impacto",(N371-(+N371*U371)),IF(R371="Probabilidad",N371,"")),"")</f>
        <v>0.2</v>
      </c>
      <c r="AD371" s="30" t="str">
        <f>IFERROR(IF(OR(AND(Z371="Muy Baja",AB371="Leve"),AND(Z371="Muy Baja",AB371="Menor"),AND(Z371="Baja",AB371="Leve")),"Bajo",IF(OR(AND(Z371="Muy baja",AB371="Moderado"),AND(Z371="Baja",AB371="Menor"),AND(Z371="Baja",AB371="Moderado"),AND(Z371="Media",AB371="Leve"),AND(Z371="Media",AB371="Menor"),AND(Z371="Media",AB371="Moderado"),AND(Z371="Alta",AB371="Leve"),AND(Z371="Alta",AB371="Menor")),"Moderado",IF(OR(AND(Z371="Muy Baja",AB371="Mayor"),AND(Z371="Baja",AB371="Mayor"),AND(Z371="Media",AB371="Mayor"),AND(Z371="Alta",AB371="Moderado"),AND(Z371="Alta",AB371="Mayor"),AND(Z371="Muy Alta",AB371="Leve"),AND(Z371="Muy Alta",AB371="Menor"),AND(Z371="Muy Alta",AB371="Moderado"),AND(Z371="Muy Alta",AB371="Mayor")),"Alto",IF(OR(AND(Z371="Muy Baja",AB371="Catastrófico"),AND(Z371="Baja",AB371="Catastrófico"),AND(Z371="Media",AB371="Catastrófico"),AND(Z371="Alta",AB371="Catastrófico"),AND(Z371="Muy Alta",AB371="Catastrófico")),"Extremo","")))),"")</f>
        <v>Moderado</v>
      </c>
      <c r="AE371" s="11" t="s">
        <v>55</v>
      </c>
      <c r="AF371" s="11" t="s">
        <v>973</v>
      </c>
      <c r="AG371" s="12" t="s">
        <v>974</v>
      </c>
      <c r="AH371" s="12" t="s">
        <v>975</v>
      </c>
      <c r="AI371" s="12" t="s">
        <v>976</v>
      </c>
      <c r="AJ371" s="12" t="s">
        <v>977</v>
      </c>
      <c r="AK371" s="13">
        <v>44330</v>
      </c>
      <c r="AL371" s="13">
        <v>44561</v>
      </c>
      <c r="AM371" s="176">
        <v>3805</v>
      </c>
      <c r="AN371" s="216"/>
    </row>
    <row r="372" spans="1:40" s="104" customFormat="1" ht="81" x14ac:dyDescent="0.3">
      <c r="A372" s="245"/>
      <c r="B372" s="177"/>
      <c r="C372" s="177"/>
      <c r="D372" s="177"/>
      <c r="E372" s="177"/>
      <c r="F372" s="208"/>
      <c r="G372" s="177"/>
      <c r="H372" s="177"/>
      <c r="I372" s="196"/>
      <c r="J372" s="199"/>
      <c r="K372" s="202"/>
      <c r="L372" s="199">
        <f ca="1">IF(NOT(ISERROR(MATCH(K372,_xlfn.ANCHORARRAY(F383),0))),J385&amp;"Por favor no seleccionar los criterios de impacto",K372)</f>
        <v>0</v>
      </c>
      <c r="M372" s="196"/>
      <c r="N372" s="199"/>
      <c r="O372" s="174"/>
      <c r="P372" s="31">
        <v>2</v>
      </c>
      <c r="Q372" s="2" t="s">
        <v>978</v>
      </c>
      <c r="R372" s="27" t="str">
        <f t="shared" si="298"/>
        <v>Probabilidad</v>
      </c>
      <c r="S372" s="12" t="s">
        <v>64</v>
      </c>
      <c r="T372" s="12" t="s">
        <v>51</v>
      </c>
      <c r="U372" s="28" t="str">
        <f t="shared" ref="U372:U376" si="311">IF(AND(S372="Preventivo",T372="Automático"),"50%",IF(AND(S372="Preventivo",T372="Manual"),"40%",IF(AND(S372="Detectivo",T372="Automático"),"40%",IF(AND(S372="Detectivo",T372="Manual"),"30%",IF(AND(S372="Correctivo",T372="Automático"),"35%",IF(AND(S372="Correctivo",T372="Manual"),"25%",""))))))</f>
        <v>40%</v>
      </c>
      <c r="V372" s="12" t="s">
        <v>52</v>
      </c>
      <c r="W372" s="12" t="s">
        <v>53</v>
      </c>
      <c r="X372" s="12" t="s">
        <v>54</v>
      </c>
      <c r="Y372" s="29">
        <f>IFERROR(IF(AND(R371="Probabilidad",R372="Probabilidad"),(AA371-(+AA371*U372)),IF(R372="Probabilidad",(J371-(+J371*U372)),IF(R372="Impacto",AA371,""))),"")</f>
        <v>0.36</v>
      </c>
      <c r="Z372" s="25" t="str">
        <f t="shared" ref="Z372:Z376" si="312">IFERROR(IF(Y372="","",IF(Y372&lt;=0.2,"Muy Baja",IF(Y372&lt;=0.4,"Baja",IF(Y372&lt;=0.6,"Media",IF(Y372&lt;=0.8,"Alta","Muy Alta"))))),"")</f>
        <v>Baja</v>
      </c>
      <c r="AA372" s="18">
        <f t="shared" ref="AA372:AA376" si="313">+Y372</f>
        <v>0.36</v>
      </c>
      <c r="AB372" s="25" t="str">
        <f t="shared" ref="AB372:AB376" si="314">IFERROR(IF(AC372="","",IF(AC372&lt;=0.2,"Leve",IF(AC372&lt;=0.4,"Menor",IF(AC372&lt;=0.6,"Moderado",IF(AC372&lt;=0.8,"Mayor","Catastrófico"))))),"")</f>
        <v>Leve</v>
      </c>
      <c r="AC372" s="18">
        <f>IFERROR(IF(AND(R371="Impacto",R372="Impacto"),(AC371-(+AC371*U372)),IF(R372="Impacto",(N371-(+N371*U372)),IF(R372="Probabilidad",AC371,""))),"")</f>
        <v>0.2</v>
      </c>
      <c r="AD372" s="30" t="str">
        <f t="shared" ref="AD372:AD373" si="315">IFERROR(IF(OR(AND(Z372="Muy Baja",AB372="Leve"),AND(Z372="Muy Baja",AB372="Menor"),AND(Z372="Baja",AB372="Leve")),"Bajo",IF(OR(AND(Z372="Muy baja",AB372="Moderado"),AND(Z372="Baja",AB372="Menor"),AND(Z372="Baja",AB372="Moderado"),AND(Z372="Media",AB372="Leve"),AND(Z372="Media",AB372="Menor"),AND(Z372="Media",AB372="Moderado"),AND(Z372="Alta",AB372="Leve"),AND(Z372="Alta",AB372="Menor")),"Moderado",IF(OR(AND(Z372="Muy Baja",AB372="Mayor"),AND(Z372="Baja",AB372="Mayor"),AND(Z372="Media",AB372="Mayor"),AND(Z372="Alta",AB372="Moderado"),AND(Z372="Alta",AB372="Mayor"),AND(Z372="Muy Alta",AB372="Leve"),AND(Z372="Muy Alta",AB372="Menor"),AND(Z372="Muy Alta",AB372="Moderado"),AND(Z372="Muy Alta",AB372="Mayor")),"Alto",IF(OR(AND(Z372="Muy Baja",AB372="Catastrófico"),AND(Z372="Baja",AB372="Catastrófico"),AND(Z372="Media",AB372="Catastrófico"),AND(Z372="Alta",AB372="Catastrófico"),AND(Z372="Muy Alta",AB372="Catastrófico")),"Extremo","")))),"")</f>
        <v>Bajo</v>
      </c>
      <c r="AE372" s="11" t="s">
        <v>55</v>
      </c>
      <c r="AF372" s="11" t="s">
        <v>979</v>
      </c>
      <c r="AG372" s="12" t="s">
        <v>974</v>
      </c>
      <c r="AH372" s="12" t="s">
        <v>975</v>
      </c>
      <c r="AI372" s="12" t="s">
        <v>976</v>
      </c>
      <c r="AJ372" s="12" t="s">
        <v>977</v>
      </c>
      <c r="AK372" s="13">
        <v>44330</v>
      </c>
      <c r="AL372" s="13">
        <v>44561</v>
      </c>
      <c r="AM372" s="177"/>
      <c r="AN372" s="217"/>
    </row>
    <row r="373" spans="1:40" s="104" customFormat="1" ht="81" x14ac:dyDescent="0.3">
      <c r="A373" s="245"/>
      <c r="B373" s="177"/>
      <c r="C373" s="177"/>
      <c r="D373" s="177"/>
      <c r="E373" s="177"/>
      <c r="F373" s="208"/>
      <c r="G373" s="177"/>
      <c r="H373" s="177"/>
      <c r="I373" s="196"/>
      <c r="J373" s="199"/>
      <c r="K373" s="202"/>
      <c r="L373" s="199">
        <f ca="1">IF(NOT(ISERROR(MATCH(K373,_xlfn.ANCHORARRAY(F384),0))),J386&amp;"Por favor no seleccionar los criterios de impacto",K373)</f>
        <v>0</v>
      </c>
      <c r="M373" s="196"/>
      <c r="N373" s="199"/>
      <c r="O373" s="174"/>
      <c r="P373" s="31">
        <v>3</v>
      </c>
      <c r="Q373" s="2" t="s">
        <v>980</v>
      </c>
      <c r="R373" s="27" t="str">
        <f t="shared" si="298"/>
        <v>Probabilidad</v>
      </c>
      <c r="S373" s="12" t="s">
        <v>64</v>
      </c>
      <c r="T373" s="12" t="s">
        <v>51</v>
      </c>
      <c r="U373" s="28" t="str">
        <f t="shared" si="311"/>
        <v>40%</v>
      </c>
      <c r="V373" s="12" t="s">
        <v>52</v>
      </c>
      <c r="W373" s="12" t="s">
        <v>53</v>
      </c>
      <c r="X373" s="12" t="s">
        <v>54</v>
      </c>
      <c r="Y373" s="29">
        <f>IFERROR(IF(AND(R372="Probabilidad",R373="Probabilidad"),(AA372-(+AA372*U373)),IF(AND(R372="Impacto",R373="Probabilidad"),(AA371-(+AA371*U373)),IF(R373="Impacto",AA372,""))),"")</f>
        <v>0.216</v>
      </c>
      <c r="Z373" s="25" t="str">
        <f t="shared" si="312"/>
        <v>Baja</v>
      </c>
      <c r="AA373" s="18">
        <f t="shared" si="313"/>
        <v>0.216</v>
      </c>
      <c r="AB373" s="25" t="str">
        <f t="shared" si="314"/>
        <v>Leve</v>
      </c>
      <c r="AC373" s="18">
        <f>IFERROR(IF(AND(R372="Impacto",R373="Impacto"),(AC372-(+AC372*U373)),IF(AND(R372="Probabilidad",R373="Impacto"),(AC371-(+AC371*U373)),IF(R373="Probabilidad",AC372,""))),"")</f>
        <v>0.2</v>
      </c>
      <c r="AD373" s="30" t="str">
        <f t="shared" si="315"/>
        <v>Bajo</v>
      </c>
      <c r="AE373" s="11" t="s">
        <v>55</v>
      </c>
      <c r="AF373" s="11" t="s">
        <v>981</v>
      </c>
      <c r="AG373" s="12" t="s">
        <v>974</v>
      </c>
      <c r="AH373" s="12" t="s">
        <v>975</v>
      </c>
      <c r="AI373" s="12" t="s">
        <v>976</v>
      </c>
      <c r="AJ373" s="12" t="s">
        <v>977</v>
      </c>
      <c r="AK373" s="13">
        <v>44330</v>
      </c>
      <c r="AL373" s="13">
        <v>44561</v>
      </c>
      <c r="AM373" s="177"/>
      <c r="AN373" s="217"/>
    </row>
    <row r="374" spans="1:40" s="104" customFormat="1" x14ac:dyDescent="0.3">
      <c r="A374" s="245"/>
      <c r="B374" s="177"/>
      <c r="C374" s="177"/>
      <c r="D374" s="177"/>
      <c r="E374" s="177"/>
      <c r="F374" s="208"/>
      <c r="G374" s="177"/>
      <c r="H374" s="177"/>
      <c r="I374" s="196"/>
      <c r="J374" s="199"/>
      <c r="K374" s="202"/>
      <c r="L374" s="199">
        <f ca="1">IF(NOT(ISERROR(MATCH(K374,_xlfn.ANCHORARRAY(F385),0))),J387&amp;"Por favor no seleccionar los criterios de impacto",K374)</f>
        <v>0</v>
      </c>
      <c r="M374" s="196"/>
      <c r="N374" s="199"/>
      <c r="O374" s="174"/>
      <c r="P374" s="31">
        <v>4</v>
      </c>
      <c r="Q374" s="2"/>
      <c r="R374" s="27" t="str">
        <f t="shared" si="298"/>
        <v/>
      </c>
      <c r="S374" s="12"/>
      <c r="T374" s="12"/>
      <c r="U374" s="28" t="str">
        <f t="shared" si="311"/>
        <v/>
      </c>
      <c r="V374" s="12"/>
      <c r="W374" s="12"/>
      <c r="X374" s="12"/>
      <c r="Y374" s="29" t="str">
        <f t="shared" ref="Y374:Y376" si="316">IFERROR(IF(AND(R373="Probabilidad",R374="Probabilidad"),(AA373-(+AA373*U374)),IF(AND(R373="Impacto",R374="Probabilidad"),(AA372-(+AA372*U374)),IF(R374="Impacto",AA373,""))),"")</f>
        <v/>
      </c>
      <c r="Z374" s="25" t="str">
        <f t="shared" si="312"/>
        <v/>
      </c>
      <c r="AA374" s="18" t="str">
        <f t="shared" si="313"/>
        <v/>
      </c>
      <c r="AB374" s="25" t="str">
        <f t="shared" si="314"/>
        <v/>
      </c>
      <c r="AC374" s="18" t="str">
        <f t="shared" ref="AC374:AC376" si="317">IFERROR(IF(AND(R373="Impacto",R374="Impacto"),(AC373-(+AC373*U374)),IF(AND(R373="Probabilidad",R374="Impacto"),(AC372-(+AC372*U374)),IF(R374="Probabilidad",AC373,""))),"")</f>
        <v/>
      </c>
      <c r="AD374" s="30" t="str">
        <f>IFERROR(IF(OR(AND(Z374="Muy Baja",AB374="Leve"),AND(Z374="Muy Baja",AB374="Menor"),AND(Z374="Baja",AB374="Leve")),"Bajo",IF(OR(AND(Z374="Muy baja",AB374="Moderado"),AND(Z374="Baja",AB374="Menor"),AND(Z374="Baja",AB374="Moderado"),AND(Z374="Media",AB374="Leve"),AND(Z374="Media",AB374="Menor"),AND(Z374="Media",AB374="Moderado"),AND(Z374="Alta",AB374="Leve"),AND(Z374="Alta",AB374="Menor")),"Moderado",IF(OR(AND(Z374="Muy Baja",AB374="Mayor"),AND(Z374="Baja",AB374="Mayor"),AND(Z374="Media",AB374="Mayor"),AND(Z374="Alta",AB374="Moderado"),AND(Z374="Alta",AB374="Mayor"),AND(Z374="Muy Alta",AB374="Leve"),AND(Z374="Muy Alta",AB374="Menor"),AND(Z374="Muy Alta",AB374="Moderado"),AND(Z374="Muy Alta",AB374="Mayor")),"Alto",IF(OR(AND(Z374="Muy Baja",AB374="Catastrófico"),AND(Z374="Baja",AB374="Catastrófico"),AND(Z374="Media",AB374="Catastrófico"),AND(Z374="Alta",AB374="Catastrófico"),AND(Z374="Muy Alta",AB374="Catastrófico")),"Extremo","")))),"")</f>
        <v/>
      </c>
      <c r="AE374" s="11"/>
      <c r="AF374" s="11"/>
      <c r="AG374" s="12"/>
      <c r="AH374" s="12"/>
      <c r="AI374" s="12"/>
      <c r="AJ374" s="12"/>
      <c r="AK374" s="13"/>
      <c r="AL374" s="13"/>
      <c r="AM374" s="177"/>
      <c r="AN374" s="217"/>
    </row>
    <row r="375" spans="1:40" s="104" customFormat="1" x14ac:dyDescent="0.3">
      <c r="A375" s="245"/>
      <c r="B375" s="177"/>
      <c r="C375" s="177"/>
      <c r="D375" s="177"/>
      <c r="E375" s="177"/>
      <c r="F375" s="208"/>
      <c r="G375" s="177"/>
      <c r="H375" s="177"/>
      <c r="I375" s="196"/>
      <c r="J375" s="199"/>
      <c r="K375" s="202"/>
      <c r="L375" s="199">
        <f ca="1">IF(NOT(ISERROR(MATCH(K375,_xlfn.ANCHORARRAY(F386),0))),J388&amp;"Por favor no seleccionar los criterios de impacto",K375)</f>
        <v>0</v>
      </c>
      <c r="M375" s="196"/>
      <c r="N375" s="199"/>
      <c r="O375" s="174"/>
      <c r="P375" s="31">
        <v>5</v>
      </c>
      <c r="Q375" s="2"/>
      <c r="R375" s="27" t="str">
        <f t="shared" si="298"/>
        <v/>
      </c>
      <c r="S375" s="12"/>
      <c r="T375" s="12"/>
      <c r="U375" s="28" t="str">
        <f t="shared" si="311"/>
        <v/>
      </c>
      <c r="V375" s="12"/>
      <c r="W375" s="12"/>
      <c r="X375" s="12"/>
      <c r="Y375" s="29" t="str">
        <f t="shared" si="316"/>
        <v/>
      </c>
      <c r="Z375" s="25" t="str">
        <f t="shared" si="312"/>
        <v/>
      </c>
      <c r="AA375" s="18" t="str">
        <f t="shared" si="313"/>
        <v/>
      </c>
      <c r="AB375" s="25" t="str">
        <f t="shared" si="314"/>
        <v/>
      </c>
      <c r="AC375" s="18" t="str">
        <f t="shared" si="317"/>
        <v/>
      </c>
      <c r="AD375" s="30" t="str">
        <f t="shared" ref="AD375:AD376" si="318">IFERROR(IF(OR(AND(Z375="Muy Baja",AB375="Leve"),AND(Z375="Muy Baja",AB375="Menor"),AND(Z375="Baja",AB375="Leve")),"Bajo",IF(OR(AND(Z375="Muy baja",AB375="Moderado"),AND(Z375="Baja",AB375="Menor"),AND(Z375="Baja",AB375="Moderado"),AND(Z375="Media",AB375="Leve"),AND(Z375="Media",AB375="Menor"),AND(Z375="Media",AB375="Moderado"),AND(Z375="Alta",AB375="Leve"),AND(Z375="Alta",AB375="Menor")),"Moderado",IF(OR(AND(Z375="Muy Baja",AB375="Mayor"),AND(Z375="Baja",AB375="Mayor"),AND(Z375="Media",AB375="Mayor"),AND(Z375="Alta",AB375="Moderado"),AND(Z375="Alta",AB375="Mayor"),AND(Z375="Muy Alta",AB375="Leve"),AND(Z375="Muy Alta",AB375="Menor"),AND(Z375="Muy Alta",AB375="Moderado"),AND(Z375="Muy Alta",AB375="Mayor")),"Alto",IF(OR(AND(Z375="Muy Baja",AB375="Catastrófico"),AND(Z375="Baja",AB375="Catastrófico"),AND(Z375="Media",AB375="Catastrófico"),AND(Z375="Alta",AB375="Catastrófico"),AND(Z375="Muy Alta",AB375="Catastrófico")),"Extremo","")))),"")</f>
        <v/>
      </c>
      <c r="AE375" s="11"/>
      <c r="AF375" s="11"/>
      <c r="AG375" s="12"/>
      <c r="AH375" s="12"/>
      <c r="AI375" s="12"/>
      <c r="AJ375" s="12"/>
      <c r="AK375" s="13"/>
      <c r="AL375" s="13"/>
      <c r="AM375" s="177"/>
      <c r="AN375" s="217"/>
    </row>
    <row r="376" spans="1:40" s="104" customFormat="1" x14ac:dyDescent="0.3">
      <c r="A376" s="246"/>
      <c r="B376" s="178"/>
      <c r="C376" s="178"/>
      <c r="D376" s="178"/>
      <c r="E376" s="178"/>
      <c r="F376" s="209"/>
      <c r="G376" s="178"/>
      <c r="H376" s="178"/>
      <c r="I376" s="197"/>
      <c r="J376" s="200"/>
      <c r="K376" s="203"/>
      <c r="L376" s="200">
        <f ca="1">IF(NOT(ISERROR(MATCH(K376,_xlfn.ANCHORARRAY(F387),0))),J389&amp;"Por favor no seleccionar los criterios de impacto",K376)</f>
        <v>0</v>
      </c>
      <c r="M376" s="197"/>
      <c r="N376" s="200"/>
      <c r="O376" s="175"/>
      <c r="P376" s="31">
        <v>6</v>
      </c>
      <c r="Q376" s="2"/>
      <c r="R376" s="27" t="str">
        <f t="shared" si="298"/>
        <v/>
      </c>
      <c r="S376" s="12"/>
      <c r="T376" s="12"/>
      <c r="U376" s="28" t="str">
        <f t="shared" si="311"/>
        <v/>
      </c>
      <c r="V376" s="12"/>
      <c r="W376" s="12"/>
      <c r="X376" s="12"/>
      <c r="Y376" s="29" t="str">
        <f t="shared" si="316"/>
        <v/>
      </c>
      <c r="Z376" s="25" t="str">
        <f t="shared" si="312"/>
        <v/>
      </c>
      <c r="AA376" s="18" t="str">
        <f t="shared" si="313"/>
        <v/>
      </c>
      <c r="AB376" s="25" t="str">
        <f t="shared" si="314"/>
        <v/>
      </c>
      <c r="AC376" s="18" t="str">
        <f t="shared" si="317"/>
        <v/>
      </c>
      <c r="AD376" s="30" t="str">
        <f t="shared" si="318"/>
        <v/>
      </c>
      <c r="AE376" s="11"/>
      <c r="AF376" s="11"/>
      <c r="AG376" s="12"/>
      <c r="AH376" s="12"/>
      <c r="AI376" s="12"/>
      <c r="AJ376" s="12"/>
      <c r="AK376" s="13"/>
      <c r="AL376" s="13"/>
      <c r="AM376" s="178"/>
      <c r="AN376" s="224"/>
    </row>
    <row r="377" spans="1:40" s="104" customFormat="1" ht="108" x14ac:dyDescent="0.3">
      <c r="A377" s="244">
        <v>62</v>
      </c>
      <c r="B377" s="176" t="s">
        <v>942</v>
      </c>
      <c r="C377" s="176" t="s">
        <v>43</v>
      </c>
      <c r="D377" s="176" t="s">
        <v>969</v>
      </c>
      <c r="E377" s="176" t="s">
        <v>982</v>
      </c>
      <c r="F377" s="207" t="s">
        <v>983</v>
      </c>
      <c r="G377" s="176" t="s">
        <v>71</v>
      </c>
      <c r="H377" s="176">
        <v>52</v>
      </c>
      <c r="I377" s="195" t="str">
        <f t="shared" ref="I377" si="319">IF(H377&lt;=0,"",IF(H377&lt;=2,"Muy Baja",IF(H377&lt;=5,"Baja",IF(H377&lt;=19,"Media",IF(H377&lt;=50,"Alta","Muy Alta")))))</f>
        <v>Muy Alta</v>
      </c>
      <c r="J377" s="198">
        <f>IF(I377="","",IF(I377="Muy Baja",0.2,IF(I377="Baja",0.4,IF(I377="Media",0.6,IF(I377="Alta",0.8,IF(I377="Muy Alta",1,))))))</f>
        <v>1</v>
      </c>
      <c r="K377" s="201" t="s">
        <v>266</v>
      </c>
      <c r="L377" s="198" t="str">
        <f>IF(NOT(ISERROR(MATCH(K377,'[15]Tabla Impacto'!$B$221:$B$223,0))),'[15]Tabla Impacto'!$F$223&amp;"Por favor no seleccionar los criterios de impacto(Afectación Económica o presupuestal y Pérdida Reputacional)",K377)</f>
        <v xml:space="preserve">     El riesgo afecta la imagen de alguna área de la organización</v>
      </c>
      <c r="M377" s="195" t="str">
        <f>IF(OR(L377='[15]Tabla Impacto'!$C$11,L377='[15]Tabla Impacto'!$D$11),"Leve",IF(OR(L377='[15]Tabla Impacto'!$C$12,L377='[15]Tabla Impacto'!$D$12),"Menor",IF(OR(L377='[15]Tabla Impacto'!$C$13,L377='[15]Tabla Impacto'!$D$13),"Moderado",IF(OR(L377='[15]Tabla Impacto'!$C$14,L377='[15]Tabla Impacto'!$D$14),"Mayor",IF(OR(L377='[15]Tabla Impacto'!$C$15,L377='[15]Tabla Impacto'!$D$15),"Catastrófico","")))))</f>
        <v>Leve</v>
      </c>
      <c r="N377" s="198">
        <f>IF(M377="","",IF(M377="Leve",0.2,IF(M377="Menor",0.4,IF(M377="Moderado",0.6,IF(M377="Mayor",0.8,IF(M377="Catastrófico",1,))))))</f>
        <v>0.2</v>
      </c>
      <c r="O377" s="173" t="str">
        <f>IF(OR(AND(I377="Muy Baja",M377="Leve"),AND(I377="Muy Baja",M377="Menor"),AND(I377="Baja",M377="Leve")),"Bajo",IF(OR(AND(I377="Muy baja",M377="Moderado"),AND(I377="Baja",M377="Menor"),AND(I377="Baja",M377="Moderado"),AND(I377="Media",M377="Leve"),AND(I377="Media",M377="Menor"),AND(I377="Media",M377="Moderado"),AND(I377="Alta",M377="Leve"),AND(I377="Alta",M377="Menor")),"Moderado",IF(OR(AND(I377="Muy Baja",M377="Mayor"),AND(I377="Baja",M377="Mayor"),AND(I377="Media",M377="Mayor"),AND(I377="Alta",M377="Moderado"),AND(I377="Alta",M377="Mayor"),AND(I377="Muy Alta",M377="Leve"),AND(I377="Muy Alta",M377="Menor"),AND(I377="Muy Alta",M377="Moderado"),AND(I377="Muy Alta",M377="Mayor")),"Alto",IF(OR(AND(I377="Muy Baja",M377="Catastrófico"),AND(I377="Baja",M377="Catastrófico"),AND(I377="Media",M377="Catastrófico"),AND(I377="Alta",M377="Catastrófico"),AND(I377="Muy Alta",M377="Catastrófico")),"Extremo",""))))</f>
        <v>Alto</v>
      </c>
      <c r="P377" s="31">
        <v>1</v>
      </c>
      <c r="Q377" s="2" t="s">
        <v>984</v>
      </c>
      <c r="R377" s="27" t="str">
        <f t="shared" si="298"/>
        <v>Probabilidad</v>
      </c>
      <c r="S377" s="12" t="s">
        <v>64</v>
      </c>
      <c r="T377" s="12" t="s">
        <v>51</v>
      </c>
      <c r="U377" s="28" t="str">
        <f>IF(AND(S377="Preventivo",T377="Automático"),"50%",IF(AND(S377="Preventivo",T377="Manual"),"40%",IF(AND(S377="Detectivo",T377="Automático"),"40%",IF(AND(S377="Detectivo",T377="Manual"),"30%",IF(AND(S377="Correctivo",T377="Automático"),"35%",IF(AND(S377="Correctivo",T377="Manual"),"25%",""))))))</f>
        <v>40%</v>
      </c>
      <c r="V377" s="12" t="s">
        <v>52</v>
      </c>
      <c r="W377" s="12" t="s">
        <v>53</v>
      </c>
      <c r="X377" s="12" t="s">
        <v>54</v>
      </c>
      <c r="Y377" s="29">
        <f>IFERROR(IF(R377="Probabilidad",(J377-(+J377*U377)),IF(R377="Impacto",J377,"")),"")</f>
        <v>0.6</v>
      </c>
      <c r="Z377" s="25" t="str">
        <f>IFERROR(IF(Y377="","",IF(Y377&lt;=0.2,"Muy Baja",IF(Y377&lt;=0.4,"Baja",IF(Y377&lt;=0.6,"Media",IF(Y377&lt;=0.8,"Alta","Muy Alta"))))),"")</f>
        <v>Media</v>
      </c>
      <c r="AA377" s="18">
        <f>+Y377</f>
        <v>0.6</v>
      </c>
      <c r="AB377" s="25" t="str">
        <f>IFERROR(IF(AC377="","",IF(AC377&lt;=0.2,"Leve",IF(AC377&lt;=0.4,"Menor",IF(AC377&lt;=0.6,"Moderado",IF(AC377&lt;=0.8,"Mayor","Catastrófico"))))),"")</f>
        <v>Leve</v>
      </c>
      <c r="AC377" s="18">
        <f>IFERROR(IF(R377="Impacto",(N377-(+N377*U377)),IF(R377="Probabilidad",N377,"")),"")</f>
        <v>0.2</v>
      </c>
      <c r="AD377" s="30" t="str">
        <f>IFERROR(IF(OR(AND(Z377="Muy Baja",AB377="Leve"),AND(Z377="Muy Baja",AB377="Menor"),AND(Z377="Baja",AB377="Leve")),"Bajo",IF(OR(AND(Z377="Muy baja",AB377="Moderado"),AND(Z377="Baja",AB377="Menor"),AND(Z377="Baja",AB377="Moderado"),AND(Z377="Media",AB377="Leve"),AND(Z377="Media",AB377="Menor"),AND(Z377="Media",AB377="Moderado"),AND(Z377="Alta",AB377="Leve"),AND(Z377="Alta",AB377="Menor")),"Moderado",IF(OR(AND(Z377="Muy Baja",AB377="Mayor"),AND(Z377="Baja",AB377="Mayor"),AND(Z377="Media",AB377="Mayor"),AND(Z377="Alta",AB377="Moderado"),AND(Z377="Alta",AB377="Mayor"),AND(Z377="Muy Alta",AB377="Leve"),AND(Z377="Muy Alta",AB377="Menor"),AND(Z377="Muy Alta",AB377="Moderado"),AND(Z377="Muy Alta",AB377="Mayor")),"Alto",IF(OR(AND(Z377="Muy Baja",AB377="Catastrófico"),AND(Z377="Baja",AB377="Catastrófico"),AND(Z377="Media",AB377="Catastrófico"),AND(Z377="Alta",AB377="Catastrófico"),AND(Z377="Muy Alta",AB377="Catastrófico")),"Extremo","")))),"")</f>
        <v>Moderado</v>
      </c>
      <c r="AE377" s="11" t="s">
        <v>55</v>
      </c>
      <c r="AF377" s="11" t="s">
        <v>985</v>
      </c>
      <c r="AG377" s="12" t="s">
        <v>974</v>
      </c>
      <c r="AH377" s="12" t="s">
        <v>975</v>
      </c>
      <c r="AI377" s="12" t="s">
        <v>976</v>
      </c>
      <c r="AJ377" s="12" t="s">
        <v>977</v>
      </c>
      <c r="AK377" s="13">
        <v>44330</v>
      </c>
      <c r="AL377" s="13">
        <v>44561</v>
      </c>
      <c r="AM377" s="176">
        <v>3813</v>
      </c>
      <c r="AN377" s="216"/>
    </row>
    <row r="378" spans="1:40" s="104" customFormat="1" ht="94.5" x14ac:dyDescent="0.3">
      <c r="A378" s="245"/>
      <c r="B378" s="177"/>
      <c r="C378" s="177"/>
      <c r="D378" s="177"/>
      <c r="E378" s="177"/>
      <c r="F378" s="208"/>
      <c r="G378" s="177"/>
      <c r="H378" s="177"/>
      <c r="I378" s="196"/>
      <c r="J378" s="199"/>
      <c r="K378" s="202"/>
      <c r="L378" s="199">
        <f ca="1">IF(NOT(ISERROR(MATCH(K378,_xlfn.ANCHORARRAY(F389),0))),J391&amp;"Por favor no seleccionar los criterios de impacto",K378)</f>
        <v>0</v>
      </c>
      <c r="M378" s="196"/>
      <c r="N378" s="199"/>
      <c r="O378" s="174"/>
      <c r="P378" s="31">
        <v>2</v>
      </c>
      <c r="Q378" s="2" t="s">
        <v>986</v>
      </c>
      <c r="R378" s="27" t="str">
        <f t="shared" si="298"/>
        <v>Probabilidad</v>
      </c>
      <c r="S378" s="12" t="s">
        <v>64</v>
      </c>
      <c r="T378" s="12" t="s">
        <v>51</v>
      </c>
      <c r="U378" s="28" t="str">
        <f t="shared" ref="U378:U382" si="320">IF(AND(S378="Preventivo",T378="Automático"),"50%",IF(AND(S378="Preventivo",T378="Manual"),"40%",IF(AND(S378="Detectivo",T378="Automático"),"40%",IF(AND(S378="Detectivo",T378="Manual"),"30%",IF(AND(S378="Correctivo",T378="Automático"),"35%",IF(AND(S378="Correctivo",T378="Manual"),"25%",""))))))</f>
        <v>40%</v>
      </c>
      <c r="V378" s="12" t="s">
        <v>52</v>
      </c>
      <c r="W378" s="12" t="s">
        <v>53</v>
      </c>
      <c r="X378" s="12" t="s">
        <v>54</v>
      </c>
      <c r="Y378" s="29">
        <f>IFERROR(IF(AND(R377="Probabilidad",R378="Probabilidad"),(AA377-(+AA377*U378)),IF(R378="Probabilidad",(J377-(+J377*U378)),IF(R378="Impacto",AA377,""))),"")</f>
        <v>0.36</v>
      </c>
      <c r="Z378" s="25" t="str">
        <f t="shared" ref="Z378:Z382" si="321">IFERROR(IF(Y378="","",IF(Y378&lt;=0.2,"Muy Baja",IF(Y378&lt;=0.4,"Baja",IF(Y378&lt;=0.6,"Media",IF(Y378&lt;=0.8,"Alta","Muy Alta"))))),"")</f>
        <v>Baja</v>
      </c>
      <c r="AA378" s="18">
        <f t="shared" ref="AA378:AA382" si="322">+Y378</f>
        <v>0.36</v>
      </c>
      <c r="AB378" s="25" t="str">
        <f t="shared" ref="AB378:AB382" si="323">IFERROR(IF(AC378="","",IF(AC378&lt;=0.2,"Leve",IF(AC378&lt;=0.4,"Menor",IF(AC378&lt;=0.6,"Moderado",IF(AC378&lt;=0.8,"Mayor","Catastrófico"))))),"")</f>
        <v>Leve</v>
      </c>
      <c r="AC378" s="18">
        <f>IFERROR(IF(AND(R377="Impacto",R378="Impacto"),(AC377-(+AC377*U378)),IF(R378="Impacto",(N377-(+N377*U378)),IF(R378="Probabilidad",AC377,""))),"")</f>
        <v>0.2</v>
      </c>
      <c r="AD378" s="30" t="str">
        <f t="shared" ref="AD378:AD379" si="324">IFERROR(IF(OR(AND(Z378="Muy Baja",AB378="Leve"),AND(Z378="Muy Baja",AB378="Menor"),AND(Z378="Baja",AB378="Leve")),"Bajo",IF(OR(AND(Z378="Muy baja",AB378="Moderado"),AND(Z378="Baja",AB378="Menor"),AND(Z378="Baja",AB378="Moderado"),AND(Z378="Media",AB378="Leve"),AND(Z378="Media",AB378="Menor"),AND(Z378="Media",AB378="Moderado"),AND(Z378="Alta",AB378="Leve"),AND(Z378="Alta",AB378="Menor")),"Moderado",IF(OR(AND(Z378="Muy Baja",AB378="Mayor"),AND(Z378="Baja",AB378="Mayor"),AND(Z378="Media",AB378="Mayor"),AND(Z378="Alta",AB378="Moderado"),AND(Z378="Alta",AB378="Mayor"),AND(Z378="Muy Alta",AB378="Leve"),AND(Z378="Muy Alta",AB378="Menor"),AND(Z378="Muy Alta",AB378="Moderado"),AND(Z378="Muy Alta",AB378="Mayor")),"Alto",IF(OR(AND(Z378="Muy Baja",AB378="Catastrófico"),AND(Z378="Baja",AB378="Catastrófico"),AND(Z378="Media",AB378="Catastrófico"),AND(Z378="Alta",AB378="Catastrófico"),AND(Z378="Muy Alta",AB378="Catastrófico")),"Extremo","")))),"")</f>
        <v>Bajo</v>
      </c>
      <c r="AE378" s="11" t="s">
        <v>55</v>
      </c>
      <c r="AF378" s="11" t="s">
        <v>987</v>
      </c>
      <c r="AG378" s="12" t="s">
        <v>974</v>
      </c>
      <c r="AH378" s="12" t="s">
        <v>975</v>
      </c>
      <c r="AI378" s="12" t="s">
        <v>976</v>
      </c>
      <c r="AJ378" s="12" t="s">
        <v>977</v>
      </c>
      <c r="AK378" s="13">
        <v>44330</v>
      </c>
      <c r="AL378" s="13">
        <v>44561</v>
      </c>
      <c r="AM378" s="177"/>
      <c r="AN378" s="217"/>
    </row>
    <row r="379" spans="1:40" s="104" customFormat="1" x14ac:dyDescent="0.3">
      <c r="A379" s="245"/>
      <c r="B379" s="177"/>
      <c r="C379" s="177"/>
      <c r="D379" s="177"/>
      <c r="E379" s="177"/>
      <c r="F379" s="208"/>
      <c r="G379" s="177"/>
      <c r="H379" s="177"/>
      <c r="I379" s="196"/>
      <c r="J379" s="199"/>
      <c r="K379" s="202"/>
      <c r="L379" s="199">
        <f ca="1">IF(NOT(ISERROR(MATCH(K379,_xlfn.ANCHORARRAY(F390),0))),J392&amp;"Por favor no seleccionar los criterios de impacto",K379)</f>
        <v>0</v>
      </c>
      <c r="M379" s="196"/>
      <c r="N379" s="199"/>
      <c r="O379" s="174"/>
      <c r="P379" s="31">
        <v>3</v>
      </c>
      <c r="Q379" s="2"/>
      <c r="R379" s="27" t="str">
        <f t="shared" si="298"/>
        <v/>
      </c>
      <c r="S379" s="12"/>
      <c r="T379" s="12"/>
      <c r="U379" s="28" t="str">
        <f t="shared" si="320"/>
        <v/>
      </c>
      <c r="V379" s="12"/>
      <c r="W379" s="12"/>
      <c r="X379" s="12"/>
      <c r="Y379" s="29" t="str">
        <f>IFERROR(IF(AND(R378="Probabilidad",R379="Probabilidad"),(AA378-(+AA378*U379)),IF(AND(R378="Impacto",R379="Probabilidad"),(AA377-(+AA377*U379)),IF(R379="Impacto",AA378,""))),"")</f>
        <v/>
      </c>
      <c r="Z379" s="25" t="str">
        <f t="shared" si="321"/>
        <v/>
      </c>
      <c r="AA379" s="18" t="str">
        <f t="shared" si="322"/>
        <v/>
      </c>
      <c r="AB379" s="25" t="str">
        <f t="shared" si="323"/>
        <v/>
      </c>
      <c r="AC379" s="18" t="str">
        <f>IFERROR(IF(AND(R378="Impacto",R379="Impacto"),(AC378-(+AC378*U379)),IF(AND(R378="Probabilidad",R379="Impacto"),(AC377-(+AC377*U379)),IF(R379="Probabilidad",AC378,""))),"")</f>
        <v/>
      </c>
      <c r="AD379" s="30" t="str">
        <f t="shared" si="324"/>
        <v/>
      </c>
      <c r="AE379" s="11"/>
      <c r="AF379" s="11"/>
      <c r="AG379" s="12"/>
      <c r="AH379" s="12"/>
      <c r="AI379" s="12"/>
      <c r="AJ379" s="12"/>
      <c r="AK379" s="13"/>
      <c r="AL379" s="13"/>
      <c r="AM379" s="177"/>
      <c r="AN379" s="217"/>
    </row>
    <row r="380" spans="1:40" s="104" customFormat="1" x14ac:dyDescent="0.3">
      <c r="A380" s="245"/>
      <c r="B380" s="177"/>
      <c r="C380" s="177"/>
      <c r="D380" s="177"/>
      <c r="E380" s="177"/>
      <c r="F380" s="208"/>
      <c r="G380" s="177"/>
      <c r="H380" s="177"/>
      <c r="I380" s="196"/>
      <c r="J380" s="199"/>
      <c r="K380" s="202"/>
      <c r="L380" s="199">
        <f ca="1">IF(NOT(ISERROR(MATCH(K380,_xlfn.ANCHORARRAY(F391),0))),J393&amp;"Por favor no seleccionar los criterios de impacto",K380)</f>
        <v>0</v>
      </c>
      <c r="M380" s="196"/>
      <c r="N380" s="199"/>
      <c r="O380" s="174"/>
      <c r="P380" s="31">
        <v>4</v>
      </c>
      <c r="Q380" s="2"/>
      <c r="R380" s="27" t="str">
        <f t="shared" si="298"/>
        <v/>
      </c>
      <c r="S380" s="12"/>
      <c r="T380" s="12"/>
      <c r="U380" s="28" t="str">
        <f t="shared" si="320"/>
        <v/>
      </c>
      <c r="V380" s="12"/>
      <c r="W380" s="12"/>
      <c r="X380" s="12"/>
      <c r="Y380" s="29" t="str">
        <f t="shared" ref="Y380:Y382" si="325">IFERROR(IF(AND(R379="Probabilidad",R380="Probabilidad"),(AA379-(+AA379*U380)),IF(AND(R379="Impacto",R380="Probabilidad"),(AA378-(+AA378*U380)),IF(R380="Impacto",AA379,""))),"")</f>
        <v/>
      </c>
      <c r="Z380" s="25" t="str">
        <f t="shared" si="321"/>
        <v/>
      </c>
      <c r="AA380" s="18" t="str">
        <f t="shared" si="322"/>
        <v/>
      </c>
      <c r="AB380" s="25" t="str">
        <f t="shared" si="323"/>
        <v/>
      </c>
      <c r="AC380" s="18" t="str">
        <f t="shared" ref="AC380:AC382" si="326">IFERROR(IF(AND(R379="Impacto",R380="Impacto"),(AC379-(+AC379*U380)),IF(AND(R379="Probabilidad",R380="Impacto"),(AC378-(+AC378*U380)),IF(R380="Probabilidad",AC379,""))),"")</f>
        <v/>
      </c>
      <c r="AD380" s="30" t="str">
        <f>IFERROR(IF(OR(AND(Z380="Muy Baja",AB380="Leve"),AND(Z380="Muy Baja",AB380="Menor"),AND(Z380="Baja",AB380="Leve")),"Bajo",IF(OR(AND(Z380="Muy baja",AB380="Moderado"),AND(Z380="Baja",AB380="Menor"),AND(Z380="Baja",AB380="Moderado"),AND(Z380="Media",AB380="Leve"),AND(Z380="Media",AB380="Menor"),AND(Z380="Media",AB380="Moderado"),AND(Z380="Alta",AB380="Leve"),AND(Z380="Alta",AB380="Menor")),"Moderado",IF(OR(AND(Z380="Muy Baja",AB380="Mayor"),AND(Z380="Baja",AB380="Mayor"),AND(Z380="Media",AB380="Mayor"),AND(Z380="Alta",AB380="Moderado"),AND(Z380="Alta",AB380="Mayor"),AND(Z380="Muy Alta",AB380="Leve"),AND(Z380="Muy Alta",AB380="Menor"),AND(Z380="Muy Alta",AB380="Moderado"),AND(Z380="Muy Alta",AB380="Mayor")),"Alto",IF(OR(AND(Z380="Muy Baja",AB380="Catastrófico"),AND(Z380="Baja",AB380="Catastrófico"),AND(Z380="Media",AB380="Catastrófico"),AND(Z380="Alta",AB380="Catastrófico"),AND(Z380="Muy Alta",AB380="Catastrófico")),"Extremo","")))),"")</f>
        <v/>
      </c>
      <c r="AE380" s="11"/>
      <c r="AF380" s="11"/>
      <c r="AG380" s="12"/>
      <c r="AH380" s="12"/>
      <c r="AI380" s="12"/>
      <c r="AJ380" s="12"/>
      <c r="AK380" s="13"/>
      <c r="AL380" s="13"/>
      <c r="AM380" s="177"/>
      <c r="AN380" s="217"/>
    </row>
    <row r="381" spans="1:40" s="104" customFormat="1" x14ac:dyDescent="0.3">
      <c r="A381" s="245"/>
      <c r="B381" s="177"/>
      <c r="C381" s="177"/>
      <c r="D381" s="177"/>
      <c r="E381" s="177"/>
      <c r="F381" s="208"/>
      <c r="G381" s="177"/>
      <c r="H381" s="177"/>
      <c r="I381" s="196"/>
      <c r="J381" s="199"/>
      <c r="K381" s="202"/>
      <c r="L381" s="199">
        <f ca="1">IF(NOT(ISERROR(MATCH(K381,_xlfn.ANCHORARRAY(F392),0))),J394&amp;"Por favor no seleccionar los criterios de impacto",K381)</f>
        <v>0</v>
      </c>
      <c r="M381" s="196"/>
      <c r="N381" s="199"/>
      <c r="O381" s="174"/>
      <c r="P381" s="31">
        <v>5</v>
      </c>
      <c r="Q381" s="2"/>
      <c r="R381" s="27" t="str">
        <f t="shared" si="298"/>
        <v/>
      </c>
      <c r="S381" s="12"/>
      <c r="T381" s="12"/>
      <c r="U381" s="28" t="str">
        <f t="shared" si="320"/>
        <v/>
      </c>
      <c r="V381" s="12"/>
      <c r="W381" s="12"/>
      <c r="X381" s="12"/>
      <c r="Y381" s="29" t="str">
        <f t="shared" si="325"/>
        <v/>
      </c>
      <c r="Z381" s="25" t="str">
        <f t="shared" si="321"/>
        <v/>
      </c>
      <c r="AA381" s="18" t="str">
        <f t="shared" si="322"/>
        <v/>
      </c>
      <c r="AB381" s="25" t="str">
        <f t="shared" si="323"/>
        <v/>
      </c>
      <c r="AC381" s="18" t="str">
        <f t="shared" si="326"/>
        <v/>
      </c>
      <c r="AD381" s="30" t="str">
        <f t="shared" ref="AD381:AD382" si="327">IFERROR(IF(OR(AND(Z381="Muy Baja",AB381="Leve"),AND(Z381="Muy Baja",AB381="Menor"),AND(Z381="Baja",AB381="Leve")),"Bajo",IF(OR(AND(Z381="Muy baja",AB381="Moderado"),AND(Z381="Baja",AB381="Menor"),AND(Z381="Baja",AB381="Moderado"),AND(Z381="Media",AB381="Leve"),AND(Z381="Media",AB381="Menor"),AND(Z381="Media",AB381="Moderado"),AND(Z381="Alta",AB381="Leve"),AND(Z381="Alta",AB381="Menor")),"Moderado",IF(OR(AND(Z381="Muy Baja",AB381="Mayor"),AND(Z381="Baja",AB381="Mayor"),AND(Z381="Media",AB381="Mayor"),AND(Z381="Alta",AB381="Moderado"),AND(Z381="Alta",AB381="Mayor"),AND(Z381="Muy Alta",AB381="Leve"),AND(Z381="Muy Alta",AB381="Menor"),AND(Z381="Muy Alta",AB381="Moderado"),AND(Z381="Muy Alta",AB381="Mayor")),"Alto",IF(OR(AND(Z381="Muy Baja",AB381="Catastrófico"),AND(Z381="Baja",AB381="Catastrófico"),AND(Z381="Media",AB381="Catastrófico"),AND(Z381="Alta",AB381="Catastrófico"),AND(Z381="Muy Alta",AB381="Catastrófico")),"Extremo","")))),"")</f>
        <v/>
      </c>
      <c r="AE381" s="11"/>
      <c r="AF381" s="11"/>
      <c r="AG381" s="12"/>
      <c r="AH381" s="12"/>
      <c r="AI381" s="12"/>
      <c r="AJ381" s="12"/>
      <c r="AK381" s="13"/>
      <c r="AL381" s="13"/>
      <c r="AM381" s="177"/>
      <c r="AN381" s="217"/>
    </row>
    <row r="382" spans="1:40" s="104" customFormat="1" ht="17.25" thickBot="1" x14ac:dyDescent="0.35">
      <c r="A382" s="261"/>
      <c r="B382" s="215"/>
      <c r="C382" s="215"/>
      <c r="D382" s="215"/>
      <c r="E382" s="215"/>
      <c r="F382" s="228"/>
      <c r="G382" s="215"/>
      <c r="H382" s="215"/>
      <c r="I382" s="219"/>
      <c r="J382" s="213"/>
      <c r="K382" s="220"/>
      <c r="L382" s="213">
        <f ca="1">IF(NOT(ISERROR(MATCH(K382,_xlfn.ANCHORARRAY(F393),0))),J395&amp;"Por favor no seleccionar los criterios de impacto",K382)</f>
        <v>0</v>
      </c>
      <c r="M382" s="219"/>
      <c r="N382" s="213"/>
      <c r="O382" s="214"/>
      <c r="P382" s="64">
        <v>6</v>
      </c>
      <c r="Q382" s="47"/>
      <c r="R382" s="65" t="str">
        <f t="shared" si="298"/>
        <v/>
      </c>
      <c r="S382" s="66"/>
      <c r="T382" s="66"/>
      <c r="U382" s="67" t="str">
        <f t="shared" si="320"/>
        <v/>
      </c>
      <c r="V382" s="66"/>
      <c r="W382" s="66"/>
      <c r="X382" s="66"/>
      <c r="Y382" s="68" t="str">
        <f t="shared" si="325"/>
        <v/>
      </c>
      <c r="Z382" s="52" t="str">
        <f t="shared" si="321"/>
        <v/>
      </c>
      <c r="AA382" s="67" t="str">
        <f t="shared" si="322"/>
        <v/>
      </c>
      <c r="AB382" s="52" t="str">
        <f t="shared" si="323"/>
        <v/>
      </c>
      <c r="AC382" s="67" t="str">
        <f t="shared" si="326"/>
        <v/>
      </c>
      <c r="AD382" s="69" t="str">
        <f t="shared" si="327"/>
        <v/>
      </c>
      <c r="AE382" s="66"/>
      <c r="AF382" s="66"/>
      <c r="AG382" s="66"/>
      <c r="AH382" s="66"/>
      <c r="AI382" s="66"/>
      <c r="AJ382" s="66"/>
      <c r="AK382" s="70"/>
      <c r="AL382" s="70"/>
      <c r="AM382" s="215"/>
      <c r="AN382" s="218"/>
    </row>
    <row r="383" spans="1:40" s="103" customFormat="1" ht="110.1" customHeight="1" x14ac:dyDescent="0.3">
      <c r="A383" s="250">
        <v>63</v>
      </c>
      <c r="B383" s="222" t="s">
        <v>988</v>
      </c>
      <c r="C383" s="222" t="s">
        <v>67</v>
      </c>
      <c r="D383" s="222" t="s">
        <v>989</v>
      </c>
      <c r="E383" s="222" t="s">
        <v>990</v>
      </c>
      <c r="F383" s="235" t="s">
        <v>991</v>
      </c>
      <c r="G383" s="222" t="s">
        <v>71</v>
      </c>
      <c r="H383" s="222">
        <v>845</v>
      </c>
      <c r="I383" s="229" t="s">
        <v>138</v>
      </c>
      <c r="J383" s="230">
        <v>1</v>
      </c>
      <c r="K383" s="231" t="s">
        <v>173</v>
      </c>
      <c r="L383" s="230" t="s">
        <v>173</v>
      </c>
      <c r="M383" s="229" t="s">
        <v>174</v>
      </c>
      <c r="N383" s="230">
        <v>0.8</v>
      </c>
      <c r="O383" s="221" t="s">
        <v>140</v>
      </c>
      <c r="P383" s="57">
        <v>1</v>
      </c>
      <c r="Q383" s="58" t="s">
        <v>992</v>
      </c>
      <c r="R383" s="59" t="s">
        <v>142</v>
      </c>
      <c r="S383" s="44" t="s">
        <v>50</v>
      </c>
      <c r="T383" s="44" t="s">
        <v>51</v>
      </c>
      <c r="U383" s="60" t="s">
        <v>501</v>
      </c>
      <c r="V383" s="44" t="s">
        <v>52</v>
      </c>
      <c r="W383" s="44" t="s">
        <v>150</v>
      </c>
      <c r="X383" s="44" t="s">
        <v>54</v>
      </c>
      <c r="Y383" s="61">
        <f>IFERROR(IF(R383="Probabilidad",(J383-(+J383*U383)),IF(R383="Impacto",J383,"")),"")</f>
        <v>0.7</v>
      </c>
      <c r="Z383" s="39" t="s">
        <v>546</v>
      </c>
      <c r="AA383" s="62">
        <v>0.7</v>
      </c>
      <c r="AB383" s="39" t="s">
        <v>174</v>
      </c>
      <c r="AC383" s="62">
        <v>0.8</v>
      </c>
      <c r="AD383" s="63" t="s">
        <v>140</v>
      </c>
      <c r="AE383" s="43" t="s">
        <v>55</v>
      </c>
      <c r="AF383" s="43" t="s">
        <v>993</v>
      </c>
      <c r="AG383" s="44" t="s">
        <v>994</v>
      </c>
      <c r="AH383" s="44" t="s">
        <v>129</v>
      </c>
      <c r="AI383" s="44" t="s">
        <v>995</v>
      </c>
      <c r="AJ383" s="44" t="s">
        <v>996</v>
      </c>
      <c r="AK383" s="45">
        <v>44330</v>
      </c>
      <c r="AL383" s="45" t="s">
        <v>997</v>
      </c>
      <c r="AM383" s="222">
        <v>3779</v>
      </c>
      <c r="AN383" s="223"/>
    </row>
    <row r="384" spans="1:40" s="103" customFormat="1" x14ac:dyDescent="0.3">
      <c r="A384" s="245"/>
      <c r="B384" s="177"/>
      <c r="C384" s="177"/>
      <c r="D384" s="177"/>
      <c r="E384" s="177"/>
      <c r="F384" s="208"/>
      <c r="G384" s="177"/>
      <c r="H384" s="177"/>
      <c r="I384" s="196"/>
      <c r="J384" s="199"/>
      <c r="K384" s="202"/>
      <c r="L384" s="199">
        <v>0</v>
      </c>
      <c r="M384" s="196"/>
      <c r="N384" s="199"/>
      <c r="O384" s="174"/>
      <c r="P384" s="31">
        <v>2</v>
      </c>
      <c r="Q384" s="2"/>
      <c r="R384" s="27" t="s">
        <v>167</v>
      </c>
      <c r="S384" s="12"/>
      <c r="T384" s="12"/>
      <c r="U384" s="28" t="s">
        <v>167</v>
      </c>
      <c r="V384" s="12"/>
      <c r="W384" s="12"/>
      <c r="X384" s="12"/>
      <c r="Y384" s="29" t="str">
        <f>IFERROR(IF(AND(R383="Probabilidad",R384="Probabilidad"),(AA383-(+AA383*U384)),IF(R384="Probabilidad",(J383-(+J383*U384)),IF(R384="Impacto",AA383,""))),"")</f>
        <v/>
      </c>
      <c r="Z384" s="25" t="s">
        <v>167</v>
      </c>
      <c r="AA384" s="18" t="s">
        <v>167</v>
      </c>
      <c r="AB384" s="25" t="s">
        <v>167</v>
      </c>
      <c r="AC384" s="18" t="s">
        <v>167</v>
      </c>
      <c r="AD384" s="30" t="s">
        <v>167</v>
      </c>
      <c r="AE384" s="11"/>
      <c r="AF384" s="11"/>
      <c r="AG384" s="12"/>
      <c r="AH384" s="12"/>
      <c r="AI384" s="12"/>
      <c r="AJ384" s="12"/>
      <c r="AK384" s="13"/>
      <c r="AL384" s="13"/>
      <c r="AM384" s="177"/>
      <c r="AN384" s="217"/>
    </row>
    <row r="385" spans="1:70" s="103" customFormat="1" x14ac:dyDescent="0.3">
      <c r="A385" s="245"/>
      <c r="B385" s="177"/>
      <c r="C385" s="177"/>
      <c r="D385" s="177"/>
      <c r="E385" s="177"/>
      <c r="F385" s="208"/>
      <c r="G385" s="177"/>
      <c r="H385" s="177"/>
      <c r="I385" s="196"/>
      <c r="J385" s="199"/>
      <c r="K385" s="202"/>
      <c r="L385" s="199">
        <v>0</v>
      </c>
      <c r="M385" s="196"/>
      <c r="N385" s="199"/>
      <c r="O385" s="174"/>
      <c r="P385" s="31">
        <v>3</v>
      </c>
      <c r="Q385" s="2"/>
      <c r="R385" s="27" t="s">
        <v>167</v>
      </c>
      <c r="S385" s="12"/>
      <c r="T385" s="12"/>
      <c r="U385" s="28" t="s">
        <v>167</v>
      </c>
      <c r="V385" s="12"/>
      <c r="W385" s="12"/>
      <c r="X385" s="12"/>
      <c r="Y385" s="29" t="str">
        <f>IFERROR(IF(AND(R384="Probabilidad",R385="Probabilidad"),(AA384-(+AA384*U385)),IF(AND(R384="Impacto",R385="Probabilidad"),(AA383-(+AA383*U385)),IF(R385="Impacto",AA384,""))),"")</f>
        <v/>
      </c>
      <c r="Z385" s="25" t="s">
        <v>167</v>
      </c>
      <c r="AA385" s="18" t="s">
        <v>167</v>
      </c>
      <c r="AB385" s="25" t="s">
        <v>167</v>
      </c>
      <c r="AC385" s="18" t="s">
        <v>167</v>
      </c>
      <c r="AD385" s="30" t="s">
        <v>167</v>
      </c>
      <c r="AE385" s="11"/>
      <c r="AF385" s="11"/>
      <c r="AG385" s="12"/>
      <c r="AH385" s="12"/>
      <c r="AI385" s="12"/>
      <c r="AJ385" s="12"/>
      <c r="AK385" s="13"/>
      <c r="AL385" s="13"/>
      <c r="AM385" s="177"/>
      <c r="AN385" s="217"/>
    </row>
    <row r="386" spans="1:70" s="103" customFormat="1" x14ac:dyDescent="0.3">
      <c r="A386" s="245"/>
      <c r="B386" s="177"/>
      <c r="C386" s="177"/>
      <c r="D386" s="177"/>
      <c r="E386" s="177"/>
      <c r="F386" s="208"/>
      <c r="G386" s="177"/>
      <c r="H386" s="177"/>
      <c r="I386" s="196"/>
      <c r="J386" s="199"/>
      <c r="K386" s="202"/>
      <c r="L386" s="199">
        <v>0</v>
      </c>
      <c r="M386" s="196"/>
      <c r="N386" s="199"/>
      <c r="O386" s="174"/>
      <c r="P386" s="31">
        <v>4</v>
      </c>
      <c r="Q386" s="2"/>
      <c r="R386" s="27"/>
      <c r="S386" s="12"/>
      <c r="T386" s="12"/>
      <c r="U386" s="28"/>
      <c r="V386" s="12"/>
      <c r="W386" s="12"/>
      <c r="X386" s="12"/>
      <c r="Y386" s="29" t="str">
        <f t="shared" ref="Y386:Y394" si="328">IFERROR(IF(AND(R385="Probabilidad",R386="Probabilidad"),(AA385-(+AA385*U386)),IF(AND(R385="Impacto",R386="Probabilidad"),(AA384-(+AA384*U386)),IF(R386="Impacto",AA385,""))),"")</f>
        <v/>
      </c>
      <c r="Z386" s="25" t="s">
        <v>167</v>
      </c>
      <c r="AA386" s="18" t="s">
        <v>167</v>
      </c>
      <c r="AB386" s="25" t="s">
        <v>167</v>
      </c>
      <c r="AC386" s="18" t="s">
        <v>167</v>
      </c>
      <c r="AD386" s="30" t="s">
        <v>167</v>
      </c>
      <c r="AE386" s="11"/>
      <c r="AF386" s="11"/>
      <c r="AG386" s="12"/>
      <c r="AH386" s="12"/>
      <c r="AI386" s="12"/>
      <c r="AJ386" s="12"/>
      <c r="AK386" s="13"/>
      <c r="AL386" s="13"/>
      <c r="AM386" s="177"/>
      <c r="AN386" s="217"/>
    </row>
    <row r="387" spans="1:70" s="103" customFormat="1" x14ac:dyDescent="0.3">
      <c r="A387" s="245"/>
      <c r="B387" s="177"/>
      <c r="C387" s="177"/>
      <c r="D387" s="177"/>
      <c r="E387" s="177"/>
      <c r="F387" s="208"/>
      <c r="G387" s="177"/>
      <c r="H387" s="177"/>
      <c r="I387" s="196"/>
      <c r="J387" s="199"/>
      <c r="K387" s="202"/>
      <c r="L387" s="199">
        <v>0</v>
      </c>
      <c r="M387" s="196"/>
      <c r="N387" s="199"/>
      <c r="O387" s="174"/>
      <c r="P387" s="31">
        <v>5</v>
      </c>
      <c r="Q387" s="2"/>
      <c r="R387" s="27"/>
      <c r="S387" s="12"/>
      <c r="T387" s="12"/>
      <c r="U387" s="28"/>
      <c r="V387" s="12"/>
      <c r="W387" s="12"/>
      <c r="X387" s="12"/>
      <c r="Y387" s="29" t="str">
        <f t="shared" si="328"/>
        <v/>
      </c>
      <c r="Z387" s="25" t="s">
        <v>167</v>
      </c>
      <c r="AA387" s="18" t="s">
        <v>167</v>
      </c>
      <c r="AB387" s="25" t="s">
        <v>167</v>
      </c>
      <c r="AC387" s="18" t="s">
        <v>167</v>
      </c>
      <c r="AD387" s="30" t="s">
        <v>167</v>
      </c>
      <c r="AE387" s="11"/>
      <c r="AF387" s="11"/>
      <c r="AG387" s="12"/>
      <c r="AH387" s="12"/>
      <c r="AI387" s="12"/>
      <c r="AJ387" s="12"/>
      <c r="AK387" s="13"/>
      <c r="AL387" s="13"/>
      <c r="AM387" s="177"/>
      <c r="AN387" s="217"/>
    </row>
    <row r="388" spans="1:70" s="103" customFormat="1" x14ac:dyDescent="0.3">
      <c r="A388" s="246"/>
      <c r="B388" s="178"/>
      <c r="C388" s="178"/>
      <c r="D388" s="178"/>
      <c r="E388" s="178"/>
      <c r="F388" s="209"/>
      <c r="G388" s="178"/>
      <c r="H388" s="178"/>
      <c r="I388" s="197"/>
      <c r="J388" s="200"/>
      <c r="K388" s="203"/>
      <c r="L388" s="200">
        <v>0</v>
      </c>
      <c r="M388" s="197"/>
      <c r="N388" s="200"/>
      <c r="O388" s="175"/>
      <c r="P388" s="31">
        <v>6</v>
      </c>
      <c r="Q388" s="96"/>
      <c r="R388" s="27"/>
      <c r="S388" s="12"/>
      <c r="T388" s="12"/>
      <c r="U388" s="28"/>
      <c r="V388" s="12"/>
      <c r="W388" s="12"/>
      <c r="X388" s="12"/>
      <c r="Y388" s="29" t="str">
        <f t="shared" si="328"/>
        <v/>
      </c>
      <c r="Z388" s="25" t="s">
        <v>167</v>
      </c>
      <c r="AA388" s="18" t="s">
        <v>167</v>
      </c>
      <c r="AB388" s="25" t="s">
        <v>167</v>
      </c>
      <c r="AC388" s="18" t="s">
        <v>167</v>
      </c>
      <c r="AD388" s="30" t="s">
        <v>167</v>
      </c>
      <c r="AE388" s="11"/>
      <c r="AF388" s="11"/>
      <c r="AG388" s="12"/>
      <c r="AH388" s="12"/>
      <c r="AI388" s="12"/>
      <c r="AJ388" s="12"/>
      <c r="AK388" s="13"/>
      <c r="AL388" s="13"/>
      <c r="AM388" s="178"/>
      <c r="AN388" s="224"/>
    </row>
    <row r="389" spans="1:70" s="103" customFormat="1" ht="96" customHeight="1" x14ac:dyDescent="0.3">
      <c r="A389" s="244">
        <v>64</v>
      </c>
      <c r="B389" s="176" t="s">
        <v>988</v>
      </c>
      <c r="C389" s="176" t="s">
        <v>67</v>
      </c>
      <c r="D389" s="176" t="s">
        <v>998</v>
      </c>
      <c r="E389" s="176" t="s">
        <v>999</v>
      </c>
      <c r="F389" s="207" t="s">
        <v>1000</v>
      </c>
      <c r="G389" s="176" t="s">
        <v>47</v>
      </c>
      <c r="H389" s="176">
        <v>10</v>
      </c>
      <c r="I389" s="195" t="s">
        <v>144</v>
      </c>
      <c r="J389" s="198">
        <v>0.6</v>
      </c>
      <c r="K389" s="201" t="s">
        <v>48</v>
      </c>
      <c r="L389" s="198" t="s">
        <v>48</v>
      </c>
      <c r="M389" s="195" t="s">
        <v>174</v>
      </c>
      <c r="N389" s="198">
        <v>0.8</v>
      </c>
      <c r="O389" s="173" t="s">
        <v>140</v>
      </c>
      <c r="P389" s="31">
        <v>1</v>
      </c>
      <c r="Q389" s="2" t="s">
        <v>1001</v>
      </c>
      <c r="R389" s="27" t="s">
        <v>142</v>
      </c>
      <c r="S389" s="12" t="s">
        <v>64</v>
      </c>
      <c r="T389" s="12" t="s">
        <v>51</v>
      </c>
      <c r="U389" s="28" t="s">
        <v>143</v>
      </c>
      <c r="V389" s="12" t="s">
        <v>52</v>
      </c>
      <c r="W389" s="12" t="s">
        <v>53</v>
      </c>
      <c r="X389" s="12" t="s">
        <v>54</v>
      </c>
      <c r="Y389" s="29">
        <f>IFERROR(IF(R389="Probabilidad",(J389-(+J389*U389)),IF(R389="Impacto",J389,"")),"")</f>
        <v>0.36</v>
      </c>
      <c r="Z389" s="25" t="s">
        <v>151</v>
      </c>
      <c r="AA389" s="18">
        <v>0.36</v>
      </c>
      <c r="AB389" s="25" t="s">
        <v>174</v>
      </c>
      <c r="AC389" s="18">
        <v>0.8</v>
      </c>
      <c r="AD389" s="30" t="s">
        <v>140</v>
      </c>
      <c r="AE389" s="11" t="s">
        <v>55</v>
      </c>
      <c r="AF389" s="11" t="s">
        <v>1002</v>
      </c>
      <c r="AG389" s="12" t="s">
        <v>1003</v>
      </c>
      <c r="AH389" s="12" t="s">
        <v>1004</v>
      </c>
      <c r="AI389" s="12" t="s">
        <v>995</v>
      </c>
      <c r="AJ389" s="12" t="s">
        <v>996</v>
      </c>
      <c r="AK389" s="13">
        <v>44330</v>
      </c>
      <c r="AL389" s="13" t="s">
        <v>997</v>
      </c>
      <c r="AM389" s="176">
        <v>3780</v>
      </c>
      <c r="AN389" s="216"/>
    </row>
    <row r="390" spans="1:70" s="103" customFormat="1" x14ac:dyDescent="0.3">
      <c r="A390" s="245"/>
      <c r="B390" s="177"/>
      <c r="C390" s="177"/>
      <c r="D390" s="177"/>
      <c r="E390" s="177"/>
      <c r="F390" s="208"/>
      <c r="G390" s="177"/>
      <c r="H390" s="177"/>
      <c r="I390" s="196"/>
      <c r="J390" s="199"/>
      <c r="K390" s="202"/>
      <c r="L390" s="199">
        <v>0</v>
      </c>
      <c r="M390" s="196"/>
      <c r="N390" s="199"/>
      <c r="O390" s="174"/>
      <c r="P390" s="31">
        <v>2</v>
      </c>
      <c r="Q390" s="2"/>
      <c r="R390" s="27" t="s">
        <v>167</v>
      </c>
      <c r="S390" s="12"/>
      <c r="T390" s="12"/>
      <c r="U390" s="28" t="s">
        <v>167</v>
      </c>
      <c r="V390" s="12"/>
      <c r="W390" s="12"/>
      <c r="X390" s="12"/>
      <c r="Y390" s="29" t="str">
        <f>IFERROR(IF(AND(R389="Probabilidad",R390="Probabilidad"),(AA389-(+AA389*U390)),IF(R390="Probabilidad",(J389-(+J389*U390)),IF(R390="Impacto",AA389,""))),"")</f>
        <v/>
      </c>
      <c r="Z390" s="25" t="s">
        <v>167</v>
      </c>
      <c r="AA390" s="18" t="s">
        <v>167</v>
      </c>
      <c r="AB390" s="25" t="s">
        <v>167</v>
      </c>
      <c r="AC390" s="18" t="s">
        <v>167</v>
      </c>
      <c r="AD390" s="30" t="s">
        <v>167</v>
      </c>
      <c r="AE390" s="11"/>
      <c r="AF390" s="11"/>
      <c r="AG390" s="12"/>
      <c r="AH390" s="12"/>
      <c r="AI390" s="12"/>
      <c r="AJ390" s="12"/>
      <c r="AK390" s="13"/>
      <c r="AL390" s="13"/>
      <c r="AM390" s="177"/>
      <c r="AN390" s="217"/>
    </row>
    <row r="391" spans="1:70" s="103" customFormat="1" x14ac:dyDescent="0.3">
      <c r="A391" s="245"/>
      <c r="B391" s="177"/>
      <c r="C391" s="177"/>
      <c r="D391" s="177"/>
      <c r="E391" s="177"/>
      <c r="F391" s="208"/>
      <c r="G391" s="177"/>
      <c r="H391" s="177"/>
      <c r="I391" s="196"/>
      <c r="J391" s="199"/>
      <c r="K391" s="202"/>
      <c r="L391" s="199">
        <v>0</v>
      </c>
      <c r="M391" s="196"/>
      <c r="N391" s="199"/>
      <c r="O391" s="174"/>
      <c r="P391" s="31">
        <v>3</v>
      </c>
      <c r="Q391" s="2"/>
      <c r="R391" s="27" t="s">
        <v>167</v>
      </c>
      <c r="S391" s="12"/>
      <c r="T391" s="12"/>
      <c r="U391" s="28" t="s">
        <v>167</v>
      </c>
      <c r="V391" s="12"/>
      <c r="W391" s="12"/>
      <c r="X391" s="12"/>
      <c r="Y391" s="29" t="str">
        <f t="shared" si="328"/>
        <v/>
      </c>
      <c r="Z391" s="25" t="s">
        <v>167</v>
      </c>
      <c r="AA391" s="18" t="s">
        <v>167</v>
      </c>
      <c r="AB391" s="25" t="s">
        <v>167</v>
      </c>
      <c r="AC391" s="18" t="s">
        <v>167</v>
      </c>
      <c r="AD391" s="30" t="s">
        <v>167</v>
      </c>
      <c r="AE391" s="11"/>
      <c r="AF391" s="11"/>
      <c r="AG391" s="12"/>
      <c r="AH391" s="12"/>
      <c r="AI391" s="12"/>
      <c r="AJ391" s="12"/>
      <c r="AK391" s="13"/>
      <c r="AL391" s="13"/>
      <c r="AM391" s="177"/>
      <c r="AN391" s="217"/>
    </row>
    <row r="392" spans="1:70" s="103" customFormat="1" x14ac:dyDescent="0.3">
      <c r="A392" s="245"/>
      <c r="B392" s="177"/>
      <c r="C392" s="177"/>
      <c r="D392" s="177"/>
      <c r="E392" s="177"/>
      <c r="F392" s="208"/>
      <c r="G392" s="177"/>
      <c r="H392" s="177"/>
      <c r="I392" s="196"/>
      <c r="J392" s="199"/>
      <c r="K392" s="202"/>
      <c r="L392" s="199">
        <v>0</v>
      </c>
      <c r="M392" s="196"/>
      <c r="N392" s="199"/>
      <c r="O392" s="174"/>
      <c r="P392" s="31">
        <v>4</v>
      </c>
      <c r="Q392" s="2"/>
      <c r="R392" s="27" t="s">
        <v>167</v>
      </c>
      <c r="S392" s="12"/>
      <c r="T392" s="12"/>
      <c r="U392" s="28" t="s">
        <v>167</v>
      </c>
      <c r="V392" s="12"/>
      <c r="W392" s="12"/>
      <c r="X392" s="12"/>
      <c r="Y392" s="29" t="str">
        <f t="shared" si="328"/>
        <v/>
      </c>
      <c r="Z392" s="25" t="s">
        <v>167</v>
      </c>
      <c r="AA392" s="18" t="s">
        <v>167</v>
      </c>
      <c r="AB392" s="25" t="s">
        <v>167</v>
      </c>
      <c r="AC392" s="18" t="s">
        <v>167</v>
      </c>
      <c r="AD392" s="30" t="s">
        <v>167</v>
      </c>
      <c r="AE392" s="11"/>
      <c r="AF392" s="11"/>
      <c r="AG392" s="12"/>
      <c r="AH392" s="12"/>
      <c r="AI392" s="12"/>
      <c r="AJ392" s="12"/>
      <c r="AK392" s="13"/>
      <c r="AL392" s="13"/>
      <c r="AM392" s="177"/>
      <c r="AN392" s="217"/>
    </row>
    <row r="393" spans="1:70" s="103" customFormat="1" x14ac:dyDescent="0.3">
      <c r="A393" s="245"/>
      <c r="B393" s="177"/>
      <c r="C393" s="177"/>
      <c r="D393" s="177"/>
      <c r="E393" s="177"/>
      <c r="F393" s="208"/>
      <c r="G393" s="177"/>
      <c r="H393" s="177"/>
      <c r="I393" s="196"/>
      <c r="J393" s="199"/>
      <c r="K393" s="202"/>
      <c r="L393" s="199">
        <v>0</v>
      </c>
      <c r="M393" s="196"/>
      <c r="N393" s="199"/>
      <c r="O393" s="174"/>
      <c r="P393" s="31">
        <v>5</v>
      </c>
      <c r="Q393" s="2"/>
      <c r="R393" s="27" t="s">
        <v>167</v>
      </c>
      <c r="S393" s="12"/>
      <c r="T393" s="12"/>
      <c r="U393" s="28" t="s">
        <v>167</v>
      </c>
      <c r="V393" s="12"/>
      <c r="W393" s="12"/>
      <c r="X393" s="12"/>
      <c r="Y393" s="29" t="str">
        <f t="shared" si="328"/>
        <v/>
      </c>
      <c r="Z393" s="25" t="s">
        <v>167</v>
      </c>
      <c r="AA393" s="18" t="s">
        <v>167</v>
      </c>
      <c r="AB393" s="25" t="s">
        <v>167</v>
      </c>
      <c r="AC393" s="18" t="s">
        <v>167</v>
      </c>
      <c r="AD393" s="30" t="s">
        <v>167</v>
      </c>
      <c r="AE393" s="11"/>
      <c r="AF393" s="11"/>
      <c r="AG393" s="12"/>
      <c r="AH393" s="12"/>
      <c r="AI393" s="12"/>
      <c r="AJ393" s="12"/>
      <c r="AK393" s="13"/>
      <c r="AL393" s="13"/>
      <c r="AM393" s="177"/>
      <c r="AN393" s="217"/>
    </row>
    <row r="394" spans="1:70" s="103" customFormat="1" ht="17.25" thickBot="1" x14ac:dyDescent="0.35">
      <c r="A394" s="261"/>
      <c r="B394" s="215"/>
      <c r="C394" s="215"/>
      <c r="D394" s="215"/>
      <c r="E394" s="215"/>
      <c r="F394" s="228"/>
      <c r="G394" s="215"/>
      <c r="H394" s="215"/>
      <c r="I394" s="219"/>
      <c r="J394" s="213"/>
      <c r="K394" s="220"/>
      <c r="L394" s="213">
        <v>0</v>
      </c>
      <c r="M394" s="219"/>
      <c r="N394" s="213"/>
      <c r="O394" s="214"/>
      <c r="P394" s="146">
        <v>6</v>
      </c>
      <c r="Q394" s="93"/>
      <c r="R394" s="147" t="s">
        <v>167</v>
      </c>
      <c r="S394" s="11"/>
      <c r="T394" s="11"/>
      <c r="U394" s="18" t="s">
        <v>167</v>
      </c>
      <c r="V394" s="11"/>
      <c r="W394" s="11"/>
      <c r="X394" s="11"/>
      <c r="Y394" s="148" t="str">
        <f t="shared" si="328"/>
        <v/>
      </c>
      <c r="Z394" s="17" t="s">
        <v>167</v>
      </c>
      <c r="AA394" s="18" t="s">
        <v>167</v>
      </c>
      <c r="AB394" s="17" t="s">
        <v>167</v>
      </c>
      <c r="AC394" s="18" t="s">
        <v>167</v>
      </c>
      <c r="AD394" s="91" t="s">
        <v>167</v>
      </c>
      <c r="AE394" s="11"/>
      <c r="AF394" s="11"/>
      <c r="AG394" s="11"/>
      <c r="AH394" s="11"/>
      <c r="AI394" s="11"/>
      <c r="AJ394" s="11"/>
      <c r="AK394" s="149"/>
      <c r="AL394" s="149"/>
      <c r="AM394" s="215"/>
      <c r="AN394" s="218"/>
    </row>
    <row r="395" spans="1:70" s="160" customFormat="1" ht="108" x14ac:dyDescent="0.3">
      <c r="A395" s="271">
        <v>65</v>
      </c>
      <c r="B395" s="272" t="s">
        <v>1005</v>
      </c>
      <c r="C395" s="222" t="s">
        <v>762</v>
      </c>
      <c r="D395" s="222" t="s">
        <v>1006</v>
      </c>
      <c r="E395" s="222" t="s">
        <v>1007</v>
      </c>
      <c r="F395" s="235" t="s">
        <v>1008</v>
      </c>
      <c r="G395" s="222" t="s">
        <v>137</v>
      </c>
      <c r="H395" s="222">
        <v>25000</v>
      </c>
      <c r="I395" s="229" t="str">
        <f>IF(H395&lt;=0,"",IF(H395&lt;=2,"Muy Baja",IF(H395&lt;=5,"Baja",IF(H395&lt;=19,"Media",IF(H395&lt;=50,"Alta","Muy Alta")))))</f>
        <v>Muy Alta</v>
      </c>
      <c r="J395" s="230">
        <f>IF(I395="","",IF(I395="Muy Baja",0.2,IF(I395="Baja",0.4,IF(I395="Media",0.6,IF(I395="Alta",0.8,IF(I395="Muy Alta",1,))))))</f>
        <v>1</v>
      </c>
      <c r="K395" s="231" t="s">
        <v>226</v>
      </c>
      <c r="L395" s="230" t="str">
        <f>IF(NOT(ISERROR(MATCH(K395,'[16]Tabla Impacto'!$B$221:$B$223,0))),'[16]Tabla Impacto'!$F$223&amp;"Por favor no seleccionar los criterios de impacto(Afectación Económica o presupuestal y Pérdida Reputacional)",K395)</f>
        <v xml:space="preserve">     Mayor a 500 SMLMV </v>
      </c>
      <c r="M395" s="229" t="str">
        <f>IF(OR(L395='[16]Tabla Impacto'!$C$11,L395='[16]Tabla Impacto'!$D$11),"Leve",IF(OR(L395='[16]Tabla Impacto'!$C$12,L395='[16]Tabla Impacto'!$D$12),"Menor",IF(OR(L395='[16]Tabla Impacto'!$C$13,L395='[16]Tabla Impacto'!$D$13),"Moderado",IF(OR(L395='[16]Tabla Impacto'!$C$14,L395='[16]Tabla Impacto'!$D$14),"Mayor",IF(OR(L395='[16]Tabla Impacto'!$C$15,L395='[16]Tabla Impacto'!$D$15),"Catastrófico","")))))</f>
        <v>Catastrófico</v>
      </c>
      <c r="N395" s="230">
        <f>IF(M395="","",IF(M395="Leve",0.2,IF(M395="Menor",0.4,IF(M395="Moderado",0.6,IF(M395="Mayor",0.8,IF(M395="Catastrófico",1,))))))</f>
        <v>1</v>
      </c>
      <c r="O395" s="221" t="str">
        <f>IF(OR(AND(I395="Muy Baja",M395="Leve"),AND(I395="Muy Baja",M395="Menor"),AND(I395="Baja",M395="Leve")),"Bajo",IF(OR(AND(I395="Muy baja",M395="Moderado"),AND(I395="Baja",M395="Menor"),AND(I395="Baja",M395="Moderado"),AND(I395="Media",M395="Leve"),AND(I395="Media",M395="Menor"),AND(I395="Media",M395="Moderado"),AND(I395="Alta",M395="Leve"),AND(I395="Alta",M395="Menor")),"Moderado",IF(OR(AND(I395="Muy Baja",M395="Mayor"),AND(I395="Baja",M395="Mayor"),AND(I395="Media",M395="Mayor"),AND(I395="Alta",M395="Moderado"),AND(I395="Alta",M395="Mayor"),AND(I395="Muy Alta",M395="Leve"),AND(I395="Muy Alta",M395="Menor"),AND(I395="Muy Alta",M395="Moderado"),AND(I395="Muy Alta",M395="Mayor")),"Alto",IF(OR(AND(I395="Muy Baja",M395="Catastrófico"),AND(I395="Baja",M395="Catastrófico"),AND(I395="Media",M395="Catastrófico"),AND(I395="Alta",M395="Catastrófico"),AND(I395="Muy Alta",M395="Catastrófico")),"Extremo",""))))</f>
        <v>Extremo</v>
      </c>
      <c r="P395" s="57">
        <v>1</v>
      </c>
      <c r="Q395" s="58" t="s">
        <v>1009</v>
      </c>
      <c r="R395" s="59" t="str">
        <f>IF(OR(S395="Preventivo",S395="Detectivo"),"Probabilidad",IF(S395="Correctivo","Impacto",""))</f>
        <v>Probabilidad</v>
      </c>
      <c r="S395" s="44" t="s">
        <v>64</v>
      </c>
      <c r="T395" s="44" t="s">
        <v>51</v>
      </c>
      <c r="U395" s="60" t="str">
        <f>IF(AND(S395="Preventivo",T395="Automático"),"50%",IF(AND(S395="Preventivo",T395="Manual"),"40%",IF(AND(S395="Detectivo",T395="Automático"),"40%",IF(AND(S395="Detectivo",T395="Manual"),"30%",IF(AND(S395="Correctivo",T395="Automático"),"35%",IF(AND(S395="Correctivo",T395="Manual"),"25%",""))))))</f>
        <v>40%</v>
      </c>
      <c r="V395" s="44" t="s">
        <v>52</v>
      </c>
      <c r="W395" s="44" t="s">
        <v>53</v>
      </c>
      <c r="X395" s="44" t="s">
        <v>54</v>
      </c>
      <c r="Y395" s="61">
        <f>IFERROR(IF(R395="Probabilidad",(J395-(+J395*U395)),IF(R395="Impacto",J395,"")),"")</f>
        <v>0.6</v>
      </c>
      <c r="Z395" s="39" t="str">
        <f>IFERROR(IF(Y395="","",IF(Y395&lt;=0.2,"Muy Baja",IF(Y395&lt;=0.4,"Baja",IF(Y395&lt;=0.6,"Media",IF(Y395&lt;=0.8,"Alta","Muy Alta"))))),"")</f>
        <v>Media</v>
      </c>
      <c r="AA395" s="62">
        <f>+Y395</f>
        <v>0.6</v>
      </c>
      <c r="AB395" s="39" t="str">
        <f>IFERROR(IF(AC395="","",IF(AC395&lt;=0.2,"Leve",IF(AC395&lt;=0.4,"Menor",IF(AC395&lt;=0.6,"Moderado",IF(AC395&lt;=0.8,"Mayor","Catastrófico"))))),"")</f>
        <v>Catastrófico</v>
      </c>
      <c r="AC395" s="62">
        <f>IFERROR(IF(R395="Impacto",(N395-(+N395*U395)),IF(R395="Probabilidad",N395,"")),"")</f>
        <v>1</v>
      </c>
      <c r="AD395" s="63" t="str">
        <f>IFERROR(IF(OR(AND(Z395="Muy Baja",AB395="Leve"),AND(Z395="Muy Baja",AB395="Menor"),AND(Z395="Baja",AB395="Leve")),"Bajo",IF(OR(AND(Z395="Muy baja",AB395="Moderado"),AND(Z395="Baja",AB395="Menor"),AND(Z395="Baja",AB395="Moderado"),AND(Z395="Media",AB395="Leve"),AND(Z395="Media",AB395="Menor"),AND(Z395="Media",AB395="Moderado"),AND(Z395="Alta",AB395="Leve"),AND(Z395="Alta",AB395="Menor")),"Moderado",IF(OR(AND(Z395="Muy Baja",AB395="Mayor"),AND(Z395="Baja",AB395="Mayor"),AND(Z395="Media",AB395="Mayor"),AND(Z395="Alta",AB395="Moderado"),AND(Z395="Alta",AB395="Mayor"),AND(Z395="Muy Alta",AB395="Leve"),AND(Z395="Muy Alta",AB395="Menor"),AND(Z395="Muy Alta",AB395="Moderado"),AND(Z395="Muy Alta",AB395="Mayor")),"Alto",IF(OR(AND(Z395="Muy Baja",AB395="Catastrófico"),AND(Z395="Baja",AB395="Catastrófico"),AND(Z395="Media",AB395="Catastrófico"),AND(Z395="Alta",AB395="Catastrófico"),AND(Z395="Muy Alta",AB395="Catastrófico")),"Extremo","")))),"")</f>
        <v>Extremo</v>
      </c>
      <c r="AE395" s="43" t="s">
        <v>55</v>
      </c>
      <c r="AF395" s="43" t="s">
        <v>1010</v>
      </c>
      <c r="AG395" s="44" t="s">
        <v>1011</v>
      </c>
      <c r="AH395" s="44" t="s">
        <v>1012</v>
      </c>
      <c r="AI395" s="44" t="s">
        <v>1013</v>
      </c>
      <c r="AJ395" s="44" t="s">
        <v>1014</v>
      </c>
      <c r="AK395" s="158">
        <v>44328</v>
      </c>
      <c r="AL395" s="45">
        <v>44561</v>
      </c>
      <c r="AM395" s="222" t="s">
        <v>1015</v>
      </c>
      <c r="AN395" s="223"/>
      <c r="AO395" s="103"/>
      <c r="AP395" s="103"/>
      <c r="AQ395" s="103"/>
      <c r="AR395" s="103"/>
      <c r="AS395" s="103"/>
      <c r="AT395" s="103"/>
      <c r="AU395" s="103"/>
      <c r="AV395" s="103"/>
      <c r="AW395" s="103"/>
      <c r="AX395" s="103"/>
      <c r="AY395" s="103"/>
      <c r="AZ395" s="103"/>
      <c r="BA395" s="103"/>
      <c r="BB395" s="103"/>
      <c r="BC395" s="103"/>
      <c r="BD395" s="103"/>
      <c r="BE395" s="103"/>
      <c r="BF395" s="103"/>
      <c r="BG395" s="103"/>
      <c r="BH395" s="103"/>
      <c r="BI395" s="103"/>
      <c r="BJ395" s="103"/>
      <c r="BK395" s="103"/>
      <c r="BL395" s="103"/>
      <c r="BM395" s="103"/>
      <c r="BN395" s="103"/>
      <c r="BO395" s="103"/>
      <c r="BP395" s="103"/>
      <c r="BQ395" s="103"/>
      <c r="BR395" s="103"/>
    </row>
    <row r="396" spans="1:70" s="79" customFormat="1" ht="81" x14ac:dyDescent="0.3">
      <c r="A396" s="264"/>
      <c r="B396" s="267"/>
      <c r="C396" s="177"/>
      <c r="D396" s="177"/>
      <c r="E396" s="177"/>
      <c r="F396" s="208"/>
      <c r="G396" s="177"/>
      <c r="H396" s="177"/>
      <c r="I396" s="196"/>
      <c r="J396" s="199"/>
      <c r="K396" s="202"/>
      <c r="L396" s="199">
        <f ca="1">IF(NOT(ISERROR(MATCH(K396,_xlfn.ANCHORARRAY(F407),0))),J409&amp;"Por favor no seleccionar los criterios de impacto",K396)</f>
        <v>0</v>
      </c>
      <c r="M396" s="196"/>
      <c r="N396" s="199"/>
      <c r="O396" s="174"/>
      <c r="P396" s="31">
        <v>2</v>
      </c>
      <c r="Q396" s="2" t="s">
        <v>1016</v>
      </c>
      <c r="R396" s="27" t="str">
        <f>IF(OR(S396="Preventivo",S396="Detectivo"),"Probabilidad",IF(S396="Correctivo","Impacto",""))</f>
        <v>Impacto</v>
      </c>
      <c r="S396" s="12" t="s">
        <v>81</v>
      </c>
      <c r="T396" s="12" t="s">
        <v>51</v>
      </c>
      <c r="U396" s="28" t="str">
        <f t="shared" ref="U396:U397" si="329">IF(AND(S396="Preventivo",T396="Automático"),"50%",IF(AND(S396="Preventivo",T396="Manual"),"40%",IF(AND(S396="Detectivo",T396="Automático"),"40%",IF(AND(S396="Detectivo",T396="Manual"),"30%",IF(AND(S396="Correctivo",T396="Automático"),"35%",IF(AND(S396="Correctivo",T396="Manual"),"25%",""))))))</f>
        <v>25%</v>
      </c>
      <c r="V396" s="12" t="s">
        <v>52</v>
      </c>
      <c r="W396" s="12" t="s">
        <v>53</v>
      </c>
      <c r="X396" s="12" t="s">
        <v>54</v>
      </c>
      <c r="Y396" s="29">
        <f>IFERROR(IF(AND(R395="Probabilidad",R396="Probabilidad"),(AA395-(+AA395*U396)),IF(R396="Probabilidad",(J395-(+J395*U396)),IF(R396="Impacto",AA395,""))),"")</f>
        <v>0.6</v>
      </c>
      <c r="Z396" s="25" t="str">
        <f t="shared" ref="Z396:Z412" si="330">IFERROR(IF(Y396="","",IF(Y396&lt;=0.2,"Muy Baja",IF(Y396&lt;=0.4,"Baja",IF(Y396&lt;=0.6,"Media",IF(Y396&lt;=0.8,"Alta","Muy Alta"))))),"")</f>
        <v>Media</v>
      </c>
      <c r="AA396" s="18">
        <f t="shared" ref="AA396:AA400" si="331">+Y396</f>
        <v>0.6</v>
      </c>
      <c r="AB396" s="25" t="str">
        <f t="shared" ref="AB396:AB412" si="332">IFERROR(IF(AC396="","",IF(AC396&lt;=0.2,"Leve",IF(AC396&lt;=0.4,"Menor",IF(AC396&lt;=0.6,"Moderado",IF(AC396&lt;=0.8,"Mayor","Catastrófico"))))),"")</f>
        <v>Leve</v>
      </c>
      <c r="AC396" s="18">
        <f>IFERROR(IF(AND(R395="Impacto",R396="Impacto"),(AC395-(+AC395*U396)),IF(R396="Impacto",($N$16-(+$N$16*U396)),IF(R396="Probabilidad",AC395,""))),"")</f>
        <v>0</v>
      </c>
      <c r="AD396" s="30" t="str">
        <f t="shared" ref="AD396:AD400" si="333">IFERROR(IF(OR(AND(Z396="Muy Baja",AB396="Leve"),AND(Z396="Muy Baja",AB396="Menor"),AND(Z396="Baja",AB396="Leve")),"Bajo",IF(OR(AND(Z396="Muy baja",AB396="Moderado"),AND(Z396="Baja",AB396="Menor"),AND(Z396="Baja",AB396="Moderado"),AND(Z396="Media",AB396="Leve"),AND(Z396="Media",AB396="Menor"),AND(Z396="Media",AB396="Moderado"),AND(Z396="Alta",AB396="Leve"),AND(Z396="Alta",AB396="Menor")),"Moderado",IF(OR(AND(Z396="Muy Baja",AB396="Mayor"),AND(Z396="Baja",AB396="Mayor"),AND(Z396="Media",AB396="Mayor"),AND(Z396="Alta",AB396="Moderado"),AND(Z396="Alta",AB396="Mayor"),AND(Z396="Muy Alta",AB396="Leve"),AND(Z396="Muy Alta",AB396="Menor"),AND(Z396="Muy Alta",AB396="Moderado"),AND(Z396="Muy Alta",AB396="Mayor")),"Alto",IF(OR(AND(Z396="Muy Baja",AB396="Catastrófico"),AND(Z396="Baja",AB396="Catastrófico"),AND(Z396="Media",AB396="Catastrófico"),AND(Z396="Alta",AB396="Catastrófico"),AND(Z396="Muy Alta",AB396="Catastrófico")),"Extremo","")))),"")</f>
        <v>Moderado</v>
      </c>
      <c r="AE396" s="11" t="s">
        <v>55</v>
      </c>
      <c r="AF396" s="11" t="s">
        <v>1017</v>
      </c>
      <c r="AG396" s="12" t="s">
        <v>1018</v>
      </c>
      <c r="AH396" s="12" t="s">
        <v>1012</v>
      </c>
      <c r="AI396" s="12" t="s">
        <v>1019</v>
      </c>
      <c r="AJ396" s="12" t="s">
        <v>1014</v>
      </c>
      <c r="AK396" s="159">
        <v>44328</v>
      </c>
      <c r="AL396" s="13">
        <v>44561</v>
      </c>
      <c r="AM396" s="177"/>
      <c r="AN396" s="217"/>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L396" s="103"/>
      <c r="BM396" s="103"/>
      <c r="BN396" s="103"/>
      <c r="BO396" s="103"/>
      <c r="BP396" s="103"/>
      <c r="BQ396" s="103"/>
      <c r="BR396" s="103"/>
    </row>
    <row r="397" spans="1:70" s="79" customFormat="1" ht="94.5" x14ac:dyDescent="0.3">
      <c r="A397" s="264"/>
      <c r="B397" s="267"/>
      <c r="C397" s="177"/>
      <c r="D397" s="177"/>
      <c r="E397" s="177"/>
      <c r="F397" s="208"/>
      <c r="G397" s="177"/>
      <c r="H397" s="177"/>
      <c r="I397" s="196"/>
      <c r="J397" s="199"/>
      <c r="K397" s="202"/>
      <c r="L397" s="199">
        <f ca="1">IF(NOT(ISERROR(MATCH(K397,_xlfn.ANCHORARRAY(F408),0))),J410&amp;"Por favor no seleccionar los criterios de impacto",K397)</f>
        <v>0</v>
      </c>
      <c r="M397" s="196"/>
      <c r="N397" s="199"/>
      <c r="O397" s="174"/>
      <c r="P397" s="31">
        <v>3</v>
      </c>
      <c r="Q397" s="2" t="s">
        <v>1020</v>
      </c>
      <c r="R397" s="27" t="str">
        <f>IF(OR(S397="Preventivo",S397="Detectivo"),"Probabilidad",IF(S397="Correctivo","Impacto",""))</f>
        <v>Probabilidad</v>
      </c>
      <c r="S397" s="12" t="s">
        <v>50</v>
      </c>
      <c r="T397" s="12" t="s">
        <v>268</v>
      </c>
      <c r="U397" s="28" t="str">
        <f t="shared" si="329"/>
        <v>40%</v>
      </c>
      <c r="V397" s="12" t="s">
        <v>52</v>
      </c>
      <c r="W397" s="12" t="s">
        <v>53</v>
      </c>
      <c r="X397" s="12" t="s">
        <v>54</v>
      </c>
      <c r="Y397" s="29">
        <f>IFERROR(IF(AND(R396="Probabilidad",R397="Probabilidad"),(AA396-(+AA396*U397)),IF(AND(R396="Impacto",R397="Probabilidad"),(AA395-(+AA395*U397)),IF(R397="Impacto",AA396,""))),"")</f>
        <v>0.36</v>
      </c>
      <c r="Z397" s="25" t="str">
        <f t="shared" si="330"/>
        <v>Baja</v>
      </c>
      <c r="AA397" s="18">
        <f t="shared" si="331"/>
        <v>0.36</v>
      </c>
      <c r="AB397" s="25" t="str">
        <f t="shared" si="332"/>
        <v>Leve</v>
      </c>
      <c r="AC397" s="18">
        <f>IFERROR(IF(AND(R396="Impacto",R397="Impacto"),(AC396-(+AC396*U397)),IF(AND(R396="Probabilidad",R397="Impacto"),(AC395-(+AC395*U397)),IF(R397="Probabilidad",AC396,""))),"")</f>
        <v>0</v>
      </c>
      <c r="AD397" s="30" t="str">
        <f t="shared" si="333"/>
        <v>Bajo</v>
      </c>
      <c r="AE397" s="11" t="s">
        <v>55</v>
      </c>
      <c r="AF397" s="11" t="s">
        <v>1021</v>
      </c>
      <c r="AG397" s="12" t="s">
        <v>1018</v>
      </c>
      <c r="AH397" s="12" t="s">
        <v>1012</v>
      </c>
      <c r="AI397" s="12" t="s">
        <v>1019</v>
      </c>
      <c r="AJ397" s="12" t="s">
        <v>1014</v>
      </c>
      <c r="AK397" s="159">
        <v>44328</v>
      </c>
      <c r="AL397" s="13">
        <v>44561</v>
      </c>
      <c r="AM397" s="177"/>
      <c r="AN397" s="217"/>
      <c r="AO397" s="103"/>
      <c r="AP397" s="103"/>
      <c r="AQ397" s="103"/>
      <c r="AR397" s="103"/>
      <c r="AS397" s="103"/>
      <c r="AT397" s="103"/>
      <c r="AU397" s="103"/>
      <c r="AV397" s="103"/>
      <c r="AW397" s="103"/>
      <c r="AX397" s="103"/>
      <c r="AY397" s="103"/>
      <c r="AZ397" s="103"/>
      <c r="BA397" s="103"/>
      <c r="BB397" s="103"/>
      <c r="BC397" s="103"/>
      <c r="BD397" s="103"/>
      <c r="BE397" s="103"/>
      <c r="BF397" s="103"/>
      <c r="BG397" s="103"/>
      <c r="BH397" s="103"/>
      <c r="BI397" s="103"/>
      <c r="BJ397" s="103"/>
      <c r="BK397" s="103"/>
      <c r="BL397" s="103"/>
      <c r="BM397" s="103"/>
      <c r="BN397" s="103"/>
      <c r="BO397" s="103"/>
      <c r="BP397" s="103"/>
      <c r="BQ397" s="103"/>
      <c r="BR397" s="103"/>
    </row>
    <row r="398" spans="1:70" s="79" customFormat="1" x14ac:dyDescent="0.3">
      <c r="A398" s="264"/>
      <c r="B398" s="267"/>
      <c r="C398" s="177"/>
      <c r="D398" s="177"/>
      <c r="E398" s="177"/>
      <c r="F398" s="208"/>
      <c r="G398" s="177"/>
      <c r="H398" s="177"/>
      <c r="I398" s="196"/>
      <c r="J398" s="199"/>
      <c r="K398" s="202"/>
      <c r="L398" s="199">
        <f ca="1">IF(NOT(ISERROR(MATCH(K398,_xlfn.ANCHORARRAY(F409),0))),J411&amp;"Por favor no seleccionar los criterios de impacto",K398)</f>
        <v>0</v>
      </c>
      <c r="M398" s="196"/>
      <c r="N398" s="199"/>
      <c r="O398" s="174"/>
      <c r="P398" s="31">
        <v>4</v>
      </c>
      <c r="Q398" s="2"/>
      <c r="R398" s="27"/>
      <c r="S398" s="12"/>
      <c r="T398" s="12"/>
      <c r="U398" s="28"/>
      <c r="V398" s="12"/>
      <c r="W398" s="12"/>
      <c r="X398" s="12"/>
      <c r="Y398" s="29" t="str">
        <f t="shared" ref="Y398:Y412" si="334">IFERROR(IF(AND(R397="Probabilidad",R398="Probabilidad"),(AA397-(+AA397*U398)),IF(AND(R397="Impacto",R398="Probabilidad"),(AA396-(+AA396*U398)),IF(R398="Impacto",AA397,""))),"")</f>
        <v/>
      </c>
      <c r="Z398" s="25" t="str">
        <f t="shared" si="330"/>
        <v/>
      </c>
      <c r="AA398" s="18" t="str">
        <f t="shared" si="331"/>
        <v/>
      </c>
      <c r="AB398" s="25" t="str">
        <f t="shared" si="332"/>
        <v/>
      </c>
      <c r="AC398" s="18" t="str">
        <f t="shared" ref="AC398:AC400" si="335">IFERROR(IF(AND(R397="Impacto",R398="Impacto"),(AC397-(+AC397*U398)),IF(AND(R397="Probabilidad",R398="Impacto"),(AC396-(+AC396*U398)),IF(R398="Probabilidad",AC397,""))),"")</f>
        <v/>
      </c>
      <c r="AD398" s="30" t="str">
        <f>IFERROR(IF(OR(AND(Z398="Muy Baja",AB398="Leve"),AND(Z398="Muy Baja",AB398="Menor"),AND(Z398="Baja",AB398="Leve")),"Bajo",IF(OR(AND(Z398="Muy baja",AB398="Moderado"),AND(Z398="Baja",AB398="Menor"),AND(Z398="Baja",AB398="Moderado"),AND(Z398="Media",AB398="Leve"),AND(Z398="Media",AB398="Menor"),AND(Z398="Media",AB398="Moderado"),AND(Z398="Alta",AB398="Leve"),AND(Z398="Alta",AB398="Menor")),"Moderado",IF(OR(AND(Z398="Muy Baja",AB398="Mayor"),AND(Z398="Baja",AB398="Mayor"),AND(Z398="Media",AB398="Mayor"),AND(Z398="Alta",AB398="Moderado"),AND(Z398="Alta",AB398="Mayor"),AND(Z398="Muy Alta",AB398="Leve"),AND(Z398="Muy Alta",AB398="Menor"),AND(Z398="Muy Alta",AB398="Moderado"),AND(Z398="Muy Alta",AB398="Mayor")),"Alto",IF(OR(AND(Z398="Muy Baja",AB398="Catastrófico"),AND(Z398="Baja",AB398="Catastrófico"),AND(Z398="Media",AB398="Catastrófico"),AND(Z398="Alta",AB398="Catastrófico"),AND(Z398="Muy Alta",AB398="Catastrófico")),"Extremo","")))),"")</f>
        <v/>
      </c>
      <c r="AE398" s="11"/>
      <c r="AF398" s="11"/>
      <c r="AG398" s="12"/>
      <c r="AH398" s="12"/>
      <c r="AI398" s="12"/>
      <c r="AJ398" s="12"/>
      <c r="AK398" s="13"/>
      <c r="AL398" s="13"/>
      <c r="AM398" s="177"/>
      <c r="AN398" s="217"/>
      <c r="AO398" s="103"/>
      <c r="AP398" s="103"/>
      <c r="AQ398" s="103"/>
      <c r="AR398" s="103"/>
      <c r="AS398" s="103"/>
      <c r="AT398" s="103"/>
      <c r="AU398" s="103"/>
      <c r="AV398" s="103"/>
      <c r="AW398" s="103"/>
      <c r="AX398" s="103"/>
      <c r="AY398" s="103"/>
      <c r="AZ398" s="103"/>
      <c r="BA398" s="103"/>
      <c r="BB398" s="103"/>
      <c r="BC398" s="103"/>
      <c r="BD398" s="103"/>
      <c r="BE398" s="103"/>
      <c r="BF398" s="103"/>
      <c r="BG398" s="103"/>
      <c r="BH398" s="103"/>
      <c r="BI398" s="103"/>
      <c r="BJ398" s="103"/>
      <c r="BK398" s="103"/>
      <c r="BL398" s="103"/>
      <c r="BM398" s="103"/>
      <c r="BN398" s="103"/>
      <c r="BO398" s="103"/>
      <c r="BP398" s="103"/>
      <c r="BQ398" s="103"/>
      <c r="BR398" s="103"/>
    </row>
    <row r="399" spans="1:70" s="79" customFormat="1" x14ac:dyDescent="0.3">
      <c r="A399" s="264"/>
      <c r="B399" s="267"/>
      <c r="C399" s="177"/>
      <c r="D399" s="177"/>
      <c r="E399" s="177"/>
      <c r="F399" s="208"/>
      <c r="G399" s="177"/>
      <c r="H399" s="177"/>
      <c r="I399" s="196"/>
      <c r="J399" s="199"/>
      <c r="K399" s="202"/>
      <c r="L399" s="199">
        <f ca="1">IF(NOT(ISERROR(MATCH(K399,_xlfn.ANCHORARRAY(F410),0))),J412&amp;"Por favor no seleccionar los criterios de impacto",K399)</f>
        <v>0</v>
      </c>
      <c r="M399" s="196"/>
      <c r="N399" s="199"/>
      <c r="O399" s="174"/>
      <c r="P399" s="31">
        <v>5</v>
      </c>
      <c r="Q399" s="2"/>
      <c r="R399" s="27"/>
      <c r="S399" s="12"/>
      <c r="T399" s="12"/>
      <c r="U399" s="28"/>
      <c r="V399" s="12"/>
      <c r="W399" s="12"/>
      <c r="X399" s="12"/>
      <c r="Y399" s="29" t="str">
        <f t="shared" si="334"/>
        <v/>
      </c>
      <c r="Z399" s="25" t="str">
        <f t="shared" si="330"/>
        <v/>
      </c>
      <c r="AA399" s="18" t="str">
        <f t="shared" si="331"/>
        <v/>
      </c>
      <c r="AB399" s="25" t="str">
        <f t="shared" si="332"/>
        <v/>
      </c>
      <c r="AC399" s="18" t="str">
        <f t="shared" si="335"/>
        <v/>
      </c>
      <c r="AD399" s="30" t="str">
        <f t="shared" si="333"/>
        <v/>
      </c>
      <c r="AE399" s="11"/>
      <c r="AF399" s="11"/>
      <c r="AG399" s="12"/>
      <c r="AH399" s="12"/>
      <c r="AI399" s="12"/>
      <c r="AJ399" s="12"/>
      <c r="AK399" s="13"/>
      <c r="AL399" s="13"/>
      <c r="AM399" s="177"/>
      <c r="AN399" s="217"/>
      <c r="AO399" s="103"/>
      <c r="AP399" s="103"/>
      <c r="AQ399" s="103"/>
      <c r="AR399" s="103"/>
      <c r="AS399" s="103"/>
      <c r="AT399" s="103"/>
      <c r="AU399" s="103"/>
      <c r="AV399" s="103"/>
      <c r="AW399" s="103"/>
      <c r="AX399" s="103"/>
      <c r="AY399" s="103"/>
      <c r="AZ399" s="103"/>
      <c r="BA399" s="103"/>
      <c r="BB399" s="103"/>
      <c r="BC399" s="103"/>
      <c r="BD399" s="103"/>
      <c r="BE399" s="103"/>
      <c r="BF399" s="103"/>
      <c r="BG399" s="103"/>
      <c r="BH399" s="103"/>
      <c r="BI399" s="103"/>
      <c r="BJ399" s="103"/>
      <c r="BK399" s="103"/>
      <c r="BL399" s="103"/>
      <c r="BM399" s="103"/>
      <c r="BN399" s="103"/>
      <c r="BO399" s="103"/>
      <c r="BP399" s="103"/>
      <c r="BQ399" s="103"/>
      <c r="BR399" s="103"/>
    </row>
    <row r="400" spans="1:70" s="79" customFormat="1" x14ac:dyDescent="0.3">
      <c r="A400" s="269"/>
      <c r="B400" s="270"/>
      <c r="C400" s="178"/>
      <c r="D400" s="178"/>
      <c r="E400" s="178"/>
      <c r="F400" s="209"/>
      <c r="G400" s="178"/>
      <c r="H400" s="178"/>
      <c r="I400" s="197"/>
      <c r="J400" s="200"/>
      <c r="K400" s="203"/>
      <c r="L400" s="200">
        <f ca="1">IF(NOT(ISERROR(MATCH(K400,_xlfn.ANCHORARRAY(F411),0))),J413&amp;"Por favor no seleccionar los criterios de impacto",K400)</f>
        <v>0</v>
      </c>
      <c r="M400" s="197"/>
      <c r="N400" s="200"/>
      <c r="O400" s="175"/>
      <c r="P400" s="31">
        <v>6</v>
      </c>
      <c r="Q400" s="2"/>
      <c r="R400" s="27"/>
      <c r="S400" s="12"/>
      <c r="T400" s="12"/>
      <c r="U400" s="28"/>
      <c r="V400" s="12"/>
      <c r="W400" s="12"/>
      <c r="X400" s="12"/>
      <c r="Y400" s="29" t="str">
        <f t="shared" si="334"/>
        <v/>
      </c>
      <c r="Z400" s="25" t="str">
        <f t="shared" si="330"/>
        <v/>
      </c>
      <c r="AA400" s="18" t="str">
        <f t="shared" si="331"/>
        <v/>
      </c>
      <c r="AB400" s="25" t="str">
        <f t="shared" si="332"/>
        <v/>
      </c>
      <c r="AC400" s="18" t="str">
        <f t="shared" si="335"/>
        <v/>
      </c>
      <c r="AD400" s="30" t="str">
        <f t="shared" si="333"/>
        <v/>
      </c>
      <c r="AE400" s="11"/>
      <c r="AF400" s="11"/>
      <c r="AG400" s="12"/>
      <c r="AH400" s="12"/>
      <c r="AI400" s="12"/>
      <c r="AJ400" s="12"/>
      <c r="AK400" s="13"/>
      <c r="AL400" s="13"/>
      <c r="AM400" s="178"/>
      <c r="AN400" s="224"/>
      <c r="AO400" s="103"/>
      <c r="AP400" s="103"/>
      <c r="AQ400" s="103"/>
      <c r="AR400" s="103"/>
      <c r="AS400" s="103"/>
      <c r="AT400" s="103"/>
      <c r="AU400" s="103"/>
      <c r="AV400" s="103"/>
      <c r="AW400" s="103"/>
      <c r="AX400" s="103"/>
      <c r="AY400" s="103"/>
      <c r="AZ400" s="103"/>
      <c r="BA400" s="103"/>
      <c r="BB400" s="103"/>
      <c r="BC400" s="103"/>
      <c r="BD400" s="103"/>
      <c r="BE400" s="103"/>
      <c r="BF400" s="103"/>
      <c r="BG400" s="103"/>
      <c r="BH400" s="103"/>
      <c r="BI400" s="103"/>
      <c r="BJ400" s="103"/>
      <c r="BK400" s="103"/>
      <c r="BL400" s="103"/>
      <c r="BM400" s="103"/>
      <c r="BN400" s="103"/>
      <c r="BO400" s="103"/>
      <c r="BP400" s="103"/>
      <c r="BQ400" s="103"/>
      <c r="BR400" s="103"/>
    </row>
    <row r="401" spans="1:70" s="79" customFormat="1" ht="108" x14ac:dyDescent="0.3">
      <c r="A401" s="263">
        <v>66</v>
      </c>
      <c r="B401" s="266" t="s">
        <v>1005</v>
      </c>
      <c r="C401" s="176" t="s">
        <v>67</v>
      </c>
      <c r="D401" s="176" t="s">
        <v>1022</v>
      </c>
      <c r="E401" s="176" t="s">
        <v>1023</v>
      </c>
      <c r="F401" s="207" t="s">
        <v>1024</v>
      </c>
      <c r="G401" s="176" t="s">
        <v>137</v>
      </c>
      <c r="H401" s="176">
        <v>150</v>
      </c>
      <c r="I401" s="195" t="str">
        <f t="shared" ref="I401" si="336">IF(H401&lt;=0,"",IF(H401&lt;=2,"Muy Baja",IF(H401&lt;=5,"Baja",IF(H401&lt;=19,"Media",IF(H401&lt;=50,"Alta","Muy Alta")))))</f>
        <v>Muy Alta</v>
      </c>
      <c r="J401" s="198">
        <f>IF(I401="","",IF(I401="Muy Baja",0.2,IF(I401="Baja",0.4,IF(I401="Media",0.6,IF(I401="Alta",0.8,IF(I401="Muy Alta",1,))))))</f>
        <v>1</v>
      </c>
      <c r="K401" s="201" t="s">
        <v>226</v>
      </c>
      <c r="L401" s="198" t="str">
        <f>IF(NOT(ISERROR(MATCH(K401,'[16]Tabla Impacto'!$B$221:$B$223,0))),'[16]Tabla Impacto'!$F$223&amp;"Por favor no seleccionar los criterios de impacto(Afectación Económica o presupuestal y Pérdida Reputacional)",K401)</f>
        <v xml:space="preserve">     Mayor a 500 SMLMV </v>
      </c>
      <c r="M401" s="195" t="str">
        <f>IF(OR(L401='[16]Tabla Impacto'!$C$11,L401='[16]Tabla Impacto'!$D$11),"Leve",IF(OR(L401='[16]Tabla Impacto'!$C$12,L401='[16]Tabla Impacto'!$D$12),"Menor",IF(OR(L401='[16]Tabla Impacto'!$C$13,L401='[16]Tabla Impacto'!$D$13),"Moderado",IF(OR(L401='[16]Tabla Impacto'!$C$14,L401='[16]Tabla Impacto'!$D$14),"Mayor",IF(OR(L401='[16]Tabla Impacto'!$C$15,L401='[16]Tabla Impacto'!$D$15),"Catastrófico","")))))</f>
        <v>Catastrófico</v>
      </c>
      <c r="N401" s="198">
        <f>IF(M401="","",IF(M401="Leve",0.2,IF(M401="Menor",0.4,IF(M401="Moderado",0.6,IF(M401="Mayor",0.8,IF(M401="Catastrófico",1,))))))</f>
        <v>1</v>
      </c>
      <c r="O401" s="173" t="str">
        <f>IF(OR(AND(I401="Muy Baja",M401="Leve"),AND(I401="Muy Baja",M401="Menor"),AND(I401="Baja",M401="Leve")),"Bajo",IF(OR(AND(I401="Muy baja",M401="Moderado"),AND(I401="Baja",M401="Menor"),AND(I401="Baja",M401="Moderado"),AND(I401="Media",M401="Leve"),AND(I401="Media",M401="Menor"),AND(I401="Media",M401="Moderado"),AND(I401="Alta",M401="Leve"),AND(I401="Alta",M401="Menor")),"Moderado",IF(OR(AND(I401="Muy Baja",M401="Mayor"),AND(I401="Baja",M401="Mayor"),AND(I401="Media",M401="Mayor"),AND(I401="Alta",M401="Moderado"),AND(I401="Alta",M401="Mayor"),AND(I401="Muy Alta",M401="Leve"),AND(I401="Muy Alta",M401="Menor"),AND(I401="Muy Alta",M401="Moderado"),AND(I401="Muy Alta",M401="Mayor")),"Alto",IF(OR(AND(I401="Muy Baja",M401="Catastrófico"),AND(I401="Baja",M401="Catastrófico"),AND(I401="Media",M401="Catastrófico"),AND(I401="Alta",M401="Catastrófico"),AND(I401="Muy Alta",M401="Catastrófico")),"Extremo",""))))</f>
        <v>Extremo</v>
      </c>
      <c r="P401" s="31">
        <v>1</v>
      </c>
      <c r="Q401" s="2" t="s">
        <v>1025</v>
      </c>
      <c r="R401" s="27" t="str">
        <f>IF(OR(S401="Preventivo",S401="Detectivo"),"Probabilidad",IF(S401="Correctivo","Impacto",""))</f>
        <v>Probabilidad</v>
      </c>
      <c r="S401" s="12" t="s">
        <v>50</v>
      </c>
      <c r="T401" s="12" t="s">
        <v>51</v>
      </c>
      <c r="U401" s="28" t="str">
        <f>IF(AND(S401="Preventivo",T401="Automático"),"50%",IF(AND(S401="Preventivo",T401="Manual"),"40%",IF(AND(S401="Detectivo",T401="Automático"),"40%",IF(AND(S401="Detectivo",T401="Manual"),"30%",IF(AND(S401="Correctivo",T401="Automático"),"35%",IF(AND(S401="Correctivo",T401="Manual"),"25%",""))))))</f>
        <v>30%</v>
      </c>
      <c r="V401" s="12" t="s">
        <v>52</v>
      </c>
      <c r="W401" s="12" t="s">
        <v>53</v>
      </c>
      <c r="X401" s="12" t="s">
        <v>54</v>
      </c>
      <c r="Y401" s="29">
        <f>IFERROR(IF(R401="Probabilidad",(J401-(+J401*U401)),IF(R401="Impacto",J401,"")),"")</f>
        <v>0.7</v>
      </c>
      <c r="Z401" s="25" t="str">
        <f>IFERROR(IF(Y401="","",IF(Y401&lt;=0.2,"Muy Baja",IF(Y401&lt;=0.4,"Baja",IF(Y401&lt;=0.6,"Media",IF(Y401&lt;=0.8,"Alta","Muy Alta"))))),"")</f>
        <v>Alta</v>
      </c>
      <c r="AA401" s="18">
        <f>+Y401</f>
        <v>0.7</v>
      </c>
      <c r="AB401" s="25" t="str">
        <f>IFERROR(IF(AC401="","",IF(AC401&lt;=0.2,"Leve",IF(AC401&lt;=0.4,"Menor",IF(AC401&lt;=0.6,"Moderado",IF(AC401&lt;=0.8,"Mayor","Catastrófico"))))),"")</f>
        <v>Catastrófico</v>
      </c>
      <c r="AC401" s="18">
        <f>IFERROR(IF(R401="Impacto",(N401-(+N401*U401)),IF(R401="Probabilidad",N401,"")),"")</f>
        <v>1</v>
      </c>
      <c r="AD401" s="30" t="str">
        <f>IFERROR(IF(OR(AND(Z401="Muy Baja",AB401="Leve"),AND(Z401="Muy Baja",AB401="Menor"),AND(Z401="Baja",AB401="Leve")),"Bajo",IF(OR(AND(Z401="Muy baja",AB401="Moderado"),AND(Z401="Baja",AB401="Menor"),AND(Z401="Baja",AB401="Moderado"),AND(Z401="Media",AB401="Leve"),AND(Z401="Media",AB401="Menor"),AND(Z401="Media",AB401="Moderado"),AND(Z401="Alta",AB401="Leve"),AND(Z401="Alta",AB401="Menor")),"Moderado",IF(OR(AND(Z401="Muy Baja",AB401="Mayor"),AND(Z401="Baja",AB401="Mayor"),AND(Z401="Media",AB401="Mayor"),AND(Z401="Alta",AB401="Moderado"),AND(Z401="Alta",AB401="Mayor"),AND(Z401="Muy Alta",AB401="Leve"),AND(Z401="Muy Alta",AB401="Menor"),AND(Z401="Muy Alta",AB401="Moderado"),AND(Z401="Muy Alta",AB401="Mayor")),"Alto",IF(OR(AND(Z401="Muy Baja",AB401="Catastrófico"),AND(Z401="Baja",AB401="Catastrófico"),AND(Z401="Media",AB401="Catastrófico"),AND(Z401="Alta",AB401="Catastrófico"),AND(Z401="Muy Alta",AB401="Catastrófico")),"Extremo","")))),"")</f>
        <v>Extremo</v>
      </c>
      <c r="AE401" s="11" t="s">
        <v>55</v>
      </c>
      <c r="AF401" s="11" t="s">
        <v>1026</v>
      </c>
      <c r="AG401" s="12" t="s">
        <v>1027</v>
      </c>
      <c r="AH401" s="12" t="s">
        <v>1028</v>
      </c>
      <c r="AI401" s="12" t="s">
        <v>1029</v>
      </c>
      <c r="AJ401" s="12" t="s">
        <v>1027</v>
      </c>
      <c r="AK401" s="159">
        <v>44328</v>
      </c>
      <c r="AL401" s="13">
        <v>44561</v>
      </c>
      <c r="AM401" s="176" t="s">
        <v>1030</v>
      </c>
      <c r="AN401" s="216"/>
      <c r="AO401" s="103"/>
      <c r="AP401" s="103"/>
      <c r="AQ401" s="103"/>
      <c r="AR401" s="103"/>
      <c r="AS401" s="103"/>
      <c r="AT401" s="103"/>
      <c r="AU401" s="103"/>
      <c r="AV401" s="103"/>
      <c r="AW401" s="103"/>
      <c r="AX401" s="103"/>
      <c r="AY401" s="103"/>
      <c r="AZ401" s="103"/>
      <c r="BA401" s="103"/>
      <c r="BB401" s="103"/>
      <c r="BC401" s="103"/>
      <c r="BD401" s="103"/>
      <c r="BE401" s="103"/>
      <c r="BF401" s="103"/>
      <c r="BG401" s="103"/>
      <c r="BH401" s="103"/>
      <c r="BI401" s="103"/>
      <c r="BJ401" s="103"/>
      <c r="BK401" s="103"/>
      <c r="BL401" s="103"/>
      <c r="BM401" s="103"/>
      <c r="BN401" s="103"/>
      <c r="BO401" s="103"/>
      <c r="BP401" s="103"/>
      <c r="BQ401" s="103"/>
      <c r="BR401" s="103"/>
    </row>
    <row r="402" spans="1:70" s="79" customFormat="1" ht="81" x14ac:dyDescent="0.3">
      <c r="A402" s="264"/>
      <c r="B402" s="267"/>
      <c r="C402" s="177"/>
      <c r="D402" s="177"/>
      <c r="E402" s="177"/>
      <c r="F402" s="208"/>
      <c r="G402" s="177"/>
      <c r="H402" s="177"/>
      <c r="I402" s="196"/>
      <c r="J402" s="199"/>
      <c r="K402" s="202"/>
      <c r="L402" s="199">
        <f ca="1">IF(NOT(ISERROR(MATCH(K402,_xlfn.ANCHORARRAY(F413),0))),J415&amp;"Por favor no seleccionar los criterios de impacto",K402)</f>
        <v>0</v>
      </c>
      <c r="M402" s="196"/>
      <c r="N402" s="199"/>
      <c r="O402" s="174"/>
      <c r="P402" s="31">
        <v>2</v>
      </c>
      <c r="Q402" s="2" t="s">
        <v>1031</v>
      </c>
      <c r="R402" s="27" t="str">
        <f>IF(OR(S402="Preventivo",S402="Detectivo"),"Probabilidad",IF(S402="Correctivo","Impacto",""))</f>
        <v>Probabilidad</v>
      </c>
      <c r="S402" s="12" t="s">
        <v>50</v>
      </c>
      <c r="T402" s="12" t="s">
        <v>51</v>
      </c>
      <c r="U402" s="28" t="str">
        <f t="shared" ref="U402:U406" si="337">IF(AND(S402="Preventivo",T402="Automático"),"50%",IF(AND(S402="Preventivo",T402="Manual"),"40%",IF(AND(S402="Detectivo",T402="Automático"),"40%",IF(AND(S402="Detectivo",T402="Manual"),"30%",IF(AND(S402="Correctivo",T402="Automático"),"35%",IF(AND(S402="Correctivo",T402="Manual"),"25%",""))))))</f>
        <v>30%</v>
      </c>
      <c r="V402" s="12" t="s">
        <v>52</v>
      </c>
      <c r="W402" s="12" t="s">
        <v>53</v>
      </c>
      <c r="X402" s="12" t="s">
        <v>54</v>
      </c>
      <c r="Y402" s="29">
        <f>IFERROR(IF(AND(R401="Probabilidad",R402="Probabilidad"),(AA401-(+AA401*U402)),IF(R402="Probabilidad",(J401-(+J401*U402)),IF(R402="Impacto",AA401,""))),"")</f>
        <v>0.49</v>
      </c>
      <c r="Z402" s="25" t="str">
        <f t="shared" si="330"/>
        <v>Media</v>
      </c>
      <c r="AA402" s="18">
        <f t="shared" ref="AA402:AA406" si="338">+Y402</f>
        <v>0.49</v>
      </c>
      <c r="AB402" s="25" t="str">
        <f t="shared" si="332"/>
        <v>Catastrófico</v>
      </c>
      <c r="AC402" s="18">
        <f>IFERROR(IF(AND(R401="Impacto",R402="Impacto"),(AC401-(+AC401*U402)),IF(R402="Impacto",($N$22-(+$N$22*U402)),IF(R402="Probabilidad",AC401,""))),"")</f>
        <v>1</v>
      </c>
      <c r="AD402" s="30" t="str">
        <f t="shared" ref="AD402:AD403" si="339">IFERROR(IF(OR(AND(Z402="Muy Baja",AB402="Leve"),AND(Z402="Muy Baja",AB402="Menor"),AND(Z402="Baja",AB402="Leve")),"Bajo",IF(OR(AND(Z402="Muy baja",AB402="Moderado"),AND(Z402="Baja",AB402="Menor"),AND(Z402="Baja",AB402="Moderado"),AND(Z402="Media",AB402="Leve"),AND(Z402="Media",AB402="Menor"),AND(Z402="Media",AB402="Moderado"),AND(Z402="Alta",AB402="Leve"),AND(Z402="Alta",AB402="Menor")),"Moderado",IF(OR(AND(Z402="Muy Baja",AB402="Mayor"),AND(Z402="Baja",AB402="Mayor"),AND(Z402="Media",AB402="Mayor"),AND(Z402="Alta",AB402="Moderado"),AND(Z402="Alta",AB402="Mayor"),AND(Z402="Muy Alta",AB402="Leve"),AND(Z402="Muy Alta",AB402="Menor"),AND(Z402="Muy Alta",AB402="Moderado"),AND(Z402="Muy Alta",AB402="Mayor")),"Alto",IF(OR(AND(Z402="Muy Baja",AB402="Catastrófico"),AND(Z402="Baja",AB402="Catastrófico"),AND(Z402="Media",AB402="Catastrófico"),AND(Z402="Alta",AB402="Catastrófico"),AND(Z402="Muy Alta",AB402="Catastrófico")),"Extremo","")))),"")</f>
        <v>Extremo</v>
      </c>
      <c r="AE402" s="11" t="s">
        <v>55</v>
      </c>
      <c r="AF402" s="11" t="s">
        <v>1032</v>
      </c>
      <c r="AG402" s="12" t="s">
        <v>1027</v>
      </c>
      <c r="AH402" s="12" t="s">
        <v>1028</v>
      </c>
      <c r="AI402" s="12" t="s">
        <v>1029</v>
      </c>
      <c r="AJ402" s="12" t="s">
        <v>1027</v>
      </c>
      <c r="AK402" s="159">
        <v>44328</v>
      </c>
      <c r="AL402" s="13">
        <v>44561</v>
      </c>
      <c r="AM402" s="177"/>
      <c r="AN402" s="217"/>
      <c r="AO402" s="103"/>
      <c r="AP402" s="103"/>
      <c r="AQ402" s="103"/>
      <c r="AR402" s="103"/>
      <c r="AS402" s="103"/>
      <c r="AT402" s="103"/>
      <c r="AU402" s="103"/>
      <c r="AV402" s="103"/>
      <c r="AW402" s="103"/>
      <c r="AX402" s="103"/>
      <c r="AY402" s="103"/>
      <c r="AZ402" s="103"/>
      <c r="BA402" s="103"/>
      <c r="BB402" s="103"/>
      <c r="BC402" s="103"/>
      <c r="BD402" s="103"/>
      <c r="BE402" s="103"/>
      <c r="BF402" s="103"/>
      <c r="BG402" s="103"/>
      <c r="BH402" s="103"/>
      <c r="BI402" s="103"/>
      <c r="BJ402" s="103"/>
      <c r="BK402" s="103"/>
      <c r="BL402" s="103"/>
      <c r="BM402" s="103"/>
      <c r="BN402" s="103"/>
      <c r="BO402" s="103"/>
      <c r="BP402" s="103"/>
      <c r="BQ402" s="103"/>
      <c r="BR402" s="103"/>
    </row>
    <row r="403" spans="1:70" s="79" customFormat="1" ht="94.5" x14ac:dyDescent="0.3">
      <c r="A403" s="264"/>
      <c r="B403" s="267"/>
      <c r="C403" s="177"/>
      <c r="D403" s="177"/>
      <c r="E403" s="177"/>
      <c r="F403" s="208"/>
      <c r="G403" s="177"/>
      <c r="H403" s="177"/>
      <c r="I403" s="196"/>
      <c r="J403" s="199"/>
      <c r="K403" s="202"/>
      <c r="L403" s="199">
        <f ca="1">IF(NOT(ISERROR(MATCH(K403,_xlfn.ANCHORARRAY(F414),0))),J416&amp;"Por favor no seleccionar los criterios de impacto",K403)</f>
        <v>0</v>
      </c>
      <c r="M403" s="196"/>
      <c r="N403" s="199"/>
      <c r="O403" s="174"/>
      <c r="P403" s="31">
        <v>3</v>
      </c>
      <c r="Q403" s="2" t="s">
        <v>1033</v>
      </c>
      <c r="R403" s="27" t="str">
        <f>IF(OR(S403="Preventivo",S403="Detectivo"),"Probabilidad",IF(S403="Correctivo","Impacto",""))</f>
        <v>Impacto</v>
      </c>
      <c r="S403" s="12" t="s">
        <v>81</v>
      </c>
      <c r="T403" s="12" t="s">
        <v>51</v>
      </c>
      <c r="U403" s="28" t="str">
        <f t="shared" si="337"/>
        <v>25%</v>
      </c>
      <c r="V403" s="12" t="s">
        <v>52</v>
      </c>
      <c r="W403" s="12" t="s">
        <v>53</v>
      </c>
      <c r="X403" s="12" t="s">
        <v>54</v>
      </c>
      <c r="Y403" s="29">
        <f t="shared" si="334"/>
        <v>0.49</v>
      </c>
      <c r="Z403" s="25" t="str">
        <f t="shared" si="330"/>
        <v>Media</v>
      </c>
      <c r="AA403" s="18">
        <f t="shared" si="338"/>
        <v>0.49</v>
      </c>
      <c r="AB403" s="25" t="str">
        <f t="shared" si="332"/>
        <v>Mayor</v>
      </c>
      <c r="AC403" s="18">
        <f>IFERROR(IF(AND(R402="Impacto",R403="Impacto"),(AC402-(+AC402*U403)),IF(AND(R402="Probabilidad",R403="Impacto"),(AC401-(+AC401*U403)),IF(R403="Probabilidad",AC402,""))),"")</f>
        <v>0.75</v>
      </c>
      <c r="AD403" s="30" t="str">
        <f t="shared" si="339"/>
        <v>Alto</v>
      </c>
      <c r="AE403" s="11" t="s">
        <v>55</v>
      </c>
      <c r="AF403" s="11" t="s">
        <v>1034</v>
      </c>
      <c r="AG403" s="12" t="s">
        <v>1027</v>
      </c>
      <c r="AH403" s="12" t="s">
        <v>1028</v>
      </c>
      <c r="AI403" s="12" t="s">
        <v>1029</v>
      </c>
      <c r="AJ403" s="12" t="s">
        <v>1027</v>
      </c>
      <c r="AK403" s="159">
        <v>44328</v>
      </c>
      <c r="AL403" s="13">
        <v>44561</v>
      </c>
      <c r="AM403" s="177"/>
      <c r="AN403" s="217"/>
      <c r="AO403" s="103"/>
      <c r="AP403" s="103"/>
      <c r="AQ403" s="103"/>
      <c r="AR403" s="103"/>
      <c r="AS403" s="103"/>
      <c r="AT403" s="103"/>
      <c r="AU403" s="103"/>
      <c r="AV403" s="103"/>
      <c r="AW403" s="103"/>
      <c r="AX403" s="103"/>
      <c r="AY403" s="103"/>
      <c r="AZ403" s="103"/>
      <c r="BA403" s="103"/>
      <c r="BB403" s="103"/>
      <c r="BC403" s="103"/>
      <c r="BD403" s="103"/>
      <c r="BE403" s="103"/>
      <c r="BF403" s="103"/>
      <c r="BG403" s="103"/>
      <c r="BH403" s="103"/>
      <c r="BI403" s="103"/>
      <c r="BJ403" s="103"/>
      <c r="BK403" s="103"/>
      <c r="BL403" s="103"/>
      <c r="BM403" s="103"/>
      <c r="BN403" s="103"/>
      <c r="BO403" s="103"/>
      <c r="BP403" s="103"/>
      <c r="BQ403" s="103"/>
      <c r="BR403" s="103"/>
    </row>
    <row r="404" spans="1:70" s="79" customFormat="1" x14ac:dyDescent="0.3">
      <c r="A404" s="264"/>
      <c r="B404" s="267"/>
      <c r="C404" s="177"/>
      <c r="D404" s="177"/>
      <c r="E404" s="177"/>
      <c r="F404" s="208"/>
      <c r="G404" s="177"/>
      <c r="H404" s="177"/>
      <c r="I404" s="196"/>
      <c r="J404" s="199"/>
      <c r="K404" s="202"/>
      <c r="L404" s="199">
        <f ca="1">IF(NOT(ISERROR(MATCH(K404,_xlfn.ANCHORARRAY(F415),0))),J417&amp;"Por favor no seleccionar los criterios de impacto",K404)</f>
        <v>0</v>
      </c>
      <c r="M404" s="196"/>
      <c r="N404" s="199"/>
      <c r="O404" s="174"/>
      <c r="P404" s="31">
        <v>4</v>
      </c>
      <c r="Q404" s="2"/>
      <c r="R404" s="27" t="str">
        <f t="shared" ref="R404:R406" si="340">IF(OR(S404="Preventivo",S404="Detectivo"),"Probabilidad",IF(S404="Correctivo","Impacto",""))</f>
        <v/>
      </c>
      <c r="S404" s="12"/>
      <c r="T404" s="12"/>
      <c r="U404" s="28" t="str">
        <f t="shared" si="337"/>
        <v/>
      </c>
      <c r="V404" s="12"/>
      <c r="W404" s="12"/>
      <c r="X404" s="12"/>
      <c r="Y404" s="29" t="str">
        <f t="shared" si="334"/>
        <v/>
      </c>
      <c r="Z404" s="25" t="str">
        <f t="shared" si="330"/>
        <v/>
      </c>
      <c r="AA404" s="18" t="str">
        <f t="shared" si="338"/>
        <v/>
      </c>
      <c r="AB404" s="25" t="str">
        <f t="shared" si="332"/>
        <v/>
      </c>
      <c r="AC404" s="18" t="str">
        <f t="shared" ref="AC404:AC406" si="341">IFERROR(IF(AND(R403="Impacto",R404="Impacto"),(AC403-(+AC403*U404)),IF(AND(R403="Probabilidad",R404="Impacto"),(AC402-(+AC402*U404)),IF(R404="Probabilidad",AC403,""))),"")</f>
        <v/>
      </c>
      <c r="AD404" s="30" t="str">
        <f>IFERROR(IF(OR(AND(Z404="Muy Baja",AB404="Leve"),AND(Z404="Muy Baja",AB404="Menor"),AND(Z404="Baja",AB404="Leve")),"Bajo",IF(OR(AND(Z404="Muy baja",AB404="Moderado"),AND(Z404="Baja",AB404="Menor"),AND(Z404="Baja",AB404="Moderado"),AND(Z404="Media",AB404="Leve"),AND(Z404="Media",AB404="Menor"),AND(Z404="Media",AB404="Moderado"),AND(Z404="Alta",AB404="Leve"),AND(Z404="Alta",AB404="Menor")),"Moderado",IF(OR(AND(Z404="Muy Baja",AB404="Mayor"),AND(Z404="Baja",AB404="Mayor"),AND(Z404="Media",AB404="Mayor"),AND(Z404="Alta",AB404="Moderado"),AND(Z404="Alta",AB404="Mayor"),AND(Z404="Muy Alta",AB404="Leve"),AND(Z404="Muy Alta",AB404="Menor"),AND(Z404="Muy Alta",AB404="Moderado"),AND(Z404="Muy Alta",AB404="Mayor")),"Alto",IF(OR(AND(Z404="Muy Baja",AB404="Catastrófico"),AND(Z404="Baja",AB404="Catastrófico"),AND(Z404="Media",AB404="Catastrófico"),AND(Z404="Alta",AB404="Catastrófico"),AND(Z404="Muy Alta",AB404="Catastrófico")),"Extremo","")))),"")</f>
        <v/>
      </c>
      <c r="AE404" s="11"/>
      <c r="AF404" s="11"/>
      <c r="AG404" s="12"/>
      <c r="AH404" s="12"/>
      <c r="AI404" s="12"/>
      <c r="AJ404" s="12"/>
      <c r="AK404" s="13"/>
      <c r="AL404" s="13"/>
      <c r="AM404" s="177"/>
      <c r="AN404" s="217"/>
      <c r="AO404" s="103"/>
      <c r="AP404" s="103"/>
      <c r="AQ404" s="103"/>
      <c r="AR404" s="103"/>
      <c r="AS404" s="103"/>
      <c r="AT404" s="103"/>
      <c r="AU404" s="103"/>
      <c r="AV404" s="103"/>
      <c r="AW404" s="103"/>
      <c r="AX404" s="103"/>
      <c r="AY404" s="103"/>
      <c r="AZ404" s="103"/>
      <c r="BA404" s="103"/>
      <c r="BB404" s="103"/>
      <c r="BC404" s="103"/>
      <c r="BD404" s="103"/>
      <c r="BE404" s="103"/>
      <c r="BF404" s="103"/>
      <c r="BG404" s="103"/>
      <c r="BH404" s="103"/>
      <c r="BI404" s="103"/>
      <c r="BJ404" s="103"/>
      <c r="BK404" s="103"/>
      <c r="BL404" s="103"/>
      <c r="BM404" s="103"/>
      <c r="BN404" s="103"/>
      <c r="BO404" s="103"/>
      <c r="BP404" s="103"/>
      <c r="BQ404" s="103"/>
      <c r="BR404" s="103"/>
    </row>
    <row r="405" spans="1:70" s="79" customFormat="1" x14ac:dyDescent="0.3">
      <c r="A405" s="264"/>
      <c r="B405" s="267"/>
      <c r="C405" s="177"/>
      <c r="D405" s="177"/>
      <c r="E405" s="177"/>
      <c r="F405" s="208"/>
      <c r="G405" s="177"/>
      <c r="H405" s="177"/>
      <c r="I405" s="196"/>
      <c r="J405" s="199"/>
      <c r="K405" s="202"/>
      <c r="L405" s="199">
        <f ca="1">IF(NOT(ISERROR(MATCH(K405,_xlfn.ANCHORARRAY(F416),0))),J418&amp;"Por favor no seleccionar los criterios de impacto",K405)</f>
        <v>0</v>
      </c>
      <c r="M405" s="196"/>
      <c r="N405" s="199"/>
      <c r="O405" s="174"/>
      <c r="P405" s="31">
        <v>5</v>
      </c>
      <c r="Q405" s="2"/>
      <c r="R405" s="27" t="str">
        <f t="shared" si="340"/>
        <v/>
      </c>
      <c r="S405" s="12"/>
      <c r="T405" s="12"/>
      <c r="U405" s="28" t="str">
        <f t="shared" si="337"/>
        <v/>
      </c>
      <c r="V405" s="12"/>
      <c r="W405" s="12"/>
      <c r="X405" s="12"/>
      <c r="Y405" s="29" t="str">
        <f t="shared" si="334"/>
        <v/>
      </c>
      <c r="Z405" s="25" t="str">
        <f t="shared" si="330"/>
        <v/>
      </c>
      <c r="AA405" s="18" t="str">
        <f t="shared" si="338"/>
        <v/>
      </c>
      <c r="AB405" s="25" t="str">
        <f t="shared" si="332"/>
        <v/>
      </c>
      <c r="AC405" s="18" t="str">
        <f t="shared" si="341"/>
        <v/>
      </c>
      <c r="AD405" s="30" t="str">
        <f t="shared" ref="AD405:AD406" si="342">IFERROR(IF(OR(AND(Z405="Muy Baja",AB405="Leve"),AND(Z405="Muy Baja",AB405="Menor"),AND(Z405="Baja",AB405="Leve")),"Bajo",IF(OR(AND(Z405="Muy baja",AB405="Moderado"),AND(Z405="Baja",AB405="Menor"),AND(Z405="Baja",AB405="Moderado"),AND(Z405="Media",AB405="Leve"),AND(Z405="Media",AB405="Menor"),AND(Z405="Media",AB405="Moderado"),AND(Z405="Alta",AB405="Leve"),AND(Z405="Alta",AB405="Menor")),"Moderado",IF(OR(AND(Z405="Muy Baja",AB405="Mayor"),AND(Z405="Baja",AB405="Mayor"),AND(Z405="Media",AB405="Mayor"),AND(Z405="Alta",AB405="Moderado"),AND(Z405="Alta",AB405="Mayor"),AND(Z405="Muy Alta",AB405="Leve"),AND(Z405="Muy Alta",AB405="Menor"),AND(Z405="Muy Alta",AB405="Moderado"),AND(Z405="Muy Alta",AB405="Mayor")),"Alto",IF(OR(AND(Z405="Muy Baja",AB405="Catastrófico"),AND(Z405="Baja",AB405="Catastrófico"),AND(Z405="Media",AB405="Catastrófico"),AND(Z405="Alta",AB405="Catastrófico"),AND(Z405="Muy Alta",AB405="Catastrófico")),"Extremo","")))),"")</f>
        <v/>
      </c>
      <c r="AE405" s="11"/>
      <c r="AF405" s="11"/>
      <c r="AG405" s="12"/>
      <c r="AH405" s="12"/>
      <c r="AI405" s="12"/>
      <c r="AJ405" s="12"/>
      <c r="AK405" s="13"/>
      <c r="AL405" s="13"/>
      <c r="AM405" s="177"/>
      <c r="AN405" s="217"/>
      <c r="AO405" s="103"/>
      <c r="AP405" s="103"/>
      <c r="AQ405" s="103"/>
      <c r="AR405" s="103"/>
      <c r="AS405" s="103"/>
      <c r="AT405" s="103"/>
      <c r="AU405" s="103"/>
      <c r="AV405" s="103"/>
      <c r="AW405" s="103"/>
      <c r="AX405" s="103"/>
      <c r="AY405" s="103"/>
      <c r="AZ405" s="103"/>
      <c r="BA405" s="103"/>
      <c r="BB405" s="103"/>
      <c r="BC405" s="103"/>
      <c r="BD405" s="103"/>
      <c r="BE405" s="103"/>
      <c r="BF405" s="103"/>
      <c r="BG405" s="103"/>
      <c r="BH405" s="103"/>
      <c r="BI405" s="103"/>
      <c r="BJ405" s="103"/>
      <c r="BK405" s="103"/>
      <c r="BL405" s="103"/>
      <c r="BM405" s="103"/>
      <c r="BN405" s="103"/>
      <c r="BO405" s="103"/>
      <c r="BP405" s="103"/>
      <c r="BQ405" s="103"/>
      <c r="BR405" s="103"/>
    </row>
    <row r="406" spans="1:70" s="79" customFormat="1" x14ac:dyDescent="0.3">
      <c r="A406" s="269"/>
      <c r="B406" s="270"/>
      <c r="C406" s="178"/>
      <c r="D406" s="178"/>
      <c r="E406" s="178"/>
      <c r="F406" s="209"/>
      <c r="G406" s="178"/>
      <c r="H406" s="178"/>
      <c r="I406" s="197"/>
      <c r="J406" s="200"/>
      <c r="K406" s="203"/>
      <c r="L406" s="200">
        <f ca="1">IF(NOT(ISERROR(MATCH(K406,_xlfn.ANCHORARRAY(F417),0))),J419&amp;"Por favor no seleccionar los criterios de impacto",K406)</f>
        <v>0</v>
      </c>
      <c r="M406" s="197"/>
      <c r="N406" s="200"/>
      <c r="O406" s="175"/>
      <c r="P406" s="31">
        <v>6</v>
      </c>
      <c r="Q406" s="2"/>
      <c r="R406" s="27" t="str">
        <f t="shared" si="340"/>
        <v/>
      </c>
      <c r="S406" s="12"/>
      <c r="T406" s="12"/>
      <c r="U406" s="28" t="str">
        <f t="shared" si="337"/>
        <v/>
      </c>
      <c r="V406" s="12"/>
      <c r="W406" s="12"/>
      <c r="X406" s="12"/>
      <c r="Y406" s="29" t="str">
        <f t="shared" si="334"/>
        <v/>
      </c>
      <c r="Z406" s="25" t="str">
        <f t="shared" si="330"/>
        <v/>
      </c>
      <c r="AA406" s="18" t="str">
        <f t="shared" si="338"/>
        <v/>
      </c>
      <c r="AB406" s="25" t="str">
        <f t="shared" si="332"/>
        <v/>
      </c>
      <c r="AC406" s="18" t="str">
        <f t="shared" si="341"/>
        <v/>
      </c>
      <c r="AD406" s="30" t="str">
        <f t="shared" si="342"/>
        <v/>
      </c>
      <c r="AE406" s="11"/>
      <c r="AF406" s="11"/>
      <c r="AG406" s="12"/>
      <c r="AH406" s="12"/>
      <c r="AI406" s="12"/>
      <c r="AJ406" s="12"/>
      <c r="AK406" s="13"/>
      <c r="AL406" s="13"/>
      <c r="AM406" s="178"/>
      <c r="AN406" s="224"/>
      <c r="AO406" s="103"/>
      <c r="AP406" s="103"/>
      <c r="AQ406" s="103"/>
      <c r="AR406" s="103"/>
      <c r="AS406" s="103"/>
      <c r="AT406" s="103"/>
      <c r="AU406" s="103"/>
      <c r="AV406" s="103"/>
      <c r="AW406" s="103"/>
      <c r="AX406" s="103"/>
      <c r="AY406" s="103"/>
      <c r="AZ406" s="103"/>
      <c r="BA406" s="103"/>
      <c r="BB406" s="103"/>
      <c r="BC406" s="103"/>
      <c r="BD406" s="103"/>
      <c r="BE406" s="103"/>
      <c r="BF406" s="103"/>
      <c r="BG406" s="103"/>
      <c r="BH406" s="103"/>
      <c r="BI406" s="103"/>
      <c r="BJ406" s="103"/>
      <c r="BK406" s="103"/>
      <c r="BL406" s="103"/>
      <c r="BM406" s="103"/>
      <c r="BN406" s="103"/>
      <c r="BO406" s="103"/>
      <c r="BP406" s="103"/>
      <c r="BQ406" s="103"/>
      <c r="BR406" s="103"/>
    </row>
    <row r="407" spans="1:70" s="79" customFormat="1" ht="108" x14ac:dyDescent="0.3">
      <c r="A407" s="263">
        <v>67</v>
      </c>
      <c r="B407" s="266" t="s">
        <v>1005</v>
      </c>
      <c r="C407" s="176" t="s">
        <v>67</v>
      </c>
      <c r="D407" s="176" t="s">
        <v>1035</v>
      </c>
      <c r="E407" s="176" t="s">
        <v>1036</v>
      </c>
      <c r="F407" s="207" t="s">
        <v>1037</v>
      </c>
      <c r="G407" s="176" t="s">
        <v>71</v>
      </c>
      <c r="H407" s="176">
        <v>120</v>
      </c>
      <c r="I407" s="195" t="str">
        <f t="shared" ref="I407" si="343">IF(H407&lt;=0,"",IF(H407&lt;=2,"Muy Baja",IF(H407&lt;=5,"Baja",IF(H407&lt;=19,"Media",IF(H407&lt;=50,"Alta","Muy Alta")))))</f>
        <v>Muy Alta</v>
      </c>
      <c r="J407" s="198">
        <f>IF(I407="","",IF(I407="Muy Baja",0.2,IF(I407="Baja",0.4,IF(I407="Media",0.6,IF(I407="Alta",0.8,IF(I407="Muy Alta",1,))))))</f>
        <v>1</v>
      </c>
      <c r="K407" s="201" t="s">
        <v>95</v>
      </c>
      <c r="L407" s="198" t="str">
        <f>IF(NOT(ISERROR(MATCH(K407,'[16]Tabla Impacto'!$B$221:$B$223,0))),'[16]Tabla Impacto'!$F$223&amp;"Por favor no seleccionar los criterios de impacto(Afectación Económica o presupuestal y Pérdida Reputacional)",K407)</f>
        <v xml:space="preserve">     El riesgo afecta la imagen de la entidad con algunos usuarios de relevancia frente al logro de los objetivos</v>
      </c>
      <c r="M407" s="195" t="str">
        <f>IF(OR(L407='[16]Tabla Impacto'!$C$11,L407='[16]Tabla Impacto'!$D$11),"Leve",IF(OR(L407='[16]Tabla Impacto'!$C$12,L407='[16]Tabla Impacto'!$D$12),"Menor",IF(OR(L407='[16]Tabla Impacto'!$C$13,L407='[16]Tabla Impacto'!$D$13),"Moderado",IF(OR(L407='[16]Tabla Impacto'!$C$14,L407='[16]Tabla Impacto'!$D$14),"Mayor",IF(OR(L407='[16]Tabla Impacto'!$C$15,L407='[16]Tabla Impacto'!$D$15),"Catastrófico","")))))</f>
        <v>Moderado</v>
      </c>
      <c r="N407" s="198">
        <f>IF(M407="","",IF(M407="Leve",0.2,IF(M407="Menor",0.4,IF(M407="Moderado",0.6,IF(M407="Mayor",0.8,IF(M407="Catastrófico",1,))))))</f>
        <v>0.6</v>
      </c>
      <c r="O407" s="173" t="str">
        <f>IF(OR(AND(I407="Muy Baja",M407="Leve"),AND(I407="Muy Baja",M407="Menor"),AND(I407="Baja",M407="Leve")),"Bajo",IF(OR(AND(I407="Muy baja",M407="Moderado"),AND(I407="Baja",M407="Menor"),AND(I407="Baja",M407="Moderado"),AND(I407="Media",M407="Leve"),AND(I407="Media",M407="Menor"),AND(I407="Media",M407="Moderado"),AND(I407="Alta",M407="Leve"),AND(I407="Alta",M407="Menor")),"Moderado",IF(OR(AND(I407="Muy Baja",M407="Mayor"),AND(I407="Baja",M407="Mayor"),AND(I407="Media",M407="Mayor"),AND(I407="Alta",M407="Moderado"),AND(I407="Alta",M407="Mayor"),AND(I407="Muy Alta",M407="Leve"),AND(I407="Muy Alta",M407="Menor"),AND(I407="Muy Alta",M407="Moderado"),AND(I407="Muy Alta",M407="Mayor")),"Alto",IF(OR(AND(I407="Muy Baja",M407="Catastrófico"),AND(I407="Baja",M407="Catastrófico"),AND(I407="Media",M407="Catastrófico"),AND(I407="Alta",M407="Catastrófico"),AND(I407="Muy Alta",M407="Catastrófico")),"Extremo",""))))</f>
        <v>Alto</v>
      </c>
      <c r="P407" s="31">
        <v>1</v>
      </c>
      <c r="Q407" s="2" t="s">
        <v>1038</v>
      </c>
      <c r="R407" s="27" t="str">
        <f>IF(OR(S407="Preventivo",S407="Detectivo"),"Probabilidad",IF(S407="Correctivo","Impacto",""))</f>
        <v>Probabilidad</v>
      </c>
      <c r="S407" s="12" t="s">
        <v>64</v>
      </c>
      <c r="T407" s="12" t="s">
        <v>51</v>
      </c>
      <c r="U407" s="28" t="str">
        <f>IF(AND(S407="Preventivo",T407="Automático"),"50%",IF(AND(S407="Preventivo",T407="Manual"),"40%",IF(AND(S407="Detectivo",T407="Automático"),"40%",IF(AND(S407="Detectivo",T407="Manual"),"30%",IF(AND(S407="Correctivo",T407="Automático"),"35%",IF(AND(S407="Correctivo",T407="Manual"),"25%",""))))))</f>
        <v>40%</v>
      </c>
      <c r="V407" s="12" t="s">
        <v>52</v>
      </c>
      <c r="W407" s="12" t="s">
        <v>150</v>
      </c>
      <c r="X407" s="12" t="s">
        <v>54</v>
      </c>
      <c r="Y407" s="29">
        <f>IFERROR(IF(R407="Probabilidad",(J407-(+J407*U407)),IF(R407="Impacto",J407,"")),"")</f>
        <v>0.6</v>
      </c>
      <c r="Z407" s="25" t="str">
        <f>IFERROR(IF(Y407="","",IF(Y407&lt;=0.2,"Muy Baja",IF(Y407&lt;=0.4,"Baja",IF(Y407&lt;=0.6,"Media",IF(Y407&lt;=0.8,"Alta","Muy Alta"))))),"")</f>
        <v>Media</v>
      </c>
      <c r="AA407" s="18">
        <f>+Y407</f>
        <v>0.6</v>
      </c>
      <c r="AB407" s="25" t="str">
        <f>IFERROR(IF(AC407="","",IF(AC407&lt;=0.2,"Leve",IF(AC407&lt;=0.4,"Menor",IF(AC407&lt;=0.6,"Moderado",IF(AC407&lt;=0.8,"Mayor","Catastrófico"))))),"")</f>
        <v>Moderado</v>
      </c>
      <c r="AC407" s="18">
        <f>IFERROR(IF(R407="Impacto",(N407-(+N407*U407)),IF(R407="Probabilidad",N407,"")),"")</f>
        <v>0.6</v>
      </c>
      <c r="AD407" s="30" t="str">
        <f>IFERROR(IF(OR(AND(Z407="Muy Baja",AB407="Leve"),AND(Z407="Muy Baja",AB407="Menor"),AND(Z407="Baja",AB407="Leve")),"Bajo",IF(OR(AND(Z407="Muy baja",AB407="Moderado"),AND(Z407="Baja",AB407="Menor"),AND(Z407="Baja",AB407="Moderado"),AND(Z407="Media",AB407="Leve"),AND(Z407="Media",AB407="Menor"),AND(Z407="Media",AB407="Moderado"),AND(Z407="Alta",AB407="Leve"),AND(Z407="Alta",AB407="Menor")),"Moderado",IF(OR(AND(Z407="Muy Baja",AB407="Mayor"),AND(Z407="Baja",AB407="Mayor"),AND(Z407="Media",AB407="Mayor"),AND(Z407="Alta",AB407="Moderado"),AND(Z407="Alta",AB407="Mayor"),AND(Z407="Muy Alta",AB407="Leve"),AND(Z407="Muy Alta",AB407="Menor"),AND(Z407="Muy Alta",AB407="Moderado"),AND(Z407="Muy Alta",AB407="Mayor")),"Alto",IF(OR(AND(Z407="Muy Baja",AB407="Catastrófico"),AND(Z407="Baja",AB407="Catastrófico"),AND(Z407="Media",AB407="Catastrófico"),AND(Z407="Alta",AB407="Catastrófico"),AND(Z407="Muy Alta",AB407="Catastrófico")),"Extremo","")))),"")</f>
        <v>Moderado</v>
      </c>
      <c r="AE407" s="11" t="s">
        <v>55</v>
      </c>
      <c r="AF407" s="11" t="s">
        <v>1039</v>
      </c>
      <c r="AG407" s="12" t="s">
        <v>1018</v>
      </c>
      <c r="AH407" s="12" t="s">
        <v>1040</v>
      </c>
      <c r="AI407" s="12" t="s">
        <v>1041</v>
      </c>
      <c r="AJ407" s="12" t="s">
        <v>1014</v>
      </c>
      <c r="AK407" s="159">
        <v>44328</v>
      </c>
      <c r="AL407" s="13">
        <v>44561</v>
      </c>
      <c r="AM407" s="176" t="s">
        <v>1042</v>
      </c>
      <c r="AN407" s="216"/>
      <c r="AO407" s="103"/>
      <c r="AP407" s="103"/>
      <c r="AQ407" s="103"/>
      <c r="AR407" s="103"/>
      <c r="AS407" s="103"/>
      <c r="AT407" s="103"/>
      <c r="AU407" s="103"/>
      <c r="AV407" s="103"/>
      <c r="AW407" s="103"/>
      <c r="AX407" s="103"/>
      <c r="AY407" s="103"/>
      <c r="AZ407" s="103"/>
      <c r="BA407" s="103"/>
      <c r="BB407" s="103"/>
      <c r="BC407" s="103"/>
      <c r="BD407" s="103"/>
      <c r="BE407" s="103"/>
      <c r="BF407" s="103"/>
      <c r="BG407" s="103"/>
      <c r="BH407" s="103"/>
      <c r="BI407" s="103"/>
      <c r="BJ407" s="103"/>
      <c r="BK407" s="103"/>
      <c r="BL407" s="103"/>
      <c r="BM407" s="103"/>
      <c r="BN407" s="103"/>
      <c r="BO407" s="103"/>
      <c r="BP407" s="103"/>
      <c r="BQ407" s="103"/>
      <c r="BR407" s="103"/>
    </row>
    <row r="408" spans="1:70" s="79" customFormat="1" ht="81" x14ac:dyDescent="0.3">
      <c r="A408" s="264"/>
      <c r="B408" s="267"/>
      <c r="C408" s="177"/>
      <c r="D408" s="177"/>
      <c r="E408" s="177"/>
      <c r="F408" s="208"/>
      <c r="G408" s="177"/>
      <c r="H408" s="177"/>
      <c r="I408" s="196"/>
      <c r="J408" s="199"/>
      <c r="K408" s="202"/>
      <c r="L408" s="199">
        <f ca="1">IF(NOT(ISERROR(MATCH(K408,_xlfn.ANCHORARRAY(F419),0))),J421&amp;"Por favor no seleccionar los criterios de impacto",K408)</f>
        <v>0</v>
      </c>
      <c r="M408" s="196"/>
      <c r="N408" s="199"/>
      <c r="O408" s="174"/>
      <c r="P408" s="31">
        <v>2</v>
      </c>
      <c r="Q408" s="2" t="s">
        <v>1043</v>
      </c>
      <c r="R408" s="27" t="str">
        <f>IF(OR(S408="Preventivo",S408="Detectivo"),"Probabilidad",IF(S408="Correctivo","Impacto",""))</f>
        <v>Probabilidad</v>
      </c>
      <c r="S408" s="12" t="s">
        <v>64</v>
      </c>
      <c r="T408" s="12" t="s">
        <v>51</v>
      </c>
      <c r="U408" s="28" t="str">
        <f t="shared" ref="U408:U412" si="344">IF(AND(S408="Preventivo",T408="Automático"),"50%",IF(AND(S408="Preventivo",T408="Manual"),"40%",IF(AND(S408="Detectivo",T408="Automático"),"40%",IF(AND(S408="Detectivo",T408="Manual"),"30%",IF(AND(S408="Correctivo",T408="Automático"),"35%",IF(AND(S408="Correctivo",T408="Manual"),"25%",""))))))</f>
        <v>40%</v>
      </c>
      <c r="V408" s="12" t="s">
        <v>52</v>
      </c>
      <c r="W408" s="12" t="s">
        <v>53</v>
      </c>
      <c r="X408" s="12" t="s">
        <v>54</v>
      </c>
      <c r="Y408" s="29">
        <f>IFERROR(IF(AND(R407="Probabilidad",R408="Probabilidad"),(AA407-(+AA407*U408)),IF(R408="Probabilidad",(J407-(+J407*U408)),IF(R408="Impacto",AA407,""))),"")</f>
        <v>0.36</v>
      </c>
      <c r="Z408" s="25" t="str">
        <f t="shared" si="330"/>
        <v>Baja</v>
      </c>
      <c r="AA408" s="18">
        <f t="shared" ref="AA408:AA412" si="345">+Y408</f>
        <v>0.36</v>
      </c>
      <c r="AB408" s="25" t="str">
        <f>IFERROR(IF(AC408="","",IF(AC408&lt;=0.2,"Leve",IF(AC408&lt;=0.4,"Menor",IF(AC408&lt;=0.6,"Moderado",IF(AC408&lt;=0.8,"Mayor","Catastrófico"))))),"")</f>
        <v>Moderado</v>
      </c>
      <c r="AC408" s="18">
        <f>IFERROR(IF(AND(R407="Impacto",R408="Impacto"),(AC407-(+AC407*U408)),IF(R408="Impacto",($N$28-(+$N$28*U408)),IF(R408="Probabilidad",AC407,""))),"")</f>
        <v>0.6</v>
      </c>
      <c r="AD408" s="30" t="str">
        <f t="shared" ref="AD408:AD409" si="346">IFERROR(IF(OR(AND(Z408="Muy Baja",AB408="Leve"),AND(Z408="Muy Baja",AB408="Menor"),AND(Z408="Baja",AB408="Leve")),"Bajo",IF(OR(AND(Z408="Muy baja",AB408="Moderado"),AND(Z408="Baja",AB408="Menor"),AND(Z408="Baja",AB408="Moderado"),AND(Z408="Media",AB408="Leve"),AND(Z408="Media",AB408="Menor"),AND(Z408="Media",AB408="Moderado"),AND(Z408="Alta",AB408="Leve"),AND(Z408="Alta",AB408="Menor")),"Moderado",IF(OR(AND(Z408="Muy Baja",AB408="Mayor"),AND(Z408="Baja",AB408="Mayor"),AND(Z408="Media",AB408="Mayor"),AND(Z408="Alta",AB408="Moderado"),AND(Z408="Alta",AB408="Mayor"),AND(Z408="Muy Alta",AB408="Leve"),AND(Z408="Muy Alta",AB408="Menor"),AND(Z408="Muy Alta",AB408="Moderado"),AND(Z408="Muy Alta",AB408="Mayor")),"Alto",IF(OR(AND(Z408="Muy Baja",AB408="Catastrófico"),AND(Z408="Baja",AB408="Catastrófico"),AND(Z408="Media",AB408="Catastrófico"),AND(Z408="Alta",AB408="Catastrófico"),AND(Z408="Muy Alta",AB408="Catastrófico")),"Extremo","")))),"")</f>
        <v>Moderado</v>
      </c>
      <c r="AE408" s="11" t="s">
        <v>55</v>
      </c>
      <c r="AF408" s="11" t="s">
        <v>1044</v>
      </c>
      <c r="AG408" s="12" t="s">
        <v>1045</v>
      </c>
      <c r="AH408" s="12" t="s">
        <v>1046</v>
      </c>
      <c r="AI408" s="12" t="s">
        <v>1041</v>
      </c>
      <c r="AJ408" s="12" t="s">
        <v>1018</v>
      </c>
      <c r="AK408" s="159">
        <v>44328</v>
      </c>
      <c r="AL408" s="13">
        <v>44561</v>
      </c>
      <c r="AM408" s="177"/>
      <c r="AN408" s="217"/>
      <c r="AO408" s="103"/>
      <c r="AP408" s="103"/>
      <c r="AQ408" s="103"/>
      <c r="AR408" s="103"/>
      <c r="AS408" s="103"/>
      <c r="AT408" s="103"/>
      <c r="AU408" s="103"/>
      <c r="AV408" s="103"/>
      <c r="AW408" s="103"/>
      <c r="AX408" s="103"/>
      <c r="AY408" s="103"/>
      <c r="AZ408" s="103"/>
      <c r="BA408" s="103"/>
      <c r="BB408" s="103"/>
      <c r="BC408" s="103"/>
      <c r="BD408" s="103"/>
      <c r="BE408" s="103"/>
      <c r="BF408" s="103"/>
      <c r="BG408" s="103"/>
      <c r="BH408" s="103"/>
      <c r="BI408" s="103"/>
      <c r="BJ408" s="103"/>
      <c r="BK408" s="103"/>
      <c r="BL408" s="103"/>
      <c r="BM408" s="103"/>
      <c r="BN408" s="103"/>
      <c r="BO408" s="103"/>
      <c r="BP408" s="103"/>
      <c r="BQ408" s="103"/>
      <c r="BR408" s="103"/>
    </row>
    <row r="409" spans="1:70" s="79" customFormat="1" ht="94.5" x14ac:dyDescent="0.3">
      <c r="A409" s="264"/>
      <c r="B409" s="267"/>
      <c r="C409" s="177"/>
      <c r="D409" s="177"/>
      <c r="E409" s="177"/>
      <c r="F409" s="208"/>
      <c r="G409" s="177"/>
      <c r="H409" s="177"/>
      <c r="I409" s="196"/>
      <c r="J409" s="199"/>
      <c r="K409" s="202"/>
      <c r="L409" s="199">
        <f ca="1">IF(NOT(ISERROR(MATCH(K409,_xlfn.ANCHORARRAY(F420),0))),J422&amp;"Por favor no seleccionar los criterios de impacto",K409)</f>
        <v>0</v>
      </c>
      <c r="M409" s="196"/>
      <c r="N409" s="199"/>
      <c r="O409" s="174"/>
      <c r="P409" s="31">
        <v>3</v>
      </c>
      <c r="Q409" s="2" t="s">
        <v>1047</v>
      </c>
      <c r="R409" s="27" t="str">
        <f>IF(OR(S409="Preventivo",S409="Detectivo"),"Probabilidad",IF(S409="Correctivo","Impacto",""))</f>
        <v>Probabilidad</v>
      </c>
      <c r="S409" s="12" t="s">
        <v>64</v>
      </c>
      <c r="T409" s="12" t="s">
        <v>51</v>
      </c>
      <c r="U409" s="28" t="str">
        <f t="shared" si="344"/>
        <v>40%</v>
      </c>
      <c r="V409" s="12" t="s">
        <v>52</v>
      </c>
      <c r="W409" s="12" t="s">
        <v>53</v>
      </c>
      <c r="X409" s="12" t="s">
        <v>54</v>
      </c>
      <c r="Y409" s="29">
        <f t="shared" si="334"/>
        <v>0.216</v>
      </c>
      <c r="Z409" s="25" t="str">
        <f t="shared" si="330"/>
        <v>Baja</v>
      </c>
      <c r="AA409" s="18">
        <f t="shared" si="345"/>
        <v>0.216</v>
      </c>
      <c r="AB409" s="25" t="str">
        <f t="shared" ref="AB409" si="347">IFERROR(IF(AC409="","",IF(AC409&lt;=0.2,"Leve",IF(AC409&lt;=0.4,"Menor",IF(AC409&lt;=0.6,"Moderado",IF(AC409&lt;=0.8,"Mayor","Catastrófico"))))),"")</f>
        <v>Moderado</v>
      </c>
      <c r="AC409" s="18">
        <f>IFERROR(IF(AND(R408="Impacto",R409="Impacto"),(AC408-(+AC408*U409)),IF(AND(R408="Probabilidad",R409="Impacto"),(AC407-(+AC407*U409)),IF(R409="Probabilidad",AC408,""))),"")</f>
        <v>0.6</v>
      </c>
      <c r="AD409" s="30" t="str">
        <f t="shared" si="346"/>
        <v>Moderado</v>
      </c>
      <c r="AE409" s="11" t="s">
        <v>55</v>
      </c>
      <c r="AF409" s="11" t="s">
        <v>1048</v>
      </c>
      <c r="AG409" s="12" t="s">
        <v>1045</v>
      </c>
      <c r="AH409" s="12" t="s">
        <v>1046</v>
      </c>
      <c r="AI409" s="12" t="s">
        <v>1041</v>
      </c>
      <c r="AJ409" s="12" t="s">
        <v>1018</v>
      </c>
      <c r="AK409" s="159">
        <v>44328</v>
      </c>
      <c r="AL409" s="13">
        <v>44561</v>
      </c>
      <c r="AM409" s="177"/>
      <c r="AN409" s="217"/>
      <c r="AO409" s="103"/>
      <c r="AP409" s="103"/>
      <c r="AQ409" s="103"/>
      <c r="AR409" s="103"/>
      <c r="AS409" s="103"/>
      <c r="AT409" s="103"/>
      <c r="AU409" s="103"/>
      <c r="AV409" s="103"/>
      <c r="AW409" s="103"/>
      <c r="AX409" s="103"/>
      <c r="AY409" s="103"/>
      <c r="AZ409" s="103"/>
      <c r="BA409" s="103"/>
      <c r="BB409" s="103"/>
      <c r="BC409" s="103"/>
      <c r="BD409" s="103"/>
      <c r="BE409" s="103"/>
      <c r="BF409" s="103"/>
      <c r="BG409" s="103"/>
      <c r="BH409" s="103"/>
      <c r="BI409" s="103"/>
      <c r="BJ409" s="103"/>
      <c r="BK409" s="103"/>
      <c r="BL409" s="103"/>
      <c r="BM409" s="103"/>
      <c r="BN409" s="103"/>
      <c r="BO409" s="103"/>
      <c r="BP409" s="103"/>
      <c r="BQ409" s="103"/>
      <c r="BR409" s="103"/>
    </row>
    <row r="410" spans="1:70" s="79" customFormat="1" x14ac:dyDescent="0.3">
      <c r="A410" s="264"/>
      <c r="B410" s="267"/>
      <c r="C410" s="177"/>
      <c r="D410" s="177"/>
      <c r="E410" s="177"/>
      <c r="F410" s="208"/>
      <c r="G410" s="177"/>
      <c r="H410" s="177"/>
      <c r="I410" s="196"/>
      <c r="J410" s="199"/>
      <c r="K410" s="202"/>
      <c r="L410" s="199">
        <f ca="1">IF(NOT(ISERROR(MATCH(K410,_xlfn.ANCHORARRAY(F421),0))),J423&amp;"Por favor no seleccionar los criterios de impacto",K410)</f>
        <v>0</v>
      </c>
      <c r="M410" s="196"/>
      <c r="N410" s="199"/>
      <c r="O410" s="174"/>
      <c r="P410" s="31">
        <v>4</v>
      </c>
      <c r="Q410" s="2"/>
      <c r="R410" s="27" t="str">
        <f t="shared" ref="R410:R412" si="348">IF(OR(S410="Preventivo",S410="Detectivo"),"Probabilidad",IF(S410="Correctivo","Impacto",""))</f>
        <v/>
      </c>
      <c r="S410" s="12"/>
      <c r="T410" s="12"/>
      <c r="U410" s="28" t="str">
        <f t="shared" si="344"/>
        <v/>
      </c>
      <c r="V410" s="12"/>
      <c r="W410" s="12"/>
      <c r="X410" s="12"/>
      <c r="Y410" s="29" t="str">
        <f t="shared" si="334"/>
        <v/>
      </c>
      <c r="Z410" s="25" t="str">
        <f t="shared" si="330"/>
        <v/>
      </c>
      <c r="AA410" s="18" t="str">
        <f t="shared" si="345"/>
        <v/>
      </c>
      <c r="AB410" s="25" t="str">
        <f t="shared" si="332"/>
        <v/>
      </c>
      <c r="AC410" s="18" t="str">
        <f t="shared" ref="AC410:AC412" si="349">IFERROR(IF(AND(R409="Impacto",R410="Impacto"),(AC409-(+AC409*U410)),IF(AND(R409="Probabilidad",R410="Impacto"),(AC408-(+AC408*U410)),IF(R410="Probabilidad",AC409,""))),"")</f>
        <v/>
      </c>
      <c r="AD410" s="30" t="str">
        <f>IFERROR(IF(OR(AND(Z410="Muy Baja",AB410="Leve"),AND(Z410="Muy Baja",AB410="Menor"),AND(Z410="Baja",AB410="Leve")),"Bajo",IF(OR(AND(Z410="Muy baja",AB410="Moderado"),AND(Z410="Baja",AB410="Menor"),AND(Z410="Baja",AB410="Moderado"),AND(Z410="Media",AB410="Leve"),AND(Z410="Media",AB410="Menor"),AND(Z410="Media",AB410="Moderado"),AND(Z410="Alta",AB410="Leve"),AND(Z410="Alta",AB410="Menor")),"Moderado",IF(OR(AND(Z410="Muy Baja",AB410="Mayor"),AND(Z410="Baja",AB410="Mayor"),AND(Z410="Media",AB410="Mayor"),AND(Z410="Alta",AB410="Moderado"),AND(Z410="Alta",AB410="Mayor"),AND(Z410="Muy Alta",AB410="Leve"),AND(Z410="Muy Alta",AB410="Menor"),AND(Z410="Muy Alta",AB410="Moderado"),AND(Z410="Muy Alta",AB410="Mayor")),"Alto",IF(OR(AND(Z410="Muy Baja",AB410="Catastrófico"),AND(Z410="Baja",AB410="Catastrófico"),AND(Z410="Media",AB410="Catastrófico"),AND(Z410="Alta",AB410="Catastrófico"),AND(Z410="Muy Alta",AB410="Catastrófico")),"Extremo","")))),"")</f>
        <v/>
      </c>
      <c r="AE410" s="11"/>
      <c r="AF410" s="11"/>
      <c r="AG410" s="12"/>
      <c r="AH410" s="12"/>
      <c r="AI410" s="12"/>
      <c r="AJ410" s="12"/>
      <c r="AK410" s="13"/>
      <c r="AL410" s="13"/>
      <c r="AM410" s="177"/>
      <c r="AN410" s="217"/>
      <c r="AO410" s="103"/>
      <c r="AP410" s="103"/>
      <c r="AQ410" s="103"/>
      <c r="AR410" s="103"/>
      <c r="AS410" s="103"/>
      <c r="AT410" s="103"/>
      <c r="AU410" s="103"/>
      <c r="AV410" s="103"/>
      <c r="AW410" s="103"/>
      <c r="AX410" s="103"/>
      <c r="AY410" s="103"/>
      <c r="AZ410" s="103"/>
      <c r="BA410" s="103"/>
      <c r="BB410" s="103"/>
      <c r="BC410" s="103"/>
      <c r="BD410" s="103"/>
      <c r="BE410" s="103"/>
      <c r="BF410" s="103"/>
      <c r="BG410" s="103"/>
      <c r="BH410" s="103"/>
      <c r="BI410" s="103"/>
      <c r="BJ410" s="103"/>
      <c r="BK410" s="103"/>
      <c r="BL410" s="103"/>
      <c r="BM410" s="103"/>
      <c r="BN410" s="103"/>
      <c r="BO410" s="103"/>
      <c r="BP410" s="103"/>
      <c r="BQ410" s="103"/>
      <c r="BR410" s="103"/>
    </row>
    <row r="411" spans="1:70" s="79" customFormat="1" x14ac:dyDescent="0.3">
      <c r="A411" s="264"/>
      <c r="B411" s="267"/>
      <c r="C411" s="177"/>
      <c r="D411" s="177"/>
      <c r="E411" s="177"/>
      <c r="F411" s="208"/>
      <c r="G411" s="177"/>
      <c r="H411" s="177"/>
      <c r="I411" s="196"/>
      <c r="J411" s="199"/>
      <c r="K411" s="202"/>
      <c r="L411" s="199">
        <f ca="1">IF(NOT(ISERROR(MATCH(K411,_xlfn.ANCHORARRAY(F422),0))),J424&amp;"Por favor no seleccionar los criterios de impacto",K411)</f>
        <v>0</v>
      </c>
      <c r="M411" s="196"/>
      <c r="N411" s="199"/>
      <c r="O411" s="174"/>
      <c r="P411" s="31">
        <v>5</v>
      </c>
      <c r="Q411" s="2"/>
      <c r="R411" s="27" t="str">
        <f t="shared" si="348"/>
        <v/>
      </c>
      <c r="S411" s="12"/>
      <c r="T411" s="12"/>
      <c r="U411" s="28" t="str">
        <f t="shared" si="344"/>
        <v/>
      </c>
      <c r="V411" s="12"/>
      <c r="W411" s="12"/>
      <c r="X411" s="12"/>
      <c r="Y411" s="29" t="str">
        <f t="shared" si="334"/>
        <v/>
      </c>
      <c r="Z411" s="25" t="str">
        <f t="shared" si="330"/>
        <v/>
      </c>
      <c r="AA411" s="18" t="str">
        <f t="shared" si="345"/>
        <v/>
      </c>
      <c r="AB411" s="25" t="str">
        <f t="shared" si="332"/>
        <v/>
      </c>
      <c r="AC411" s="18" t="str">
        <f t="shared" si="349"/>
        <v/>
      </c>
      <c r="AD411" s="30" t="str">
        <f t="shared" ref="AD411:AD412" si="350">IFERROR(IF(OR(AND(Z411="Muy Baja",AB411="Leve"),AND(Z411="Muy Baja",AB411="Menor"),AND(Z411="Baja",AB411="Leve")),"Bajo",IF(OR(AND(Z411="Muy baja",AB411="Moderado"),AND(Z411="Baja",AB411="Menor"),AND(Z411="Baja",AB411="Moderado"),AND(Z411="Media",AB411="Leve"),AND(Z411="Media",AB411="Menor"),AND(Z411="Media",AB411="Moderado"),AND(Z411="Alta",AB411="Leve"),AND(Z411="Alta",AB411="Menor")),"Moderado",IF(OR(AND(Z411="Muy Baja",AB411="Mayor"),AND(Z411="Baja",AB411="Mayor"),AND(Z411="Media",AB411="Mayor"),AND(Z411="Alta",AB411="Moderado"),AND(Z411="Alta",AB411="Mayor"),AND(Z411="Muy Alta",AB411="Leve"),AND(Z411="Muy Alta",AB411="Menor"),AND(Z411="Muy Alta",AB411="Moderado"),AND(Z411="Muy Alta",AB411="Mayor")),"Alto",IF(OR(AND(Z411="Muy Baja",AB411="Catastrófico"),AND(Z411="Baja",AB411="Catastrófico"),AND(Z411="Media",AB411="Catastrófico"),AND(Z411="Alta",AB411="Catastrófico"),AND(Z411="Muy Alta",AB411="Catastrófico")),"Extremo","")))),"")</f>
        <v/>
      </c>
      <c r="AE411" s="11"/>
      <c r="AF411" s="11"/>
      <c r="AG411" s="12"/>
      <c r="AH411" s="12"/>
      <c r="AI411" s="12"/>
      <c r="AJ411" s="12"/>
      <c r="AK411" s="13"/>
      <c r="AL411" s="13"/>
      <c r="AM411" s="177"/>
      <c r="AN411" s="217"/>
      <c r="AO411" s="103"/>
      <c r="AP411" s="103"/>
      <c r="AQ411" s="103"/>
      <c r="AR411" s="103"/>
      <c r="AS411" s="103"/>
      <c r="AT411" s="103"/>
      <c r="AU411" s="103"/>
      <c r="AV411" s="103"/>
      <c r="AW411" s="103"/>
      <c r="AX411" s="103"/>
      <c r="AY411" s="103"/>
      <c r="AZ411" s="103"/>
      <c r="BA411" s="103"/>
      <c r="BB411" s="103"/>
      <c r="BC411" s="103"/>
      <c r="BD411" s="103"/>
      <c r="BE411" s="103"/>
      <c r="BF411" s="103"/>
      <c r="BG411" s="103"/>
      <c r="BH411" s="103"/>
      <c r="BI411" s="103"/>
      <c r="BJ411" s="103"/>
      <c r="BK411" s="103"/>
      <c r="BL411" s="103"/>
      <c r="BM411" s="103"/>
      <c r="BN411" s="103"/>
      <c r="BO411" s="103"/>
      <c r="BP411" s="103"/>
      <c r="BQ411" s="103"/>
      <c r="BR411" s="103"/>
    </row>
    <row r="412" spans="1:70" s="161" customFormat="1" ht="17.25" thickBot="1" x14ac:dyDescent="0.35">
      <c r="A412" s="265"/>
      <c r="B412" s="268"/>
      <c r="C412" s="215"/>
      <c r="D412" s="215"/>
      <c r="E412" s="215"/>
      <c r="F412" s="228"/>
      <c r="G412" s="215"/>
      <c r="H412" s="215"/>
      <c r="I412" s="219"/>
      <c r="J412" s="213"/>
      <c r="K412" s="220"/>
      <c r="L412" s="213">
        <f ca="1">IF(NOT(ISERROR(MATCH(K412,_xlfn.ANCHORARRAY(F423),0))),J425&amp;"Por favor no seleccionar los criterios de impacto",K412)</f>
        <v>0</v>
      </c>
      <c r="M412" s="219"/>
      <c r="N412" s="213"/>
      <c r="O412" s="214"/>
      <c r="P412" s="64">
        <v>6</v>
      </c>
      <c r="Q412" s="47"/>
      <c r="R412" s="65" t="str">
        <f t="shared" si="348"/>
        <v/>
      </c>
      <c r="S412" s="66"/>
      <c r="T412" s="66"/>
      <c r="U412" s="67" t="str">
        <f t="shared" si="344"/>
        <v/>
      </c>
      <c r="V412" s="66"/>
      <c r="W412" s="66"/>
      <c r="X412" s="66"/>
      <c r="Y412" s="68" t="str">
        <f t="shared" si="334"/>
        <v/>
      </c>
      <c r="Z412" s="52" t="str">
        <f t="shared" si="330"/>
        <v/>
      </c>
      <c r="AA412" s="67" t="str">
        <f t="shared" si="345"/>
        <v/>
      </c>
      <c r="AB412" s="52" t="str">
        <f t="shared" si="332"/>
        <v/>
      </c>
      <c r="AC412" s="67" t="str">
        <f t="shared" si="349"/>
        <v/>
      </c>
      <c r="AD412" s="69" t="str">
        <f t="shared" si="350"/>
        <v/>
      </c>
      <c r="AE412" s="66"/>
      <c r="AF412" s="66"/>
      <c r="AG412" s="66"/>
      <c r="AH412" s="66"/>
      <c r="AI412" s="66"/>
      <c r="AJ412" s="66"/>
      <c r="AK412" s="70"/>
      <c r="AL412" s="70"/>
      <c r="AM412" s="215"/>
      <c r="AN412" s="218"/>
      <c r="AO412" s="103"/>
      <c r="AP412" s="103"/>
      <c r="AQ412" s="103"/>
      <c r="AR412" s="103"/>
      <c r="AS412" s="103"/>
      <c r="AT412" s="103"/>
      <c r="AU412" s="103"/>
      <c r="AV412" s="103"/>
      <c r="AW412" s="103"/>
      <c r="AX412" s="103"/>
      <c r="AY412" s="103"/>
      <c r="AZ412" s="103"/>
      <c r="BA412" s="103"/>
      <c r="BB412" s="103"/>
      <c r="BC412" s="103"/>
      <c r="BD412" s="103"/>
      <c r="BE412" s="103"/>
      <c r="BF412" s="103"/>
      <c r="BG412" s="103"/>
      <c r="BH412" s="103"/>
      <c r="BI412" s="103"/>
      <c r="BJ412" s="103"/>
      <c r="BK412" s="103"/>
      <c r="BL412" s="103"/>
      <c r="BM412" s="103"/>
      <c r="BN412" s="103"/>
      <c r="BO412" s="103"/>
      <c r="BP412" s="103"/>
      <c r="BQ412" s="103"/>
      <c r="BR412" s="103"/>
    </row>
    <row r="413" spans="1:70" ht="81.95" customHeight="1" x14ac:dyDescent="0.3">
      <c r="A413" s="250">
        <v>68</v>
      </c>
      <c r="B413" s="222" t="s">
        <v>1049</v>
      </c>
      <c r="C413" s="222" t="s">
        <v>67</v>
      </c>
      <c r="D413" s="251" t="s">
        <v>1050</v>
      </c>
      <c r="E413" s="251" t="s">
        <v>1051</v>
      </c>
      <c r="F413" s="258" t="s">
        <v>1052</v>
      </c>
      <c r="G413" s="222" t="s">
        <v>137</v>
      </c>
      <c r="H413" s="222">
        <v>146</v>
      </c>
      <c r="I413" s="229" t="str">
        <f>IF(H413&lt;=0,"",IF(H413&lt;=2,"Muy Baja",IF(H413&lt;=5,"Baja",IF(H413&lt;=19,"Media",IF(H413&lt;=50,"Alta","Muy Alta")))))</f>
        <v>Muy Alta</v>
      </c>
      <c r="J413" s="230">
        <f>IF(I413="","",IF(I413="Muy Baja",0.2,IF(I413="Baja",0.4,IF(I413="Media",0.6,IF(I413="Alta",0.8,IF(I413="Muy Alta",1,))))))</f>
        <v>1</v>
      </c>
      <c r="K413" s="231" t="s">
        <v>48</v>
      </c>
      <c r="L413" s="230" t="str">
        <f>IF(NOT(ISERROR(MATCH(K413,'[17]Tabla Impacto'!$B$221:$B$223,0))),'[17]Tabla Impacto'!$F$223&amp;"Por favor no seleccionar los criterios de impacto(Afectación Económica o presupuestal y Pérdida Reputacional)",K413)</f>
        <v xml:space="preserve">     El riesgo afecta la imagen de de la entidad con efecto publicitario sostenido a nivel de sector administrativo, nivel departamental o municipal</v>
      </c>
      <c r="M413" s="229" t="str">
        <f>IF(OR(L413='[17]Tabla Impacto'!$C$11,L413='[17]Tabla Impacto'!$D$11),"Leve",IF(OR(L413='[17]Tabla Impacto'!$C$12,L413='[17]Tabla Impacto'!$D$12),"Menor",IF(OR(L413='[17]Tabla Impacto'!$C$13,L413='[17]Tabla Impacto'!$D$13),"Moderado",IF(OR(L413='[17]Tabla Impacto'!$C$14,L413='[17]Tabla Impacto'!$D$14),"Mayor",IF(OR(L413='[17]Tabla Impacto'!$C$15,L413='[17]Tabla Impacto'!$D$15),"Catastrófico","")))))</f>
        <v>Mayor</v>
      </c>
      <c r="N413" s="230">
        <f>IF(M413="","",IF(M413="Leve",0.2,IF(M413="Menor",0.4,IF(M413="Moderado",0.6,IF(M413="Mayor",0.8,IF(M413="Catastrófico",1,))))))</f>
        <v>0.8</v>
      </c>
      <c r="O413" s="221" t="str">
        <f>IF(OR(AND(I413="Muy Baja",M413="Leve"),AND(I413="Muy Baja",M413="Menor"),AND(I413="Baja",M413="Leve")),"Bajo",IF(OR(AND(I413="Muy baja",M413="Moderado"),AND(I413="Baja",M413="Menor"),AND(I413="Baja",M413="Moderado"),AND(I413="Media",M413="Leve"),AND(I413="Media",M413="Menor"),AND(I413="Media",M413="Moderado"),AND(I413="Alta",M413="Leve"),AND(I413="Alta",M413="Menor")),"Moderado",IF(OR(AND(I413="Muy Baja",M413="Mayor"),AND(I413="Baja",M413="Mayor"),AND(I413="Media",M413="Mayor"),AND(I413="Alta",M413="Moderado"),AND(I413="Alta",M413="Mayor"),AND(I413="Muy Alta",M413="Leve"),AND(I413="Muy Alta",M413="Menor"),AND(I413="Muy Alta",M413="Moderado"),AND(I413="Muy Alta",M413="Mayor")),"Alto",IF(OR(AND(I413="Muy Baja",M413="Catastrófico"),AND(I413="Baja",M413="Catastrófico"),AND(I413="Media",M413="Catastrófico"),AND(I413="Alta",M413="Catastrófico"),AND(I413="Muy Alta",M413="Catastrófico")),"Extremo",""))))</f>
        <v>Alto</v>
      </c>
      <c r="P413" s="57">
        <v>1</v>
      </c>
      <c r="Q413" s="119" t="s">
        <v>1053</v>
      </c>
      <c r="R413" s="59" t="str">
        <f>IF(OR(S413="Preventivo",S413="Detectivo"),"Probabilidad",IF(S413="Correctivo","Impacto",""))</f>
        <v>Probabilidad</v>
      </c>
      <c r="S413" s="44" t="s">
        <v>64</v>
      </c>
      <c r="T413" s="44" t="s">
        <v>51</v>
      </c>
      <c r="U413" s="60" t="str">
        <f>IF(AND(S413="Preventivo",T413="Automático"),"50%",IF(AND(S413="Preventivo",T413="Manual"),"40%",IF(AND(S413="Detectivo",T413="Automático"),"40%",IF(AND(S413="Detectivo",T413="Manual"),"30%",IF(AND(S413="Correctivo",T413="Automático"),"35%",IF(AND(S413="Correctivo",T413="Manual"),"25%",""))))))</f>
        <v>40%</v>
      </c>
      <c r="V413" s="44" t="s">
        <v>52</v>
      </c>
      <c r="W413" s="44" t="s">
        <v>53</v>
      </c>
      <c r="X413" s="44" t="s">
        <v>54</v>
      </c>
      <c r="Y413" s="61">
        <f>IFERROR(IF(R413="Probabilidad",(J413-(+J413*U413)),IF(R413="Impacto",J413,"")),"")</f>
        <v>0.6</v>
      </c>
      <c r="Z413" s="39" t="str">
        <f>IFERROR(IF(Y413="","",IF(Y413&lt;=0.2,"Muy Baja",IF(Y413&lt;=0.4,"Baja",IF(Y413&lt;=0.6,"Media",IF(Y413&lt;=0.8,"Alta","Muy Alta"))))),"")</f>
        <v>Media</v>
      </c>
      <c r="AA413" s="62">
        <f>+Y413</f>
        <v>0.6</v>
      </c>
      <c r="AB413" s="39" t="str">
        <f>IFERROR(IF(AC413="","",IF(AC413&lt;=0.2,"Leve",IF(AC413&lt;=0.4,"Menor",IF(AC413&lt;=0.6,"Moderado",IF(AC413&lt;=0.8,"Mayor","Catastrófico"))))),"")</f>
        <v>Mayor</v>
      </c>
      <c r="AC413" s="62">
        <f>IFERROR(IF(R413="Impacto",(N413-(+N413*U413)),IF(R413="Probabilidad",N413,"")),"")</f>
        <v>0.8</v>
      </c>
      <c r="AD413" s="63" t="str">
        <f>IFERROR(IF(OR(AND(Z413="Muy Baja",AB413="Leve"),AND(Z413="Muy Baja",AB413="Menor"),AND(Z413="Baja",AB413="Leve")),"Bajo",IF(OR(AND(Z413="Muy baja",AB413="Moderado"),AND(Z413="Baja",AB413="Menor"),AND(Z413="Baja",AB413="Moderado"),AND(Z413="Media",AB413="Leve"),AND(Z413="Media",AB413="Menor"),AND(Z413="Media",AB413="Moderado"),AND(Z413="Alta",AB413="Leve"),AND(Z413="Alta",AB413="Menor")),"Moderado",IF(OR(AND(Z413="Muy Baja",AB413="Mayor"),AND(Z413="Baja",AB413="Mayor"),AND(Z413="Media",AB413="Mayor"),AND(Z413="Alta",AB413="Moderado"),AND(Z413="Alta",AB413="Mayor"),AND(Z413="Muy Alta",AB413="Leve"),AND(Z413="Muy Alta",AB413="Menor"),AND(Z413="Muy Alta",AB413="Moderado"),AND(Z413="Muy Alta",AB413="Mayor")),"Alto",IF(OR(AND(Z413="Muy Baja",AB413="Catastrófico"),AND(Z413="Baja",AB413="Catastrófico"),AND(Z413="Media",AB413="Catastrófico"),AND(Z413="Alta",AB413="Catastrófico"),AND(Z413="Muy Alta",AB413="Catastrófico")),"Extremo","")))),"")</f>
        <v>Alto</v>
      </c>
      <c r="AE413" s="43" t="s">
        <v>55</v>
      </c>
      <c r="AF413" s="162" t="s">
        <v>1054</v>
      </c>
      <c r="AG413" s="44" t="s">
        <v>1055</v>
      </c>
      <c r="AH413" s="44" t="s">
        <v>1056</v>
      </c>
      <c r="AI413" s="44" t="s">
        <v>1057</v>
      </c>
      <c r="AJ413" s="44" t="s">
        <v>1058</v>
      </c>
      <c r="AK413" s="45" t="s">
        <v>870</v>
      </c>
      <c r="AL413" s="45" t="s">
        <v>345</v>
      </c>
      <c r="AM413" s="222" t="s">
        <v>1059</v>
      </c>
      <c r="AN413" s="255"/>
      <c r="AO413" s="103"/>
      <c r="AP413" s="103"/>
      <c r="AQ413" s="103"/>
      <c r="AR413" s="103"/>
      <c r="AS413" s="103"/>
      <c r="AT413" s="103"/>
      <c r="AU413" s="103"/>
      <c r="AV413" s="103"/>
      <c r="AW413" s="103"/>
      <c r="AX413" s="103"/>
      <c r="AY413" s="103"/>
      <c r="AZ413" s="103"/>
      <c r="BA413" s="103"/>
      <c r="BB413" s="103"/>
      <c r="BC413" s="103"/>
      <c r="BD413" s="103"/>
      <c r="BE413" s="103"/>
      <c r="BF413" s="103"/>
      <c r="BG413" s="103"/>
      <c r="BH413" s="103"/>
      <c r="BI413" s="103"/>
      <c r="BJ413" s="103"/>
      <c r="BK413" s="103"/>
      <c r="BL413" s="103"/>
      <c r="BM413" s="103"/>
      <c r="BN413" s="103"/>
      <c r="BO413" s="103"/>
      <c r="BP413" s="103"/>
      <c r="BQ413" s="103"/>
      <c r="BR413" s="103"/>
    </row>
    <row r="414" spans="1:70" ht="87.6" customHeight="1" x14ac:dyDescent="0.3">
      <c r="A414" s="245"/>
      <c r="B414" s="177"/>
      <c r="C414" s="177"/>
      <c r="D414" s="242"/>
      <c r="E414" s="242"/>
      <c r="F414" s="259"/>
      <c r="G414" s="177"/>
      <c r="H414" s="177"/>
      <c r="I414" s="196"/>
      <c r="J414" s="199"/>
      <c r="K414" s="202"/>
      <c r="L414" s="199">
        <f ca="1">IF(NOT(ISERROR(MATCH(K414,_xlfn.ANCHORARRAY(F425),0))),J427&amp;"Por favor no seleccionar los criterios de impacto",K414)</f>
        <v>0</v>
      </c>
      <c r="M414" s="196"/>
      <c r="N414" s="199"/>
      <c r="O414" s="174"/>
      <c r="P414" s="31">
        <v>2</v>
      </c>
      <c r="Q414" s="101" t="s">
        <v>1060</v>
      </c>
      <c r="R414" s="27" t="str">
        <f>IF(OR(S414="Preventivo",S414="Detectivo"),"Probabilidad",IF(S414="Correctivo","Impacto",""))</f>
        <v>Probabilidad</v>
      </c>
      <c r="S414" s="12" t="s">
        <v>64</v>
      </c>
      <c r="T414" s="12" t="s">
        <v>51</v>
      </c>
      <c r="U414" s="28" t="str">
        <f t="shared" ref="U414:U418" si="351">IF(AND(S414="Preventivo",T414="Automático"),"50%",IF(AND(S414="Preventivo",T414="Manual"),"40%",IF(AND(S414="Detectivo",T414="Automático"),"40%",IF(AND(S414="Detectivo",T414="Manual"),"30%",IF(AND(S414="Correctivo",T414="Automático"),"35%",IF(AND(S414="Correctivo",T414="Manual"),"25%",""))))))</f>
        <v>40%</v>
      </c>
      <c r="V414" s="12" t="s">
        <v>52</v>
      </c>
      <c r="W414" s="12" t="s">
        <v>53</v>
      </c>
      <c r="X414" s="12" t="s">
        <v>54</v>
      </c>
      <c r="Y414" s="29">
        <f>IFERROR(IF(AND(R413="Probabilidad",R414="Probabilidad"),(AA413-(+AA413*U414)),IF(R414="Probabilidad",(J413-(+J413*U414)),IF(R414="Impacto",AA413,""))),"")</f>
        <v>0.36</v>
      </c>
      <c r="Z414" s="25" t="str">
        <f t="shared" ref="Z414:Z418" si="352">IFERROR(IF(Y414="","",IF(Y414&lt;=0.2,"Muy Baja",IF(Y414&lt;=0.4,"Baja",IF(Y414&lt;=0.6,"Media",IF(Y414&lt;=0.8,"Alta","Muy Alta"))))),"")</f>
        <v>Baja</v>
      </c>
      <c r="AA414" s="18">
        <f t="shared" ref="AA414:AA418" si="353">+Y414</f>
        <v>0.36</v>
      </c>
      <c r="AB414" s="25" t="str">
        <f t="shared" ref="AB414:AB418" si="354">IFERROR(IF(AC414="","",IF(AC414&lt;=0.2,"Leve",IF(AC414&lt;=0.4,"Menor",IF(AC414&lt;=0.6,"Moderado",IF(AC414&lt;=0.8,"Mayor","Catastrófico"))))),"")</f>
        <v>Mayor</v>
      </c>
      <c r="AC414" s="18">
        <f>IFERROR(IF(AND(R413="Impacto",R414="Impacto"),(AC413-(+AC413*U414)),IF(R414="Impacto",(N413-(+N413*U414)),IF(R414="Probabilidad",AC413,""))),"")</f>
        <v>0.8</v>
      </c>
      <c r="AD414" s="30" t="str">
        <f t="shared" ref="AD414:AD418" si="355">IFERROR(IF(OR(AND(Z414="Muy Baja",AB414="Leve"),AND(Z414="Muy Baja",AB414="Menor"),AND(Z414="Baja",AB414="Leve")),"Bajo",IF(OR(AND(Z414="Muy baja",AB414="Moderado"),AND(Z414="Baja",AB414="Menor"),AND(Z414="Baja",AB414="Moderado"),AND(Z414="Media",AB414="Leve"),AND(Z414="Media",AB414="Menor"),AND(Z414="Media",AB414="Moderado"),AND(Z414="Alta",AB414="Leve"),AND(Z414="Alta",AB414="Menor")),"Moderado",IF(OR(AND(Z414="Muy Baja",AB414="Mayor"),AND(Z414="Baja",AB414="Mayor"),AND(Z414="Media",AB414="Mayor"),AND(Z414="Alta",AB414="Moderado"),AND(Z414="Alta",AB414="Mayor"),AND(Z414="Muy Alta",AB414="Leve"),AND(Z414="Muy Alta",AB414="Menor"),AND(Z414="Muy Alta",AB414="Moderado"),AND(Z414="Muy Alta",AB414="Mayor")),"Alto",IF(OR(AND(Z414="Muy Baja",AB414="Catastrófico"),AND(Z414="Baja",AB414="Catastrófico"),AND(Z414="Media",AB414="Catastrófico"),AND(Z414="Alta",AB414="Catastrófico"),AND(Z414="Muy Alta",AB414="Catastrófico")),"Extremo","")))),"")</f>
        <v>Alto</v>
      </c>
      <c r="AE414" s="11" t="s">
        <v>55</v>
      </c>
      <c r="AF414" s="93" t="s">
        <v>1061</v>
      </c>
      <c r="AG414" s="12" t="s">
        <v>1055</v>
      </c>
      <c r="AH414" s="12" t="s">
        <v>1056</v>
      </c>
      <c r="AI414" s="12" t="s">
        <v>1057</v>
      </c>
      <c r="AJ414" s="12" t="s">
        <v>1058</v>
      </c>
      <c r="AK414" s="13" t="s">
        <v>870</v>
      </c>
      <c r="AL414" s="13" t="s">
        <v>345</v>
      </c>
      <c r="AM414" s="253"/>
      <c r="AN414" s="256"/>
      <c r="AO414" s="103"/>
      <c r="AP414" s="103"/>
      <c r="AQ414" s="103"/>
      <c r="AR414" s="103"/>
      <c r="AS414" s="103"/>
      <c r="AT414" s="103"/>
      <c r="AU414" s="103"/>
      <c r="AV414" s="103"/>
      <c r="AW414" s="103"/>
      <c r="AX414" s="103"/>
      <c r="AY414" s="103"/>
      <c r="AZ414" s="103"/>
      <c r="BA414" s="103"/>
      <c r="BB414" s="103"/>
      <c r="BC414" s="103"/>
      <c r="BD414" s="103"/>
      <c r="BE414" s="103"/>
      <c r="BF414" s="103"/>
      <c r="BG414" s="103"/>
      <c r="BH414" s="103"/>
      <c r="BI414" s="103"/>
      <c r="BJ414" s="103"/>
      <c r="BK414" s="103"/>
      <c r="BL414" s="103"/>
      <c r="BM414" s="103"/>
      <c r="BN414" s="103"/>
      <c r="BO414" s="103"/>
      <c r="BP414" s="103"/>
      <c r="BQ414" s="103"/>
      <c r="BR414" s="103"/>
    </row>
    <row r="415" spans="1:70" ht="86.1" customHeight="1" x14ac:dyDescent="0.3">
      <c r="A415" s="245"/>
      <c r="B415" s="177"/>
      <c r="C415" s="177"/>
      <c r="D415" s="242"/>
      <c r="E415" s="242"/>
      <c r="F415" s="259"/>
      <c r="G415" s="177"/>
      <c r="H415" s="177"/>
      <c r="I415" s="196"/>
      <c r="J415" s="199"/>
      <c r="K415" s="202"/>
      <c r="L415" s="199">
        <f ca="1">IF(NOT(ISERROR(MATCH(K415,_xlfn.ANCHORARRAY(F426),0))),J428&amp;"Por favor no seleccionar los criterios de impacto",K415)</f>
        <v>0</v>
      </c>
      <c r="M415" s="196"/>
      <c r="N415" s="199"/>
      <c r="O415" s="174"/>
      <c r="P415" s="31">
        <v>3</v>
      </c>
      <c r="Q415" s="2" t="s">
        <v>1062</v>
      </c>
      <c r="R415" s="27" t="str">
        <f>IF(OR(S415="Preventivo",S415="Detectivo"),"Probabilidad",IF(S415="Correctivo","Impacto",""))</f>
        <v>Impacto</v>
      </c>
      <c r="S415" s="12" t="s">
        <v>81</v>
      </c>
      <c r="T415" s="12" t="s">
        <v>51</v>
      </c>
      <c r="U415" s="28" t="str">
        <f t="shared" si="351"/>
        <v>25%</v>
      </c>
      <c r="V415" s="12" t="s">
        <v>52</v>
      </c>
      <c r="W415" s="12" t="s">
        <v>53</v>
      </c>
      <c r="X415" s="12" t="s">
        <v>54</v>
      </c>
      <c r="Y415" s="29">
        <f>IFERROR(IF(AND(R414="Probabilidad",R415="Probabilidad"),(AA414-(+AA414*U415)),IF(AND(R414="Impacto",R415="Probabilidad"),(AA413-(+AA413*U415)),IF(R415="Impacto",AA414,""))),"")</f>
        <v>0.36</v>
      </c>
      <c r="Z415" s="25" t="str">
        <f t="shared" si="352"/>
        <v>Baja</v>
      </c>
      <c r="AA415" s="18">
        <f t="shared" si="353"/>
        <v>0.36</v>
      </c>
      <c r="AB415" s="25" t="str">
        <f t="shared" si="354"/>
        <v>Moderado</v>
      </c>
      <c r="AC415" s="18">
        <f>IFERROR(IF(AND(R414="Impacto",R415="Impacto"),(AC414-(+AC414*U415)),IF(AND(R414="Probabilidad",R415="Impacto"),(AC413-(+AC413*U415)),IF(R415="Probabilidad",AC414,""))),"")</f>
        <v>0.60000000000000009</v>
      </c>
      <c r="AD415" s="30" t="str">
        <f t="shared" si="355"/>
        <v>Moderado</v>
      </c>
      <c r="AE415" s="11" t="s">
        <v>55</v>
      </c>
      <c r="AF415" s="93" t="s">
        <v>1063</v>
      </c>
      <c r="AG415" s="12" t="s">
        <v>1055</v>
      </c>
      <c r="AH415" s="12" t="s">
        <v>1056</v>
      </c>
      <c r="AI415" s="12" t="s">
        <v>1057</v>
      </c>
      <c r="AJ415" s="12" t="s">
        <v>1058</v>
      </c>
      <c r="AK415" s="13" t="s">
        <v>870</v>
      </c>
      <c r="AL415" s="13" t="s">
        <v>345</v>
      </c>
      <c r="AM415" s="253"/>
      <c r="AN415" s="256"/>
      <c r="AO415" s="103"/>
      <c r="AP415" s="103"/>
      <c r="AQ415" s="103"/>
      <c r="AR415" s="103"/>
      <c r="AS415" s="103"/>
      <c r="AT415" s="103"/>
      <c r="AU415" s="103"/>
      <c r="AV415" s="103"/>
      <c r="AW415" s="103"/>
      <c r="AX415" s="103"/>
      <c r="AY415" s="103"/>
      <c r="AZ415" s="103"/>
      <c r="BA415" s="103"/>
      <c r="BB415" s="103"/>
      <c r="BC415" s="103"/>
      <c r="BD415" s="103"/>
      <c r="BE415" s="103"/>
      <c r="BF415" s="103"/>
      <c r="BG415" s="103"/>
      <c r="BH415" s="103"/>
      <c r="BI415" s="103"/>
      <c r="BJ415" s="103"/>
      <c r="BK415" s="103"/>
      <c r="BL415" s="103"/>
      <c r="BM415" s="103"/>
      <c r="BN415" s="103"/>
      <c r="BO415" s="103"/>
      <c r="BP415" s="103"/>
      <c r="BQ415" s="103"/>
      <c r="BR415" s="103"/>
    </row>
    <row r="416" spans="1:70" ht="85.5" customHeight="1" x14ac:dyDescent="0.3">
      <c r="A416" s="245"/>
      <c r="B416" s="177"/>
      <c r="C416" s="177"/>
      <c r="D416" s="242"/>
      <c r="E416" s="242"/>
      <c r="F416" s="259"/>
      <c r="G416" s="177"/>
      <c r="H416" s="177"/>
      <c r="I416" s="196"/>
      <c r="J416" s="199"/>
      <c r="K416" s="202"/>
      <c r="L416" s="199">
        <f ca="1">IF(NOT(ISERROR(MATCH(K416,_xlfn.ANCHORARRAY(F427),0))),J429&amp;"Por favor no seleccionar los criterios de impacto",K416)</f>
        <v>0</v>
      </c>
      <c r="M416" s="196"/>
      <c r="N416" s="199"/>
      <c r="O416" s="174"/>
      <c r="P416" s="31">
        <v>4</v>
      </c>
      <c r="Q416" s="2" t="s">
        <v>1064</v>
      </c>
      <c r="R416" s="27" t="str">
        <f t="shared" ref="R416:R418" si="356">IF(OR(S416="Preventivo",S416="Detectivo"),"Probabilidad",IF(S416="Correctivo","Impacto",""))</f>
        <v>Probabilidad</v>
      </c>
      <c r="S416" s="12" t="s">
        <v>64</v>
      </c>
      <c r="T416" s="12" t="s">
        <v>51</v>
      </c>
      <c r="U416" s="28" t="str">
        <f t="shared" si="351"/>
        <v>40%</v>
      </c>
      <c r="V416" s="12" t="s">
        <v>52</v>
      </c>
      <c r="W416" s="12" t="s">
        <v>53</v>
      </c>
      <c r="X416" s="12" t="s">
        <v>54</v>
      </c>
      <c r="Y416" s="29">
        <f t="shared" ref="Y416:Y418" si="357">IFERROR(IF(AND(R415="Probabilidad",R416="Probabilidad"),(AA415-(+AA415*U416)),IF(AND(R415="Impacto",R416="Probabilidad"),(AA414-(+AA414*U416)),IF(R416="Impacto",AA415,""))),"")</f>
        <v>0.216</v>
      </c>
      <c r="Z416" s="25" t="str">
        <f t="shared" si="352"/>
        <v>Baja</v>
      </c>
      <c r="AA416" s="18">
        <f t="shared" si="353"/>
        <v>0.216</v>
      </c>
      <c r="AB416" s="25" t="str">
        <f t="shared" si="354"/>
        <v>Moderado</v>
      </c>
      <c r="AC416" s="18">
        <f t="shared" ref="AC416:AC418" si="358">IFERROR(IF(AND(R415="Impacto",R416="Impacto"),(AC415-(+AC415*U416)),IF(AND(R415="Probabilidad",R416="Impacto"),(AC414-(+AC414*U416)),IF(R416="Probabilidad",AC415,""))),"")</f>
        <v>0.60000000000000009</v>
      </c>
      <c r="AD416" s="30" t="str">
        <f>IFERROR(IF(OR(AND(Z416="Muy Baja",AB416="Leve"),AND(Z416="Muy Baja",AB416="Menor"),AND(Z416="Baja",AB416="Leve")),"Bajo",IF(OR(AND(Z416="Muy baja",AB416="Moderado"),AND(Z416="Baja",AB416="Menor"),AND(Z416="Baja",AB416="Moderado"),AND(Z416="Media",AB416="Leve"),AND(Z416="Media",AB416="Menor"),AND(Z416="Media",AB416="Moderado"),AND(Z416="Alta",AB416="Leve"),AND(Z416="Alta",AB416="Menor")),"Moderado",IF(OR(AND(Z416="Muy Baja",AB416="Mayor"),AND(Z416="Baja",AB416="Mayor"),AND(Z416="Media",AB416="Mayor"),AND(Z416="Alta",AB416="Moderado"),AND(Z416="Alta",AB416="Mayor"),AND(Z416="Muy Alta",AB416="Leve"),AND(Z416="Muy Alta",AB416="Menor"),AND(Z416="Muy Alta",AB416="Moderado"),AND(Z416="Muy Alta",AB416="Mayor")),"Alto",IF(OR(AND(Z416="Muy Baja",AB416="Catastrófico"),AND(Z416="Baja",AB416="Catastrófico"),AND(Z416="Media",AB416="Catastrófico"),AND(Z416="Alta",AB416="Catastrófico"),AND(Z416="Muy Alta",AB416="Catastrófico")),"Extremo","")))),"")</f>
        <v>Moderado</v>
      </c>
      <c r="AE416" s="11" t="s">
        <v>55</v>
      </c>
      <c r="AF416" s="93" t="s">
        <v>1065</v>
      </c>
      <c r="AG416" s="12" t="s">
        <v>1055</v>
      </c>
      <c r="AH416" s="12" t="s">
        <v>1056</v>
      </c>
      <c r="AI416" s="12" t="s">
        <v>1066</v>
      </c>
      <c r="AJ416" s="12" t="s">
        <v>1067</v>
      </c>
      <c r="AK416" s="13" t="s">
        <v>870</v>
      </c>
      <c r="AL416" s="13" t="s">
        <v>345</v>
      </c>
      <c r="AM416" s="253"/>
      <c r="AN416" s="256"/>
      <c r="AO416" s="103"/>
      <c r="AP416" s="103"/>
      <c r="AQ416" s="103"/>
      <c r="AR416" s="103"/>
      <c r="AS416" s="103"/>
      <c r="AT416" s="103"/>
      <c r="AU416" s="103"/>
      <c r="AV416" s="103"/>
      <c r="AW416" s="103"/>
      <c r="AX416" s="103"/>
      <c r="AY416" s="103"/>
      <c r="AZ416" s="103"/>
      <c r="BA416" s="103"/>
      <c r="BB416" s="103"/>
      <c r="BC416" s="103"/>
      <c r="BD416" s="103"/>
      <c r="BE416" s="103"/>
      <c r="BF416" s="103"/>
      <c r="BG416" s="103"/>
      <c r="BH416" s="103"/>
      <c r="BI416" s="103"/>
      <c r="BJ416" s="103"/>
      <c r="BK416" s="103"/>
      <c r="BL416" s="103"/>
      <c r="BM416" s="103"/>
      <c r="BN416" s="103"/>
      <c r="BO416" s="103"/>
      <c r="BP416" s="103"/>
      <c r="BQ416" s="103"/>
      <c r="BR416" s="103"/>
    </row>
    <row r="417" spans="1:70" ht="87.95" customHeight="1" x14ac:dyDescent="0.3">
      <c r="A417" s="245"/>
      <c r="B417" s="177"/>
      <c r="C417" s="177"/>
      <c r="D417" s="242"/>
      <c r="E417" s="242"/>
      <c r="F417" s="259"/>
      <c r="G417" s="177"/>
      <c r="H417" s="177"/>
      <c r="I417" s="196"/>
      <c r="J417" s="199"/>
      <c r="K417" s="202"/>
      <c r="L417" s="199">
        <f ca="1">IF(NOT(ISERROR(MATCH(K417,_xlfn.ANCHORARRAY(F428),0))),J430&amp;"Por favor no seleccionar los criterios de impacto",K417)</f>
        <v>0</v>
      </c>
      <c r="M417" s="196"/>
      <c r="N417" s="199"/>
      <c r="O417" s="174"/>
      <c r="P417" s="31">
        <v>5</v>
      </c>
      <c r="Q417" s="2" t="s">
        <v>1068</v>
      </c>
      <c r="R417" s="27" t="str">
        <f t="shared" si="356"/>
        <v>Impacto</v>
      </c>
      <c r="S417" s="12" t="s">
        <v>81</v>
      </c>
      <c r="T417" s="12" t="s">
        <v>51</v>
      </c>
      <c r="U417" s="28" t="str">
        <f t="shared" si="351"/>
        <v>25%</v>
      </c>
      <c r="V417" s="12" t="s">
        <v>52</v>
      </c>
      <c r="W417" s="12" t="s">
        <v>53</v>
      </c>
      <c r="X417" s="12" t="s">
        <v>54</v>
      </c>
      <c r="Y417" s="29">
        <f t="shared" si="357"/>
        <v>0.216</v>
      </c>
      <c r="Z417" s="25" t="str">
        <f t="shared" si="352"/>
        <v>Baja</v>
      </c>
      <c r="AA417" s="18">
        <f t="shared" si="353"/>
        <v>0.216</v>
      </c>
      <c r="AB417" s="25" t="str">
        <f t="shared" si="354"/>
        <v>Moderado</v>
      </c>
      <c r="AC417" s="18">
        <f t="shared" si="358"/>
        <v>0.45000000000000007</v>
      </c>
      <c r="AD417" s="30" t="str">
        <f t="shared" si="355"/>
        <v>Moderado</v>
      </c>
      <c r="AE417" s="11" t="s">
        <v>55</v>
      </c>
      <c r="AF417" s="93" t="s">
        <v>1069</v>
      </c>
      <c r="AG417" s="12" t="s">
        <v>1055</v>
      </c>
      <c r="AH417" s="12" t="s">
        <v>1056</v>
      </c>
      <c r="AI417" s="12" t="s">
        <v>1057</v>
      </c>
      <c r="AJ417" s="12" t="s">
        <v>1058</v>
      </c>
      <c r="AK417" s="13" t="s">
        <v>870</v>
      </c>
      <c r="AL417" s="13" t="s">
        <v>345</v>
      </c>
      <c r="AM417" s="253"/>
      <c r="AN417" s="256"/>
      <c r="AO417" s="103"/>
      <c r="AP417" s="103"/>
      <c r="AQ417" s="103"/>
      <c r="AR417" s="103"/>
      <c r="AS417" s="103"/>
      <c r="AT417" s="103"/>
      <c r="AU417" s="103"/>
      <c r="AV417" s="103"/>
      <c r="AW417" s="103"/>
      <c r="AX417" s="103"/>
      <c r="AY417" s="103"/>
      <c r="AZ417" s="103"/>
      <c r="BA417" s="103"/>
      <c r="BB417" s="103"/>
      <c r="BC417" s="103"/>
      <c r="BD417" s="103"/>
      <c r="BE417" s="103"/>
      <c r="BF417" s="103"/>
      <c r="BG417" s="103"/>
      <c r="BH417" s="103"/>
      <c r="BI417" s="103"/>
      <c r="BJ417" s="103"/>
      <c r="BK417" s="103"/>
      <c r="BL417" s="103"/>
      <c r="BM417" s="103"/>
      <c r="BN417" s="103"/>
      <c r="BO417" s="103"/>
      <c r="BP417" s="103"/>
      <c r="BQ417" s="103"/>
      <c r="BR417" s="103"/>
    </row>
    <row r="418" spans="1:70" ht="81" customHeight="1" thickBot="1" x14ac:dyDescent="0.35">
      <c r="A418" s="261"/>
      <c r="B418" s="215"/>
      <c r="C418" s="215"/>
      <c r="D418" s="262"/>
      <c r="E418" s="262"/>
      <c r="F418" s="260"/>
      <c r="G418" s="215"/>
      <c r="H418" s="215"/>
      <c r="I418" s="219"/>
      <c r="J418" s="213"/>
      <c r="K418" s="220"/>
      <c r="L418" s="213">
        <f ca="1">IF(NOT(ISERROR(MATCH(K418,_xlfn.ANCHORARRAY(F429),0))),J431&amp;"Por favor no seleccionar los criterios de impacto",K418)</f>
        <v>0</v>
      </c>
      <c r="M418" s="219"/>
      <c r="N418" s="213"/>
      <c r="O418" s="214"/>
      <c r="P418" s="64">
        <v>6</v>
      </c>
      <c r="Q418" s="118" t="s">
        <v>1070</v>
      </c>
      <c r="R418" s="65" t="str">
        <f t="shared" si="356"/>
        <v>Probabilidad</v>
      </c>
      <c r="S418" s="66" t="s">
        <v>64</v>
      </c>
      <c r="T418" s="66" t="s">
        <v>51</v>
      </c>
      <c r="U418" s="67" t="str">
        <f t="shared" si="351"/>
        <v>40%</v>
      </c>
      <c r="V418" s="66" t="s">
        <v>52</v>
      </c>
      <c r="W418" s="66" t="s">
        <v>53</v>
      </c>
      <c r="X418" s="66" t="s">
        <v>54</v>
      </c>
      <c r="Y418" s="68">
        <f t="shared" si="357"/>
        <v>0.12959999999999999</v>
      </c>
      <c r="Z418" s="52" t="str">
        <f t="shared" si="352"/>
        <v>Muy Baja</v>
      </c>
      <c r="AA418" s="67">
        <f t="shared" si="353"/>
        <v>0.12959999999999999</v>
      </c>
      <c r="AB418" s="52" t="str">
        <f t="shared" si="354"/>
        <v>Moderado</v>
      </c>
      <c r="AC418" s="67">
        <f t="shared" si="358"/>
        <v>0.45000000000000007</v>
      </c>
      <c r="AD418" s="69" t="str">
        <f t="shared" si="355"/>
        <v>Moderado</v>
      </c>
      <c r="AE418" s="66" t="s">
        <v>55</v>
      </c>
      <c r="AF418" s="47" t="s">
        <v>1071</v>
      </c>
      <c r="AG418" s="66" t="s">
        <v>1055</v>
      </c>
      <c r="AH418" s="66" t="s">
        <v>1056</v>
      </c>
      <c r="AI418" s="66" t="s">
        <v>1057</v>
      </c>
      <c r="AJ418" s="66" t="s">
        <v>1058</v>
      </c>
      <c r="AK418" s="70" t="s">
        <v>870</v>
      </c>
      <c r="AL418" s="70" t="s">
        <v>345</v>
      </c>
      <c r="AM418" s="254"/>
      <c r="AN418" s="257"/>
      <c r="AO418" s="103"/>
      <c r="AP418" s="103"/>
      <c r="AQ418" s="103"/>
      <c r="AR418" s="103"/>
      <c r="AS418" s="103"/>
      <c r="AT418" s="103"/>
      <c r="AU418" s="103"/>
      <c r="AV418" s="103"/>
      <c r="AW418" s="103"/>
      <c r="AX418" s="103"/>
      <c r="AY418" s="103"/>
      <c r="AZ418" s="103"/>
      <c r="BA418" s="103"/>
      <c r="BB418" s="103"/>
      <c r="BC418" s="103"/>
      <c r="BD418" s="103"/>
      <c r="BE418" s="103"/>
      <c r="BF418" s="103"/>
      <c r="BG418" s="103"/>
      <c r="BH418" s="103"/>
      <c r="BI418" s="103"/>
      <c r="BJ418" s="103"/>
      <c r="BK418" s="103"/>
      <c r="BL418" s="103"/>
      <c r="BM418" s="103"/>
      <c r="BN418" s="103"/>
      <c r="BO418" s="103"/>
      <c r="BP418" s="103"/>
      <c r="BQ418" s="103"/>
      <c r="BR418" s="103"/>
    </row>
    <row r="419" spans="1:70" s="104" customFormat="1" ht="81" x14ac:dyDescent="0.3">
      <c r="A419" s="250">
        <v>69</v>
      </c>
      <c r="B419" s="222" t="s">
        <v>1072</v>
      </c>
      <c r="C419" s="222" t="s">
        <v>67</v>
      </c>
      <c r="D419" s="251" t="s">
        <v>1073</v>
      </c>
      <c r="E419" s="251" t="s">
        <v>1074</v>
      </c>
      <c r="F419" s="252" t="s">
        <v>1075</v>
      </c>
      <c r="G419" s="222" t="s">
        <v>137</v>
      </c>
      <c r="H419" s="222">
        <v>365</v>
      </c>
      <c r="I419" s="229" t="str">
        <f>IF(H419&lt;=0,"",IF(H419&lt;=2,"Muy Baja",IF(H419&lt;=5,"Baja",IF(H419&lt;=19,"Media",IF(H419&lt;=50,"Alta","Muy Alta")))))</f>
        <v>Muy Alta</v>
      </c>
      <c r="J419" s="230">
        <f>IF(I419="","",IF(I419="Muy Baja",0.2,IF(I419="Baja",0.4,IF(I419="Media",0.6,IF(I419="Alta",0.8,IF(I419="Muy Alta",1,))))))</f>
        <v>1</v>
      </c>
      <c r="K419" s="231" t="s">
        <v>95</v>
      </c>
      <c r="L419" s="230" t="str">
        <f>IF(NOT(ISERROR(MATCH(K419,'[18]Tabla Impacto'!$B$221:$B$223,0))),'[18]Tabla Impacto'!$F$223&amp;"Por favor no seleccionar los criterios de impacto(Afectación Económica o presupuestal y Pérdida Reputacional)",K419)</f>
        <v xml:space="preserve">     El riesgo afecta la imagen de la entidad con algunos usuarios de relevancia frente al logro de los objetivos</v>
      </c>
      <c r="M419" s="229" t="str">
        <f>IF(OR(L419='[18]Tabla Impacto'!$C$11,L419='[18]Tabla Impacto'!$D$11),"Leve",IF(OR(L419='[18]Tabla Impacto'!$C$12,L419='[18]Tabla Impacto'!$D$12),"Menor",IF(OR(L419='[18]Tabla Impacto'!$C$13,L419='[18]Tabla Impacto'!$D$13),"Moderado",IF(OR(L419='[18]Tabla Impacto'!$C$14,L419='[18]Tabla Impacto'!$D$14),"Mayor",IF(OR(L419='[18]Tabla Impacto'!$C$15,L419='[18]Tabla Impacto'!$D$15),"Catastrófico","")))))</f>
        <v>Moderado</v>
      </c>
      <c r="N419" s="230">
        <f>IF(M419="","",IF(M419="Leve",0.2,IF(M419="Menor",0.4,IF(M419="Moderado",0.6,IF(M419="Mayor",0.8,IF(M419="Catastrófico",1,))))))</f>
        <v>0.6</v>
      </c>
      <c r="O419" s="221" t="str">
        <f>IF(OR(AND(I419="Muy Baja",M419="Leve"),AND(I419="Muy Baja",M419="Menor"),AND(I419="Baja",M419="Leve")),"Bajo",IF(OR(AND(I419="Muy baja",M419="Moderado"),AND(I419="Baja",M419="Menor"),AND(I419="Baja",M419="Moderado"),AND(I419="Media",M419="Leve"),AND(I419="Media",M419="Menor"),AND(I419="Media",M419="Moderado"),AND(I419="Alta",M419="Leve"),AND(I419="Alta",M419="Menor")),"Moderado",IF(OR(AND(I419="Muy Baja",M419="Mayor"),AND(I419="Baja",M419="Mayor"),AND(I419="Media",M419="Mayor"),AND(I419="Alta",M419="Moderado"),AND(I419="Alta",M419="Mayor"),AND(I419="Muy Alta",M419="Leve"),AND(I419="Muy Alta",M419="Menor"),AND(I419="Muy Alta",M419="Moderado"),AND(I419="Muy Alta",M419="Mayor")),"Alto",IF(OR(AND(I419="Muy Baja",M419="Catastrófico"),AND(I419="Baja",M419="Catastrófico"),AND(I419="Media",M419="Catastrófico"),AND(I419="Alta",M419="Catastrófico"),AND(I419="Muy Alta",M419="Catastrófico")),"Extremo",""))))</f>
        <v>Alto</v>
      </c>
      <c r="P419" s="57">
        <v>1</v>
      </c>
      <c r="Q419" s="58" t="s">
        <v>1076</v>
      </c>
      <c r="R419" s="59" t="str">
        <f>IF(OR(S419="Preventivo",S419="Detectivo"),"Probabilidad",IF(S419="Correctivo","Impacto",""))</f>
        <v>Probabilidad</v>
      </c>
      <c r="S419" s="44" t="s">
        <v>64</v>
      </c>
      <c r="T419" s="44" t="s">
        <v>51</v>
      </c>
      <c r="U419" s="60" t="str">
        <f>IF(AND(S419="Preventivo",T419="Automático"),"50%",IF(AND(S419="Preventivo",T419="Manual"),"40%",IF(AND(S419="Detectivo",T419="Automático"),"40%",IF(AND(S419="Detectivo",T419="Manual"),"30%",IF(AND(S419="Correctivo",T419="Automático"),"35%",IF(AND(S419="Correctivo",T419="Manual"),"25%",""))))))</f>
        <v>40%</v>
      </c>
      <c r="V419" s="44" t="s">
        <v>52</v>
      </c>
      <c r="W419" s="44" t="s">
        <v>150</v>
      </c>
      <c r="X419" s="44" t="s">
        <v>54</v>
      </c>
      <c r="Y419" s="61">
        <f>IFERROR(IF(R419="Probabilidad",(J419-(+J419*U419)),IF(R419="Impacto",J419,"")),"")</f>
        <v>0.6</v>
      </c>
      <c r="Z419" s="39" t="str">
        <f>IFERROR(IF(Y419="","",IF(Y419&lt;=0.2,"Muy Baja",IF(Y419&lt;=0.4,"Baja",IF(Y419&lt;=0.6,"Media",IF(Y419&lt;=0.8,"Alta","Muy Alta"))))),"")</f>
        <v>Media</v>
      </c>
      <c r="AA419" s="62">
        <f>+Y419</f>
        <v>0.6</v>
      </c>
      <c r="AB419" s="39" t="str">
        <f>IFERROR(IF(AC419="","",IF(AC419&lt;=0.2,"Leve",IF(AC419&lt;=0.4,"Menor",IF(AC419&lt;=0.6,"Moderado",IF(AC419&lt;=0.8,"Mayor","Catastrófico"))))),"")</f>
        <v>Moderado</v>
      </c>
      <c r="AC419" s="62">
        <f>IFERROR(IF(R419="Impacto",(N419-(+N419*U419)),IF(R419="Probabilidad",N419,"")),"")</f>
        <v>0.6</v>
      </c>
      <c r="AD419" s="63" t="str">
        <f>IFERROR(IF(OR(AND(Z419="Muy Baja",AB419="Leve"),AND(Z419="Muy Baja",AB419="Menor"),AND(Z419="Baja",AB419="Leve")),"Bajo",IF(OR(AND(Z419="Muy baja",AB419="Moderado"),AND(Z419="Baja",AB419="Menor"),AND(Z419="Baja",AB419="Moderado"),AND(Z419="Media",AB419="Leve"),AND(Z419="Media",AB419="Menor"),AND(Z419="Media",AB419="Moderado"),AND(Z419="Alta",AB419="Leve"),AND(Z419="Alta",AB419="Menor")),"Moderado",IF(OR(AND(Z419="Muy Baja",AB419="Mayor"),AND(Z419="Baja",AB419="Mayor"),AND(Z419="Media",AB419="Mayor"),AND(Z419="Alta",AB419="Moderado"),AND(Z419="Alta",AB419="Mayor"),AND(Z419="Muy Alta",AB419="Leve"),AND(Z419="Muy Alta",AB419="Menor"),AND(Z419="Muy Alta",AB419="Moderado"),AND(Z419="Muy Alta",AB419="Mayor")),"Alto",IF(OR(AND(Z419="Muy Baja",AB419="Catastrófico"),AND(Z419="Baja",AB419="Catastrófico"),AND(Z419="Media",AB419="Catastrófico"),AND(Z419="Alta",AB419="Catastrófico"),AND(Z419="Muy Alta",AB419="Catastrófico")),"Extremo","")))),"")</f>
        <v>Moderado</v>
      </c>
      <c r="AE419" s="43" t="s">
        <v>55</v>
      </c>
      <c r="AF419" s="99" t="s">
        <v>1077</v>
      </c>
      <c r="AG419" s="44" t="s">
        <v>1078</v>
      </c>
      <c r="AH419" s="44" t="s">
        <v>1079</v>
      </c>
      <c r="AI419" s="44" t="s">
        <v>1080</v>
      </c>
      <c r="AJ419" s="44" t="s">
        <v>1081</v>
      </c>
      <c r="AK419" s="13" t="s">
        <v>870</v>
      </c>
      <c r="AL419" s="45">
        <v>44561</v>
      </c>
      <c r="AM419" s="222">
        <v>3781</v>
      </c>
      <c r="AN419" s="223"/>
    </row>
    <row r="420" spans="1:70" s="104" customFormat="1" ht="94.5" x14ac:dyDescent="0.3">
      <c r="A420" s="245"/>
      <c r="B420" s="177"/>
      <c r="C420" s="177"/>
      <c r="D420" s="242"/>
      <c r="E420" s="242"/>
      <c r="F420" s="248"/>
      <c r="G420" s="177"/>
      <c r="H420" s="177"/>
      <c r="I420" s="196"/>
      <c r="J420" s="199"/>
      <c r="K420" s="202"/>
      <c r="L420" s="199">
        <f ca="1">IF(NOT(ISERROR(MATCH(K420,_xlfn.ANCHORARRAY(F431),0))),J433&amp;"Por favor no seleccionar los criterios de impacto",K420)</f>
        <v>0</v>
      </c>
      <c r="M420" s="196"/>
      <c r="N420" s="199"/>
      <c r="O420" s="174"/>
      <c r="P420" s="31">
        <v>2</v>
      </c>
      <c r="Q420" s="2" t="s">
        <v>1082</v>
      </c>
      <c r="R420" s="27" t="str">
        <f>IF(OR(S420="Preventivo",S420="Detectivo"),"Probabilidad",IF(S420="Correctivo","Impacto",""))</f>
        <v>Probabilidad</v>
      </c>
      <c r="S420" s="12" t="s">
        <v>64</v>
      </c>
      <c r="T420" s="12" t="s">
        <v>51</v>
      </c>
      <c r="U420" s="28" t="str">
        <f t="shared" ref="U420:U421" si="359">IF(AND(S420="Preventivo",T420="Automático"),"50%",IF(AND(S420="Preventivo",T420="Manual"),"40%",IF(AND(S420="Detectivo",T420="Automático"),"40%",IF(AND(S420="Detectivo",T420="Manual"),"30%",IF(AND(S420="Correctivo",T420="Automático"),"35%",IF(AND(S420="Correctivo",T420="Manual"),"25%",""))))))</f>
        <v>40%</v>
      </c>
      <c r="V420" s="12" t="s">
        <v>52</v>
      </c>
      <c r="W420" s="12" t="s">
        <v>53</v>
      </c>
      <c r="X420" s="12" t="s">
        <v>54</v>
      </c>
      <c r="Y420" s="29">
        <f>IFERROR(IF(AND(R419="Probabilidad",R420="Probabilidad"),(AA419-(+AA419*U420)),IF(R420="Probabilidad",(J419-(+J419*U420)),IF(R420="Impacto",AA419,""))),"")</f>
        <v>0.36</v>
      </c>
      <c r="Z420" s="25" t="str">
        <f t="shared" ref="Z420:Z424" si="360">IFERROR(IF(Y420="","",IF(Y420&lt;=0.2,"Muy Baja",IF(Y420&lt;=0.4,"Baja",IF(Y420&lt;=0.6,"Media",IF(Y420&lt;=0.8,"Alta","Muy Alta"))))),"")</f>
        <v>Baja</v>
      </c>
      <c r="AA420" s="18">
        <f t="shared" ref="AA420:AA424" si="361">+Y420</f>
        <v>0.36</v>
      </c>
      <c r="AB420" s="25" t="str">
        <f t="shared" ref="AB420:AB424" si="362">IFERROR(IF(AC420="","",IF(AC420&lt;=0.2,"Leve",IF(AC420&lt;=0.4,"Menor",IF(AC420&lt;=0.6,"Moderado",IF(AC420&lt;=0.8,"Mayor","Catastrófico"))))),"")</f>
        <v>Moderado</v>
      </c>
      <c r="AC420" s="18">
        <f>IFERROR(IF(AND(R419="Impacto",R420="Impacto"),(AC419-(+AC419*U420)),IF(R420="Impacto",(N419-(+N419*U420)),IF(R420="Probabilidad",AC419,""))),"")</f>
        <v>0.6</v>
      </c>
      <c r="AD420" s="30" t="str">
        <f t="shared" ref="AD420:AD424" si="363">IFERROR(IF(OR(AND(Z420="Muy Baja",AB420="Leve"),AND(Z420="Muy Baja",AB420="Menor"),AND(Z420="Baja",AB420="Leve")),"Bajo",IF(OR(AND(Z420="Muy baja",AB420="Moderado"),AND(Z420="Baja",AB420="Menor"),AND(Z420="Baja",AB420="Moderado"),AND(Z420="Media",AB420="Leve"),AND(Z420="Media",AB420="Menor"),AND(Z420="Media",AB420="Moderado"),AND(Z420="Alta",AB420="Leve"),AND(Z420="Alta",AB420="Menor")),"Moderado",IF(OR(AND(Z420="Muy Baja",AB420="Mayor"),AND(Z420="Baja",AB420="Mayor"),AND(Z420="Media",AB420="Mayor"),AND(Z420="Alta",AB420="Moderado"),AND(Z420="Alta",AB420="Mayor"),AND(Z420="Muy Alta",AB420="Leve"),AND(Z420="Muy Alta",AB420="Menor"),AND(Z420="Muy Alta",AB420="Moderado"),AND(Z420="Muy Alta",AB420="Mayor")),"Alto",IF(OR(AND(Z420="Muy Baja",AB420="Catastrófico"),AND(Z420="Baja",AB420="Catastrófico"),AND(Z420="Media",AB420="Catastrófico"),AND(Z420="Alta",AB420="Catastrófico"),AND(Z420="Muy Alta",AB420="Catastrófico")),"Extremo","")))),"")</f>
        <v>Moderado</v>
      </c>
      <c r="AE420" s="11" t="s">
        <v>55</v>
      </c>
      <c r="AF420" s="97" t="s">
        <v>1083</v>
      </c>
      <c r="AG420" s="12" t="s">
        <v>1078</v>
      </c>
      <c r="AH420" s="12" t="s">
        <v>1079</v>
      </c>
      <c r="AI420" s="12" t="s">
        <v>1080</v>
      </c>
      <c r="AJ420" s="12" t="s">
        <v>1081</v>
      </c>
      <c r="AK420" s="13" t="s">
        <v>870</v>
      </c>
      <c r="AL420" s="13">
        <v>44561</v>
      </c>
      <c r="AM420" s="177"/>
      <c r="AN420" s="217"/>
    </row>
    <row r="421" spans="1:70" s="104" customFormat="1" ht="81" x14ac:dyDescent="0.3">
      <c r="A421" s="245"/>
      <c r="B421" s="177"/>
      <c r="C421" s="177"/>
      <c r="D421" s="242"/>
      <c r="E421" s="242"/>
      <c r="F421" s="248"/>
      <c r="G421" s="177"/>
      <c r="H421" s="177"/>
      <c r="I421" s="196"/>
      <c r="J421" s="199"/>
      <c r="K421" s="202"/>
      <c r="L421" s="199">
        <f ca="1">IF(NOT(ISERROR(MATCH(K421,_xlfn.ANCHORARRAY(F432),0))),J434&amp;"Por favor no seleccionar los criterios de impacto",K421)</f>
        <v>0</v>
      </c>
      <c r="M421" s="196"/>
      <c r="N421" s="199"/>
      <c r="O421" s="174"/>
      <c r="P421" s="31">
        <v>3</v>
      </c>
      <c r="Q421" s="2" t="s">
        <v>1084</v>
      </c>
      <c r="R421" s="27" t="str">
        <f>IF(OR(S421="Preventivo",S421="Detectivo"),"Probabilidad",IF(S421="Correctivo","Impacto",""))</f>
        <v>Probabilidad</v>
      </c>
      <c r="S421" s="12" t="s">
        <v>64</v>
      </c>
      <c r="T421" s="12" t="s">
        <v>51</v>
      </c>
      <c r="U421" s="28" t="str">
        <f t="shared" si="359"/>
        <v>40%</v>
      </c>
      <c r="V421" s="12" t="s">
        <v>52</v>
      </c>
      <c r="W421" s="12" t="s">
        <v>53</v>
      </c>
      <c r="X421" s="12" t="s">
        <v>54</v>
      </c>
      <c r="Y421" s="29">
        <f>IFERROR(IF(AND(R420="Probabilidad",R421="Probabilidad"),(AA420-(+AA420*U421)),IF(AND(R420="Impacto",R421="Probabilidad"),(AA419-(+AA419*U421)),IF(R421="Impacto",AA420,""))),"")</f>
        <v>0.216</v>
      </c>
      <c r="Z421" s="25" t="str">
        <f t="shared" si="360"/>
        <v>Baja</v>
      </c>
      <c r="AA421" s="18">
        <f t="shared" si="361"/>
        <v>0.216</v>
      </c>
      <c r="AB421" s="25" t="str">
        <f t="shared" si="362"/>
        <v>Moderado</v>
      </c>
      <c r="AC421" s="18">
        <f>IFERROR(IF(AND(R420="Impacto",R421="Impacto"),(AC420-(+AC420*U421)),IF(AND(R420="Probabilidad",R421="Impacto"),(AC419-(+AC419*U421)),IF(R421="Probabilidad",AC420,""))),"")</f>
        <v>0.6</v>
      </c>
      <c r="AD421" s="30" t="str">
        <f t="shared" si="363"/>
        <v>Moderado</v>
      </c>
      <c r="AE421" s="11" t="s">
        <v>55</v>
      </c>
      <c r="AF421" s="97" t="s">
        <v>1085</v>
      </c>
      <c r="AG421" s="12" t="s">
        <v>1078</v>
      </c>
      <c r="AH421" s="12" t="s">
        <v>1079</v>
      </c>
      <c r="AI421" s="12" t="s">
        <v>1080</v>
      </c>
      <c r="AJ421" s="12" t="s">
        <v>1081</v>
      </c>
      <c r="AK421" s="13" t="s">
        <v>870</v>
      </c>
      <c r="AL421" s="13">
        <v>44561</v>
      </c>
      <c r="AM421" s="177"/>
      <c r="AN421" s="217"/>
    </row>
    <row r="422" spans="1:70" s="104" customFormat="1" x14ac:dyDescent="0.3">
      <c r="A422" s="245"/>
      <c r="B422" s="177"/>
      <c r="C422" s="177"/>
      <c r="D422" s="242"/>
      <c r="E422" s="242"/>
      <c r="F422" s="248"/>
      <c r="G422" s="177"/>
      <c r="H422" s="177"/>
      <c r="I422" s="196"/>
      <c r="J422" s="199"/>
      <c r="K422" s="202"/>
      <c r="L422" s="199">
        <f ca="1">IF(NOT(ISERROR(MATCH(K422,_xlfn.ANCHORARRAY(F433),0))),J435&amp;"Por favor no seleccionar los criterios de impacto",K422)</f>
        <v>0</v>
      </c>
      <c r="M422" s="196"/>
      <c r="N422" s="199"/>
      <c r="O422" s="174"/>
      <c r="P422" s="31">
        <v>4</v>
      </c>
      <c r="Q422" s="2"/>
      <c r="R422" s="27" t="str">
        <f t="shared" ref="R422:R454" si="364">IF(OR(S422="Preventivo",S422="Detectivo"),"Probabilidad",IF(S422="Correctivo","Impacto",""))</f>
        <v/>
      </c>
      <c r="S422" s="12"/>
      <c r="T422" s="12"/>
      <c r="U422" s="28"/>
      <c r="V422" s="12"/>
      <c r="W422" s="12"/>
      <c r="X422" s="12"/>
      <c r="Y422" s="29" t="str">
        <f t="shared" ref="Y422:Y424" si="365">IFERROR(IF(AND(R421="Probabilidad",R422="Probabilidad"),(AA421-(+AA421*U422)),IF(AND(R421="Impacto",R422="Probabilidad"),(AA420-(+AA420*U422)),IF(R422="Impacto",AA421,""))),"")</f>
        <v/>
      </c>
      <c r="Z422" s="25" t="str">
        <f t="shared" si="360"/>
        <v/>
      </c>
      <c r="AA422" s="18" t="str">
        <f t="shared" si="361"/>
        <v/>
      </c>
      <c r="AB422" s="25" t="str">
        <f t="shared" si="362"/>
        <v/>
      </c>
      <c r="AC422" s="18" t="str">
        <f t="shared" ref="AC422:AC424" si="366">IFERROR(IF(AND(R421="Impacto",R422="Impacto"),(AC421-(+AC421*U422)),IF(AND(R421="Probabilidad",R422="Impacto"),(AC420-(+AC420*U422)),IF(R422="Probabilidad",AC421,""))),"")</f>
        <v/>
      </c>
      <c r="AD422" s="30" t="str">
        <f>IFERROR(IF(OR(AND(Z422="Muy Baja",AB422="Leve"),AND(Z422="Muy Baja",AB422="Menor"),AND(Z422="Baja",AB422="Leve")),"Bajo",IF(OR(AND(Z422="Muy baja",AB422="Moderado"),AND(Z422="Baja",AB422="Menor"),AND(Z422="Baja",AB422="Moderado"),AND(Z422="Media",AB422="Leve"),AND(Z422="Media",AB422="Menor"),AND(Z422="Media",AB422="Moderado"),AND(Z422="Alta",AB422="Leve"),AND(Z422="Alta",AB422="Menor")),"Moderado",IF(OR(AND(Z422="Muy Baja",AB422="Mayor"),AND(Z422="Baja",AB422="Mayor"),AND(Z422="Media",AB422="Mayor"),AND(Z422="Alta",AB422="Moderado"),AND(Z422="Alta",AB422="Mayor"),AND(Z422="Muy Alta",AB422="Leve"),AND(Z422="Muy Alta",AB422="Menor"),AND(Z422="Muy Alta",AB422="Moderado"),AND(Z422="Muy Alta",AB422="Mayor")),"Alto",IF(OR(AND(Z422="Muy Baja",AB422="Catastrófico"),AND(Z422="Baja",AB422="Catastrófico"),AND(Z422="Media",AB422="Catastrófico"),AND(Z422="Alta",AB422="Catastrófico"),AND(Z422="Muy Alta",AB422="Catastrófico")),"Extremo","")))),"")</f>
        <v/>
      </c>
      <c r="AE422" s="11"/>
      <c r="AF422" s="11"/>
      <c r="AG422" s="12"/>
      <c r="AH422" s="12"/>
      <c r="AI422" s="12"/>
      <c r="AJ422" s="12"/>
      <c r="AK422" s="13"/>
      <c r="AL422" s="13"/>
      <c r="AM422" s="177"/>
      <c r="AN422" s="217"/>
    </row>
    <row r="423" spans="1:70" s="104" customFormat="1" x14ac:dyDescent="0.3">
      <c r="A423" s="245"/>
      <c r="B423" s="177"/>
      <c r="C423" s="177"/>
      <c r="D423" s="242"/>
      <c r="E423" s="242"/>
      <c r="F423" s="248"/>
      <c r="G423" s="177"/>
      <c r="H423" s="177"/>
      <c r="I423" s="196"/>
      <c r="J423" s="199"/>
      <c r="K423" s="202"/>
      <c r="L423" s="199">
        <f ca="1">IF(NOT(ISERROR(MATCH(K423,_xlfn.ANCHORARRAY(F434),0))),J436&amp;"Por favor no seleccionar los criterios de impacto",K423)</f>
        <v>0</v>
      </c>
      <c r="M423" s="196"/>
      <c r="N423" s="199"/>
      <c r="O423" s="174"/>
      <c r="P423" s="31">
        <v>5</v>
      </c>
      <c r="Q423" s="2"/>
      <c r="R423" s="27" t="str">
        <f t="shared" si="364"/>
        <v/>
      </c>
      <c r="S423" s="12"/>
      <c r="T423" s="12"/>
      <c r="U423" s="28"/>
      <c r="V423" s="12"/>
      <c r="W423" s="12"/>
      <c r="X423" s="12"/>
      <c r="Y423" s="29" t="str">
        <f t="shared" si="365"/>
        <v/>
      </c>
      <c r="Z423" s="25" t="str">
        <f t="shared" si="360"/>
        <v/>
      </c>
      <c r="AA423" s="18" t="str">
        <f t="shared" si="361"/>
        <v/>
      </c>
      <c r="AB423" s="25" t="str">
        <f t="shared" si="362"/>
        <v/>
      </c>
      <c r="AC423" s="18" t="str">
        <f t="shared" si="366"/>
        <v/>
      </c>
      <c r="AD423" s="30" t="str">
        <f t="shared" si="363"/>
        <v/>
      </c>
      <c r="AE423" s="11"/>
      <c r="AF423" s="11"/>
      <c r="AG423" s="12"/>
      <c r="AH423" s="12"/>
      <c r="AI423" s="12"/>
      <c r="AJ423" s="12"/>
      <c r="AK423" s="13"/>
      <c r="AL423" s="13"/>
      <c r="AM423" s="177"/>
      <c r="AN423" s="217"/>
    </row>
    <row r="424" spans="1:70" s="104" customFormat="1" x14ac:dyDescent="0.3">
      <c r="A424" s="246"/>
      <c r="B424" s="178"/>
      <c r="C424" s="178"/>
      <c r="D424" s="243"/>
      <c r="E424" s="243"/>
      <c r="F424" s="249"/>
      <c r="G424" s="178"/>
      <c r="H424" s="178"/>
      <c r="I424" s="197"/>
      <c r="J424" s="200"/>
      <c r="K424" s="203"/>
      <c r="L424" s="200">
        <f ca="1">IF(NOT(ISERROR(MATCH(K424,_xlfn.ANCHORARRAY(F435),0))),J437&amp;"Por favor no seleccionar los criterios de impacto",K424)</f>
        <v>0</v>
      </c>
      <c r="M424" s="197"/>
      <c r="N424" s="200"/>
      <c r="O424" s="175"/>
      <c r="P424" s="31">
        <v>6</v>
      </c>
      <c r="Q424" s="2"/>
      <c r="R424" s="27" t="str">
        <f t="shared" si="364"/>
        <v/>
      </c>
      <c r="S424" s="12"/>
      <c r="T424" s="12"/>
      <c r="U424" s="28"/>
      <c r="V424" s="12"/>
      <c r="W424" s="12"/>
      <c r="X424" s="12"/>
      <c r="Y424" s="29" t="str">
        <f t="shared" si="365"/>
        <v/>
      </c>
      <c r="Z424" s="25" t="str">
        <f t="shared" si="360"/>
        <v/>
      </c>
      <c r="AA424" s="18" t="str">
        <f t="shared" si="361"/>
        <v/>
      </c>
      <c r="AB424" s="25" t="str">
        <f t="shared" si="362"/>
        <v/>
      </c>
      <c r="AC424" s="18" t="str">
        <f t="shared" si="366"/>
        <v/>
      </c>
      <c r="AD424" s="30" t="str">
        <f t="shared" si="363"/>
        <v/>
      </c>
      <c r="AE424" s="11"/>
      <c r="AF424" s="11"/>
      <c r="AG424" s="12"/>
      <c r="AH424" s="12"/>
      <c r="AI424" s="12"/>
      <c r="AJ424" s="12"/>
      <c r="AK424" s="13"/>
      <c r="AL424" s="13"/>
      <c r="AM424" s="178"/>
      <c r="AN424" s="224"/>
    </row>
    <row r="425" spans="1:70" s="104" customFormat="1" ht="189" x14ac:dyDescent="0.3">
      <c r="A425" s="244">
        <v>70</v>
      </c>
      <c r="B425" s="176" t="s">
        <v>1072</v>
      </c>
      <c r="C425" s="176" t="s">
        <v>67</v>
      </c>
      <c r="D425" s="241" t="s">
        <v>1086</v>
      </c>
      <c r="E425" s="241" t="s">
        <v>1087</v>
      </c>
      <c r="F425" s="247" t="s">
        <v>1088</v>
      </c>
      <c r="G425" s="176" t="s">
        <v>137</v>
      </c>
      <c r="H425" s="176">
        <v>365</v>
      </c>
      <c r="I425" s="195" t="str">
        <f t="shared" ref="I425" si="367">IF(H425&lt;=0,"",IF(H425&lt;=2,"Muy Baja",IF(H425&lt;=5,"Baja",IF(H425&lt;=19,"Media",IF(H425&lt;=50,"Alta","Muy Alta")))))</f>
        <v>Muy Alta</v>
      </c>
      <c r="J425" s="198">
        <f>IF(I425="","",IF(I425="Muy Baja",0.2,IF(I425="Baja",0.4,IF(I425="Media",0.6,IF(I425="Alta",0.8,IF(I425="Muy Alta",1,))))))</f>
        <v>1</v>
      </c>
      <c r="K425" s="201" t="s">
        <v>95</v>
      </c>
      <c r="L425" s="198" t="str">
        <f>IF(NOT(ISERROR(MATCH(K425,'[18]Tabla Impacto'!$B$221:$B$223,0))),'[18]Tabla Impacto'!$F$223&amp;"Por favor no seleccionar los criterios de impacto(Afectación Económica o presupuestal y Pérdida Reputacional)",K425)</f>
        <v xml:space="preserve">     El riesgo afecta la imagen de la entidad con algunos usuarios de relevancia frente al logro de los objetivos</v>
      </c>
      <c r="M425" s="195" t="str">
        <f>IF(OR(L425='[18]Tabla Impacto'!$C$11,L425='[18]Tabla Impacto'!$D$11),"Leve",IF(OR(L425='[18]Tabla Impacto'!$C$12,L425='[18]Tabla Impacto'!$D$12),"Menor",IF(OR(L425='[18]Tabla Impacto'!$C$13,L425='[18]Tabla Impacto'!$D$13),"Moderado",IF(OR(L425='[18]Tabla Impacto'!$C$14,L425='[18]Tabla Impacto'!$D$14),"Mayor",IF(OR(L425='[18]Tabla Impacto'!$C$15,L425='[18]Tabla Impacto'!$D$15),"Catastrófico","")))))</f>
        <v>Moderado</v>
      </c>
      <c r="N425" s="198">
        <f>IF(M425="","",IF(M425="Leve",0.2,IF(M425="Menor",0.4,IF(M425="Moderado",0.6,IF(M425="Mayor",0.8,IF(M425="Catastrófico",1,))))))</f>
        <v>0.6</v>
      </c>
      <c r="O425" s="173" t="str">
        <f>IF(OR(AND(I425="Muy Baja",M425="Leve"),AND(I425="Muy Baja",M425="Menor"),AND(I425="Baja",M425="Leve")),"Bajo",IF(OR(AND(I425="Muy baja",M425="Moderado"),AND(I425="Baja",M425="Menor"),AND(I425="Baja",M425="Moderado"),AND(I425="Media",M425="Leve"),AND(I425="Media",M425="Menor"),AND(I425="Media",M425="Moderado"),AND(I425="Alta",M425="Leve"),AND(I425="Alta",M425="Menor")),"Moderado",IF(OR(AND(I425="Muy Baja",M425="Mayor"),AND(I425="Baja",M425="Mayor"),AND(I425="Media",M425="Mayor"),AND(I425="Alta",M425="Moderado"),AND(I425="Alta",M425="Mayor"),AND(I425="Muy Alta",M425="Leve"),AND(I425="Muy Alta",M425="Menor"),AND(I425="Muy Alta",M425="Moderado"),AND(I425="Muy Alta",M425="Mayor")),"Alto",IF(OR(AND(I425="Muy Baja",M425="Catastrófico"),AND(I425="Baja",M425="Catastrófico"),AND(I425="Media",M425="Catastrófico"),AND(I425="Alta",M425="Catastrófico"),AND(I425="Muy Alta",M425="Catastrófico")),"Extremo",""))))</f>
        <v>Alto</v>
      </c>
      <c r="P425" s="31">
        <v>1</v>
      </c>
      <c r="Q425" s="2" t="s">
        <v>1089</v>
      </c>
      <c r="R425" s="27" t="str">
        <f t="shared" si="364"/>
        <v>Probabilidad</v>
      </c>
      <c r="S425" s="12" t="s">
        <v>64</v>
      </c>
      <c r="T425" s="12" t="s">
        <v>51</v>
      </c>
      <c r="U425" s="28" t="str">
        <f>IF(AND(S425="Preventivo",T425="Automático"),"50%",IF(AND(S425="Preventivo",T425="Manual"),"40%",IF(AND(S425="Detectivo",T425="Automático"),"40%",IF(AND(S425="Detectivo",T425="Manual"),"30%",IF(AND(S425="Correctivo",T425="Automático"),"35%",IF(AND(S425="Correctivo",T425="Manual"),"25%",""))))))</f>
        <v>40%</v>
      </c>
      <c r="V425" s="12" t="s">
        <v>52</v>
      </c>
      <c r="W425" s="12" t="s">
        <v>53</v>
      </c>
      <c r="X425" s="12" t="s">
        <v>54</v>
      </c>
      <c r="Y425" s="29">
        <f>IFERROR(IF(R425="Probabilidad",(J425-(+J425*U425)),IF(R425="Impacto",J425,"")),"")</f>
        <v>0.6</v>
      </c>
      <c r="Z425" s="25" t="str">
        <f>IFERROR(IF(Y425="","",IF(Y425&lt;=0.2,"Muy Baja",IF(Y425&lt;=0.4,"Baja",IF(Y425&lt;=0.6,"Media",IF(Y425&lt;=0.8,"Alta","Muy Alta"))))),"")</f>
        <v>Media</v>
      </c>
      <c r="AA425" s="18">
        <f>+Y425</f>
        <v>0.6</v>
      </c>
      <c r="AB425" s="25" t="str">
        <f>IFERROR(IF(AC425="","",IF(AC425&lt;=0.2,"Leve",IF(AC425&lt;=0.4,"Menor",IF(AC425&lt;=0.6,"Moderado",IF(AC425&lt;=0.8,"Mayor","Catastrófico"))))),"")</f>
        <v>Moderado</v>
      </c>
      <c r="AC425" s="18">
        <f>IFERROR(IF(R425="Impacto",(N425-(+N425*U425)),IF(R425="Probabilidad",N425,"")),"")</f>
        <v>0.6</v>
      </c>
      <c r="AD425" s="30" t="str">
        <f>IFERROR(IF(OR(AND(Z425="Muy Baja",AB425="Leve"),AND(Z425="Muy Baja",AB425="Menor"),AND(Z425="Baja",AB425="Leve")),"Bajo",IF(OR(AND(Z425="Muy baja",AB425="Moderado"),AND(Z425="Baja",AB425="Menor"),AND(Z425="Baja",AB425="Moderado"),AND(Z425="Media",AB425="Leve"),AND(Z425="Media",AB425="Menor"),AND(Z425="Media",AB425="Moderado"),AND(Z425="Alta",AB425="Leve"),AND(Z425="Alta",AB425="Menor")),"Moderado",IF(OR(AND(Z425="Muy Baja",AB425="Mayor"),AND(Z425="Baja",AB425="Mayor"),AND(Z425="Media",AB425="Mayor"),AND(Z425="Alta",AB425="Moderado"),AND(Z425="Alta",AB425="Mayor"),AND(Z425="Muy Alta",AB425="Leve"),AND(Z425="Muy Alta",AB425="Menor"),AND(Z425="Muy Alta",AB425="Moderado"),AND(Z425="Muy Alta",AB425="Mayor")),"Alto",IF(OR(AND(Z425="Muy Baja",AB425="Catastrófico"),AND(Z425="Baja",AB425="Catastrófico"),AND(Z425="Media",AB425="Catastrófico"),AND(Z425="Alta",AB425="Catastrófico"),AND(Z425="Muy Alta",AB425="Catastrófico")),"Extremo","")))),"")</f>
        <v>Moderado</v>
      </c>
      <c r="AE425" s="11" t="s">
        <v>55</v>
      </c>
      <c r="AF425" s="97" t="s">
        <v>1090</v>
      </c>
      <c r="AG425" s="12" t="s">
        <v>1091</v>
      </c>
      <c r="AH425" s="12" t="s">
        <v>1092</v>
      </c>
      <c r="AI425" s="12" t="s">
        <v>1080</v>
      </c>
      <c r="AJ425" s="12" t="s">
        <v>1081</v>
      </c>
      <c r="AK425" s="13" t="s">
        <v>870</v>
      </c>
      <c r="AL425" s="13">
        <v>44561</v>
      </c>
      <c r="AM425" s="176">
        <v>3782</v>
      </c>
      <c r="AN425" s="216"/>
    </row>
    <row r="426" spans="1:70" s="104" customFormat="1" x14ac:dyDescent="0.3">
      <c r="A426" s="245"/>
      <c r="B426" s="177"/>
      <c r="C426" s="177"/>
      <c r="D426" s="242"/>
      <c r="E426" s="242"/>
      <c r="F426" s="248"/>
      <c r="G426" s="177"/>
      <c r="H426" s="177"/>
      <c r="I426" s="196"/>
      <c r="J426" s="199"/>
      <c r="K426" s="202"/>
      <c r="L426" s="199">
        <f ca="1">IF(NOT(ISERROR(MATCH(K426,_xlfn.ANCHORARRAY(F437),0))),J439&amp;"Por favor no seleccionar los criterios de impacto",K426)</f>
        <v>0</v>
      </c>
      <c r="M426" s="196"/>
      <c r="N426" s="199"/>
      <c r="O426" s="174"/>
      <c r="P426" s="31">
        <v>2</v>
      </c>
      <c r="Q426" s="2"/>
      <c r="R426" s="27" t="str">
        <f t="shared" si="364"/>
        <v/>
      </c>
      <c r="S426" s="12"/>
      <c r="T426" s="12"/>
      <c r="U426" s="28" t="str">
        <f t="shared" ref="U426:U430" si="368">IF(AND(S426="Preventivo",T426="Automático"),"50%",IF(AND(S426="Preventivo",T426="Manual"),"40%",IF(AND(S426="Detectivo",T426="Automático"),"40%",IF(AND(S426="Detectivo",T426="Manual"),"30%",IF(AND(S426="Correctivo",T426="Automático"),"35%",IF(AND(S426="Correctivo",T426="Manual"),"25%",""))))))</f>
        <v/>
      </c>
      <c r="V426" s="12"/>
      <c r="W426" s="12"/>
      <c r="X426" s="12"/>
      <c r="Y426" s="29" t="str">
        <f>IFERROR(IF(AND(R425="Probabilidad",R426="Probabilidad"),(AA425-(+AA425*U426)),IF(R426="Probabilidad",(J425-(+J425*U426)),IF(R426="Impacto",AA425,""))),"")</f>
        <v/>
      </c>
      <c r="Z426" s="25" t="str">
        <f t="shared" ref="Z426:Z430" si="369">IFERROR(IF(Y426="","",IF(Y426&lt;=0.2,"Muy Baja",IF(Y426&lt;=0.4,"Baja",IF(Y426&lt;=0.6,"Media",IF(Y426&lt;=0.8,"Alta","Muy Alta"))))),"")</f>
        <v/>
      </c>
      <c r="AA426" s="18" t="str">
        <f t="shared" ref="AA426:AA430" si="370">+Y426</f>
        <v/>
      </c>
      <c r="AB426" s="25" t="str">
        <f t="shared" ref="AB426:AB430" si="371">IFERROR(IF(AC426="","",IF(AC426&lt;=0.2,"Leve",IF(AC426&lt;=0.4,"Menor",IF(AC426&lt;=0.6,"Moderado",IF(AC426&lt;=0.8,"Mayor","Catastrófico"))))),"")</f>
        <v/>
      </c>
      <c r="AC426" s="18" t="str">
        <f>IFERROR(IF(AND(R425="Impacto",R426="Impacto"),(AC425-(+AC425*U426)),IF(R426="Impacto",(N425-(+N425*U426)),IF(R426="Probabilidad",AC425,""))),"")</f>
        <v/>
      </c>
      <c r="AD426" s="30" t="str">
        <f t="shared" ref="AD426:AD427" si="372">IFERROR(IF(OR(AND(Z426="Muy Baja",AB426="Leve"),AND(Z426="Muy Baja",AB426="Menor"),AND(Z426="Baja",AB426="Leve")),"Bajo",IF(OR(AND(Z426="Muy baja",AB426="Moderado"),AND(Z426="Baja",AB426="Menor"),AND(Z426="Baja",AB426="Moderado"),AND(Z426="Media",AB426="Leve"),AND(Z426="Media",AB426="Menor"),AND(Z426="Media",AB426="Moderado"),AND(Z426="Alta",AB426="Leve"),AND(Z426="Alta",AB426="Menor")),"Moderado",IF(OR(AND(Z426="Muy Baja",AB426="Mayor"),AND(Z426="Baja",AB426="Mayor"),AND(Z426="Media",AB426="Mayor"),AND(Z426="Alta",AB426="Moderado"),AND(Z426="Alta",AB426="Mayor"),AND(Z426="Muy Alta",AB426="Leve"),AND(Z426="Muy Alta",AB426="Menor"),AND(Z426="Muy Alta",AB426="Moderado"),AND(Z426="Muy Alta",AB426="Mayor")),"Alto",IF(OR(AND(Z426="Muy Baja",AB426="Catastrófico"),AND(Z426="Baja",AB426="Catastrófico"),AND(Z426="Media",AB426="Catastrófico"),AND(Z426="Alta",AB426="Catastrófico"),AND(Z426="Muy Alta",AB426="Catastrófico")),"Extremo","")))),"")</f>
        <v/>
      </c>
      <c r="AE426" s="11"/>
      <c r="AF426" s="11"/>
      <c r="AG426" s="12"/>
      <c r="AH426" s="12"/>
      <c r="AI426" s="12"/>
      <c r="AJ426" s="12"/>
      <c r="AK426" s="13"/>
      <c r="AL426" s="13"/>
      <c r="AM426" s="177"/>
      <c r="AN426" s="217"/>
    </row>
    <row r="427" spans="1:70" s="104" customFormat="1" x14ac:dyDescent="0.3">
      <c r="A427" s="245"/>
      <c r="B427" s="177"/>
      <c r="C427" s="177"/>
      <c r="D427" s="242"/>
      <c r="E427" s="242"/>
      <c r="F427" s="248"/>
      <c r="G427" s="177"/>
      <c r="H427" s="177"/>
      <c r="I427" s="196"/>
      <c r="J427" s="199"/>
      <c r="K427" s="202"/>
      <c r="L427" s="199">
        <f ca="1">IF(NOT(ISERROR(MATCH(K427,_xlfn.ANCHORARRAY(F438),0))),J440&amp;"Por favor no seleccionar los criterios de impacto",K427)</f>
        <v>0</v>
      </c>
      <c r="M427" s="196"/>
      <c r="N427" s="199"/>
      <c r="O427" s="174"/>
      <c r="P427" s="31">
        <v>3</v>
      </c>
      <c r="Q427" s="2"/>
      <c r="R427" s="27" t="str">
        <f t="shared" si="364"/>
        <v/>
      </c>
      <c r="S427" s="12"/>
      <c r="T427" s="12"/>
      <c r="U427" s="28" t="str">
        <f t="shared" si="368"/>
        <v/>
      </c>
      <c r="V427" s="12"/>
      <c r="W427" s="12"/>
      <c r="X427" s="12"/>
      <c r="Y427" s="29" t="str">
        <f>IFERROR(IF(AND(R426="Probabilidad",R427="Probabilidad"),(AA426-(+AA426*U427)),IF(AND(R426="Impacto",R427="Probabilidad"),(AA425-(+AA425*U427)),IF(R427="Impacto",AA426,""))),"")</f>
        <v/>
      </c>
      <c r="Z427" s="25" t="str">
        <f t="shared" si="369"/>
        <v/>
      </c>
      <c r="AA427" s="18" t="str">
        <f t="shared" si="370"/>
        <v/>
      </c>
      <c r="AB427" s="25" t="str">
        <f t="shared" si="371"/>
        <v/>
      </c>
      <c r="AC427" s="18" t="str">
        <f>IFERROR(IF(AND(R426="Impacto",R427="Impacto"),(AC426-(+AC426*U427)),IF(AND(R426="Probabilidad",R427="Impacto"),(AC425-(+AC425*U427)),IF(R427="Probabilidad",AC426,""))),"")</f>
        <v/>
      </c>
      <c r="AD427" s="30" t="str">
        <f t="shared" si="372"/>
        <v/>
      </c>
      <c r="AE427" s="11"/>
      <c r="AF427" s="11"/>
      <c r="AG427" s="12"/>
      <c r="AH427" s="12"/>
      <c r="AI427" s="12"/>
      <c r="AJ427" s="12"/>
      <c r="AK427" s="13"/>
      <c r="AL427" s="13"/>
      <c r="AM427" s="177"/>
      <c r="AN427" s="217"/>
    </row>
    <row r="428" spans="1:70" s="104" customFormat="1" x14ac:dyDescent="0.3">
      <c r="A428" s="245"/>
      <c r="B428" s="177"/>
      <c r="C428" s="177"/>
      <c r="D428" s="242"/>
      <c r="E428" s="242"/>
      <c r="F428" s="248"/>
      <c r="G428" s="177"/>
      <c r="H428" s="177"/>
      <c r="I428" s="196"/>
      <c r="J428" s="199"/>
      <c r="K428" s="202"/>
      <c r="L428" s="199">
        <f ca="1">IF(NOT(ISERROR(MATCH(K428,_xlfn.ANCHORARRAY(F439),0))),J441&amp;"Por favor no seleccionar los criterios de impacto",K428)</f>
        <v>0</v>
      </c>
      <c r="M428" s="196"/>
      <c r="N428" s="199"/>
      <c r="O428" s="174"/>
      <c r="P428" s="31">
        <v>4</v>
      </c>
      <c r="Q428" s="2"/>
      <c r="R428" s="27" t="str">
        <f t="shared" si="364"/>
        <v/>
      </c>
      <c r="S428" s="12"/>
      <c r="T428" s="12"/>
      <c r="U428" s="28" t="str">
        <f t="shared" si="368"/>
        <v/>
      </c>
      <c r="V428" s="12"/>
      <c r="W428" s="12"/>
      <c r="X428" s="12"/>
      <c r="Y428" s="29" t="str">
        <f t="shared" ref="Y428:Y430" si="373">IFERROR(IF(AND(R427="Probabilidad",R428="Probabilidad"),(AA427-(+AA427*U428)),IF(AND(R427="Impacto",R428="Probabilidad"),(AA426-(+AA426*U428)),IF(R428="Impacto",AA427,""))),"")</f>
        <v/>
      </c>
      <c r="Z428" s="25" t="str">
        <f t="shared" si="369"/>
        <v/>
      </c>
      <c r="AA428" s="18" t="str">
        <f t="shared" si="370"/>
        <v/>
      </c>
      <c r="AB428" s="25" t="str">
        <f t="shared" si="371"/>
        <v/>
      </c>
      <c r="AC428" s="18" t="str">
        <f t="shared" ref="AC428:AC430" si="374">IFERROR(IF(AND(R427="Impacto",R428="Impacto"),(AC427-(+AC427*U428)),IF(AND(R427="Probabilidad",R428="Impacto"),(AC426-(+AC426*U428)),IF(R428="Probabilidad",AC427,""))),"")</f>
        <v/>
      </c>
      <c r="AD428" s="30" t="str">
        <f>IFERROR(IF(OR(AND(Z428="Muy Baja",AB428="Leve"),AND(Z428="Muy Baja",AB428="Menor"),AND(Z428="Baja",AB428="Leve")),"Bajo",IF(OR(AND(Z428="Muy baja",AB428="Moderado"),AND(Z428="Baja",AB428="Menor"),AND(Z428="Baja",AB428="Moderado"),AND(Z428="Media",AB428="Leve"),AND(Z428="Media",AB428="Menor"),AND(Z428="Media",AB428="Moderado"),AND(Z428="Alta",AB428="Leve"),AND(Z428="Alta",AB428="Menor")),"Moderado",IF(OR(AND(Z428="Muy Baja",AB428="Mayor"),AND(Z428="Baja",AB428="Mayor"),AND(Z428="Media",AB428="Mayor"),AND(Z428="Alta",AB428="Moderado"),AND(Z428="Alta",AB428="Mayor"),AND(Z428="Muy Alta",AB428="Leve"),AND(Z428="Muy Alta",AB428="Menor"),AND(Z428="Muy Alta",AB428="Moderado"),AND(Z428="Muy Alta",AB428="Mayor")),"Alto",IF(OR(AND(Z428="Muy Baja",AB428="Catastrófico"),AND(Z428="Baja",AB428="Catastrófico"),AND(Z428="Media",AB428="Catastrófico"),AND(Z428="Alta",AB428="Catastrófico"),AND(Z428="Muy Alta",AB428="Catastrófico")),"Extremo","")))),"")</f>
        <v/>
      </c>
      <c r="AE428" s="11"/>
      <c r="AF428" s="11"/>
      <c r="AG428" s="12"/>
      <c r="AH428" s="12"/>
      <c r="AI428" s="12"/>
      <c r="AJ428" s="12"/>
      <c r="AK428" s="13"/>
      <c r="AL428" s="13"/>
      <c r="AM428" s="177"/>
      <c r="AN428" s="217"/>
    </row>
    <row r="429" spans="1:70" s="104" customFormat="1" x14ac:dyDescent="0.3">
      <c r="A429" s="245"/>
      <c r="B429" s="177"/>
      <c r="C429" s="177"/>
      <c r="D429" s="242"/>
      <c r="E429" s="242"/>
      <c r="F429" s="248"/>
      <c r="G429" s="177"/>
      <c r="H429" s="177"/>
      <c r="I429" s="196"/>
      <c r="J429" s="199"/>
      <c r="K429" s="202"/>
      <c r="L429" s="199">
        <f ca="1">IF(NOT(ISERROR(MATCH(K429,_xlfn.ANCHORARRAY(F440),0))),J442&amp;"Por favor no seleccionar los criterios de impacto",K429)</f>
        <v>0</v>
      </c>
      <c r="M429" s="196"/>
      <c r="N429" s="199"/>
      <c r="O429" s="174"/>
      <c r="P429" s="31">
        <v>5</v>
      </c>
      <c r="Q429" s="2"/>
      <c r="R429" s="27" t="str">
        <f t="shared" si="364"/>
        <v/>
      </c>
      <c r="S429" s="12"/>
      <c r="T429" s="12"/>
      <c r="U429" s="28" t="str">
        <f t="shared" si="368"/>
        <v/>
      </c>
      <c r="V429" s="12"/>
      <c r="W429" s="12"/>
      <c r="X429" s="12"/>
      <c r="Y429" s="29" t="str">
        <f t="shared" si="373"/>
        <v/>
      </c>
      <c r="Z429" s="25" t="str">
        <f t="shared" si="369"/>
        <v/>
      </c>
      <c r="AA429" s="18" t="str">
        <f t="shared" si="370"/>
        <v/>
      </c>
      <c r="AB429" s="25" t="str">
        <f t="shared" si="371"/>
        <v/>
      </c>
      <c r="AC429" s="18" t="str">
        <f t="shared" si="374"/>
        <v/>
      </c>
      <c r="AD429" s="30" t="str">
        <f t="shared" ref="AD429:AD430" si="375">IFERROR(IF(OR(AND(Z429="Muy Baja",AB429="Leve"),AND(Z429="Muy Baja",AB429="Menor"),AND(Z429="Baja",AB429="Leve")),"Bajo",IF(OR(AND(Z429="Muy baja",AB429="Moderado"),AND(Z429="Baja",AB429="Menor"),AND(Z429="Baja",AB429="Moderado"),AND(Z429="Media",AB429="Leve"),AND(Z429="Media",AB429="Menor"),AND(Z429="Media",AB429="Moderado"),AND(Z429="Alta",AB429="Leve"),AND(Z429="Alta",AB429="Menor")),"Moderado",IF(OR(AND(Z429="Muy Baja",AB429="Mayor"),AND(Z429="Baja",AB429="Mayor"),AND(Z429="Media",AB429="Mayor"),AND(Z429="Alta",AB429="Moderado"),AND(Z429="Alta",AB429="Mayor"),AND(Z429="Muy Alta",AB429="Leve"),AND(Z429="Muy Alta",AB429="Menor"),AND(Z429="Muy Alta",AB429="Moderado"),AND(Z429="Muy Alta",AB429="Mayor")),"Alto",IF(OR(AND(Z429="Muy Baja",AB429="Catastrófico"),AND(Z429="Baja",AB429="Catastrófico"),AND(Z429="Media",AB429="Catastrófico"),AND(Z429="Alta",AB429="Catastrófico"),AND(Z429="Muy Alta",AB429="Catastrófico")),"Extremo","")))),"")</f>
        <v/>
      </c>
      <c r="AE429" s="11"/>
      <c r="AF429" s="11"/>
      <c r="AG429" s="12"/>
      <c r="AH429" s="12"/>
      <c r="AI429" s="12"/>
      <c r="AJ429" s="12"/>
      <c r="AK429" s="13"/>
      <c r="AL429" s="13"/>
      <c r="AM429" s="177"/>
      <c r="AN429" s="217"/>
    </row>
    <row r="430" spans="1:70" s="104" customFormat="1" x14ac:dyDescent="0.3">
      <c r="A430" s="246"/>
      <c r="B430" s="178"/>
      <c r="C430" s="178"/>
      <c r="D430" s="243"/>
      <c r="E430" s="243"/>
      <c r="F430" s="249"/>
      <c r="G430" s="178"/>
      <c r="H430" s="178"/>
      <c r="I430" s="197"/>
      <c r="J430" s="200"/>
      <c r="K430" s="203"/>
      <c r="L430" s="200">
        <f ca="1">IF(NOT(ISERROR(MATCH(K430,_xlfn.ANCHORARRAY(F441),0))),J443&amp;"Por favor no seleccionar los criterios de impacto",K430)</f>
        <v>0</v>
      </c>
      <c r="M430" s="197"/>
      <c r="N430" s="200"/>
      <c r="O430" s="175"/>
      <c r="P430" s="31">
        <v>6</v>
      </c>
      <c r="Q430" s="2"/>
      <c r="R430" s="27" t="str">
        <f t="shared" si="364"/>
        <v/>
      </c>
      <c r="S430" s="12"/>
      <c r="T430" s="12"/>
      <c r="U430" s="28" t="str">
        <f t="shared" si="368"/>
        <v/>
      </c>
      <c r="V430" s="12"/>
      <c r="W430" s="12"/>
      <c r="X430" s="12"/>
      <c r="Y430" s="29" t="str">
        <f t="shared" si="373"/>
        <v/>
      </c>
      <c r="Z430" s="25" t="str">
        <f t="shared" si="369"/>
        <v/>
      </c>
      <c r="AA430" s="18" t="str">
        <f t="shared" si="370"/>
        <v/>
      </c>
      <c r="AB430" s="25" t="str">
        <f t="shared" si="371"/>
        <v/>
      </c>
      <c r="AC430" s="18" t="str">
        <f t="shared" si="374"/>
        <v/>
      </c>
      <c r="AD430" s="30" t="str">
        <f t="shared" si="375"/>
        <v/>
      </c>
      <c r="AE430" s="11"/>
      <c r="AF430" s="11"/>
      <c r="AG430" s="12"/>
      <c r="AH430" s="12"/>
      <c r="AI430" s="12"/>
      <c r="AJ430" s="12"/>
      <c r="AK430" s="13"/>
      <c r="AL430" s="13"/>
      <c r="AM430" s="178"/>
      <c r="AN430" s="224"/>
    </row>
    <row r="431" spans="1:70" s="104" customFormat="1" ht="81" x14ac:dyDescent="0.3">
      <c r="A431" s="244">
        <v>71</v>
      </c>
      <c r="B431" s="176" t="s">
        <v>1072</v>
      </c>
      <c r="C431" s="176" t="s">
        <v>762</v>
      </c>
      <c r="D431" s="241" t="s">
        <v>1093</v>
      </c>
      <c r="E431" s="241" t="s">
        <v>1094</v>
      </c>
      <c r="F431" s="247" t="s">
        <v>1095</v>
      </c>
      <c r="G431" s="176" t="s">
        <v>137</v>
      </c>
      <c r="H431" s="176">
        <v>365</v>
      </c>
      <c r="I431" s="195" t="str">
        <f t="shared" ref="I431" si="376">IF(H431&lt;=0,"",IF(H431&lt;=2,"Muy Baja",IF(H431&lt;=5,"Baja",IF(H431&lt;=19,"Media",IF(H431&lt;=50,"Alta","Muy Alta")))))</f>
        <v>Muy Alta</v>
      </c>
      <c r="J431" s="198">
        <f>IF(I431="","",IF(I431="Muy Baja",0.2,IF(I431="Baja",0.4,IF(I431="Media",0.6,IF(I431="Alta",0.8,IF(I431="Muy Alta",1,))))))</f>
        <v>1</v>
      </c>
      <c r="K431" s="201" t="s">
        <v>864</v>
      </c>
      <c r="L431" s="198" t="str">
        <f>IF(NOT(ISERROR(MATCH(K431,'[18]Tabla Impacto'!$B$221:$B$223,0))),'[18]Tabla Impacto'!$F$223&amp;"Por favor no seleccionar los criterios de impacto(Afectación Económica o presupuestal y Pérdida Reputacional)",K431)</f>
        <v xml:space="preserve">     Entre 50 y 100 SMLMV </v>
      </c>
      <c r="M431" s="195" t="str">
        <f>IF(OR(L431='[18]Tabla Impacto'!$C$11,L431='[18]Tabla Impacto'!$D$11),"Leve",IF(OR(L431='[18]Tabla Impacto'!$C$12,L431='[18]Tabla Impacto'!$D$12),"Menor",IF(OR(L431='[18]Tabla Impacto'!$C$13,L431='[18]Tabla Impacto'!$D$13),"Moderado",IF(OR(L431='[18]Tabla Impacto'!$C$14,L431='[18]Tabla Impacto'!$D$14),"Mayor",IF(OR(L431='[18]Tabla Impacto'!$C$15,L431='[18]Tabla Impacto'!$D$15),"Catastrófico","")))))</f>
        <v>Moderado</v>
      </c>
      <c r="N431" s="198">
        <f>IF(M431="","",IF(M431="Leve",0.2,IF(M431="Menor",0.4,IF(M431="Moderado",0.6,IF(M431="Mayor",0.8,IF(M431="Catastrófico",1,))))))</f>
        <v>0.6</v>
      </c>
      <c r="O431" s="173" t="str">
        <f>IF(OR(AND(I431="Muy Baja",M431="Leve"),AND(I431="Muy Baja",M431="Menor"),AND(I431="Baja",M431="Leve")),"Bajo",IF(OR(AND(I431="Muy baja",M431="Moderado"),AND(I431="Baja",M431="Menor"),AND(I431="Baja",M431="Moderado"),AND(I431="Media",M431="Leve"),AND(I431="Media",M431="Menor"),AND(I431="Media",M431="Moderado"),AND(I431="Alta",M431="Leve"),AND(I431="Alta",M431="Menor")),"Moderado",IF(OR(AND(I431="Muy Baja",M431="Mayor"),AND(I431="Baja",M431="Mayor"),AND(I431="Media",M431="Mayor"),AND(I431="Alta",M431="Moderado"),AND(I431="Alta",M431="Mayor"),AND(I431="Muy Alta",M431="Leve"),AND(I431="Muy Alta",M431="Menor"),AND(I431="Muy Alta",M431="Moderado"),AND(I431="Muy Alta",M431="Mayor")),"Alto",IF(OR(AND(I431="Muy Baja",M431="Catastrófico"),AND(I431="Baja",M431="Catastrófico"),AND(I431="Media",M431="Catastrófico"),AND(I431="Alta",M431="Catastrófico"),AND(I431="Muy Alta",M431="Catastrófico")),"Extremo",""))))</f>
        <v>Alto</v>
      </c>
      <c r="P431" s="31">
        <v>1</v>
      </c>
      <c r="Q431" s="2" t="s">
        <v>1096</v>
      </c>
      <c r="R431" s="27" t="str">
        <f t="shared" si="364"/>
        <v>Probabilidad</v>
      </c>
      <c r="S431" s="12" t="s">
        <v>64</v>
      </c>
      <c r="T431" s="12" t="s">
        <v>51</v>
      </c>
      <c r="U431" s="28" t="str">
        <f>IF(AND(S431="Preventivo",T431="Automático"),"50%",IF(AND(S431="Preventivo",T431="Manual"),"40%",IF(AND(S431="Detectivo",T431="Automático"),"40%",IF(AND(S431="Detectivo",T431="Manual"),"30%",IF(AND(S431="Correctivo",T431="Automático"),"35%",IF(AND(S431="Correctivo",T431="Manual"),"25%",""))))))</f>
        <v>40%</v>
      </c>
      <c r="V431" s="12" t="s">
        <v>52</v>
      </c>
      <c r="W431" s="12" t="s">
        <v>150</v>
      </c>
      <c r="X431" s="12" t="s">
        <v>54</v>
      </c>
      <c r="Y431" s="29">
        <f>IFERROR(IF(R431="Probabilidad",(J431-(+J431*U431)),IF(R431="Impacto",J431,"")),"")</f>
        <v>0.6</v>
      </c>
      <c r="Z431" s="25" t="str">
        <f>IFERROR(IF(Y431="","",IF(Y431&lt;=0.2,"Muy Baja",IF(Y431&lt;=0.4,"Baja",IF(Y431&lt;=0.6,"Media",IF(Y431&lt;=0.8,"Alta","Muy Alta"))))),"")</f>
        <v>Media</v>
      </c>
      <c r="AA431" s="18">
        <f>+Y431</f>
        <v>0.6</v>
      </c>
      <c r="AB431" s="25" t="str">
        <f>IFERROR(IF(AC431="","",IF(AC431&lt;=0.2,"Leve",IF(AC431&lt;=0.4,"Menor",IF(AC431&lt;=0.6,"Moderado",IF(AC431&lt;=0.8,"Mayor","Catastrófico"))))),"")</f>
        <v>Moderado</v>
      </c>
      <c r="AC431" s="18">
        <f>IFERROR(IF(R431="Impacto",(N431-(+N431*U431)),IF(R431="Probabilidad",N431,"")),"")</f>
        <v>0.6</v>
      </c>
      <c r="AD431" s="30" t="str">
        <f>IFERROR(IF(OR(AND(Z431="Muy Baja",AB431="Leve"),AND(Z431="Muy Baja",AB431="Menor"),AND(Z431="Baja",AB431="Leve")),"Bajo",IF(OR(AND(Z431="Muy baja",AB431="Moderado"),AND(Z431="Baja",AB431="Menor"),AND(Z431="Baja",AB431="Moderado"),AND(Z431="Media",AB431="Leve"),AND(Z431="Media",AB431="Menor"),AND(Z431="Media",AB431="Moderado"),AND(Z431="Alta",AB431="Leve"),AND(Z431="Alta",AB431="Menor")),"Moderado",IF(OR(AND(Z431="Muy Baja",AB431="Mayor"),AND(Z431="Baja",AB431="Mayor"),AND(Z431="Media",AB431="Mayor"),AND(Z431="Alta",AB431="Moderado"),AND(Z431="Alta",AB431="Mayor"),AND(Z431="Muy Alta",AB431="Leve"),AND(Z431="Muy Alta",AB431="Menor"),AND(Z431="Muy Alta",AB431="Moderado"),AND(Z431="Muy Alta",AB431="Mayor")),"Alto",IF(OR(AND(Z431="Muy Baja",AB431="Catastrófico"),AND(Z431="Baja",AB431="Catastrófico"),AND(Z431="Media",AB431="Catastrófico"),AND(Z431="Alta",AB431="Catastrófico"),AND(Z431="Muy Alta",AB431="Catastrófico")),"Extremo","")))),"")</f>
        <v>Moderado</v>
      </c>
      <c r="AE431" s="11" t="s">
        <v>55</v>
      </c>
      <c r="AF431" s="97" t="s">
        <v>1097</v>
      </c>
      <c r="AG431" s="12" t="s">
        <v>1098</v>
      </c>
      <c r="AH431" s="12" t="s">
        <v>1056</v>
      </c>
      <c r="AI431" s="12" t="s">
        <v>1099</v>
      </c>
      <c r="AJ431" s="12" t="s">
        <v>1100</v>
      </c>
      <c r="AK431" s="13" t="s">
        <v>870</v>
      </c>
      <c r="AL431" s="13">
        <v>44561</v>
      </c>
      <c r="AM431" s="176">
        <v>3783</v>
      </c>
      <c r="AN431" s="216"/>
    </row>
    <row r="432" spans="1:70" s="104" customFormat="1" ht="94.5" x14ac:dyDescent="0.3">
      <c r="A432" s="245"/>
      <c r="B432" s="177"/>
      <c r="C432" s="177"/>
      <c r="D432" s="242"/>
      <c r="E432" s="242"/>
      <c r="F432" s="248"/>
      <c r="G432" s="177"/>
      <c r="H432" s="177"/>
      <c r="I432" s="196"/>
      <c r="J432" s="199"/>
      <c r="K432" s="202"/>
      <c r="L432" s="199">
        <f ca="1">IF(NOT(ISERROR(MATCH(K432,_xlfn.ANCHORARRAY(F443),0))),J445&amp;"Por favor no seleccionar los criterios de impacto",K432)</f>
        <v>0</v>
      </c>
      <c r="M432" s="196"/>
      <c r="N432" s="199"/>
      <c r="O432" s="174"/>
      <c r="P432" s="31">
        <v>2</v>
      </c>
      <c r="Q432" s="2" t="s">
        <v>1101</v>
      </c>
      <c r="R432" s="27" t="str">
        <f t="shared" si="364"/>
        <v>Probabilidad</v>
      </c>
      <c r="S432" s="12" t="s">
        <v>64</v>
      </c>
      <c r="T432" s="12" t="s">
        <v>51</v>
      </c>
      <c r="U432" s="28" t="str">
        <f t="shared" ref="U432:U436" si="377">IF(AND(S432="Preventivo",T432="Automático"),"50%",IF(AND(S432="Preventivo",T432="Manual"),"40%",IF(AND(S432="Detectivo",T432="Automático"),"40%",IF(AND(S432="Detectivo",T432="Manual"),"30%",IF(AND(S432="Correctivo",T432="Automático"),"35%",IF(AND(S432="Correctivo",T432="Manual"),"25%",""))))))</f>
        <v>40%</v>
      </c>
      <c r="V432" s="12" t="s">
        <v>52</v>
      </c>
      <c r="W432" s="12" t="s">
        <v>150</v>
      </c>
      <c r="X432" s="12" t="s">
        <v>54</v>
      </c>
      <c r="Y432" s="29">
        <f>IFERROR(IF(AND(R431="Probabilidad",R432="Probabilidad"),(AA431-(+AA431*U432)),IF(R432="Probabilidad",(J431-(+J431*U432)),IF(R432="Impacto",AA431,""))),"")</f>
        <v>0.36</v>
      </c>
      <c r="Z432" s="25" t="str">
        <f t="shared" ref="Z432:Z436" si="378">IFERROR(IF(Y432="","",IF(Y432&lt;=0.2,"Muy Baja",IF(Y432&lt;=0.4,"Baja",IF(Y432&lt;=0.6,"Media",IF(Y432&lt;=0.8,"Alta","Muy Alta"))))),"")</f>
        <v>Baja</v>
      </c>
      <c r="AA432" s="18">
        <f t="shared" ref="AA432:AA436" si="379">+Y432</f>
        <v>0.36</v>
      </c>
      <c r="AB432" s="25" t="str">
        <f t="shared" ref="AB432:AB436" si="380">IFERROR(IF(AC432="","",IF(AC432&lt;=0.2,"Leve",IF(AC432&lt;=0.4,"Menor",IF(AC432&lt;=0.6,"Moderado",IF(AC432&lt;=0.8,"Mayor","Catastrófico"))))),"")</f>
        <v>Moderado</v>
      </c>
      <c r="AC432" s="18">
        <f>IFERROR(IF(AND(R431="Impacto",R432="Impacto"),(AC431-(+AC431*U432)),IF(R432="Impacto",(N431-(+N431*U432)),IF(R432="Probabilidad",AC431,""))),"")</f>
        <v>0.6</v>
      </c>
      <c r="AD432" s="30" t="str">
        <f t="shared" ref="AD432:AD433" si="381">IFERROR(IF(OR(AND(Z432="Muy Baja",AB432="Leve"),AND(Z432="Muy Baja",AB432="Menor"),AND(Z432="Baja",AB432="Leve")),"Bajo",IF(OR(AND(Z432="Muy baja",AB432="Moderado"),AND(Z432="Baja",AB432="Menor"),AND(Z432="Baja",AB432="Moderado"),AND(Z432="Media",AB432="Leve"),AND(Z432="Media",AB432="Menor"),AND(Z432="Media",AB432="Moderado"),AND(Z432="Alta",AB432="Leve"),AND(Z432="Alta",AB432="Menor")),"Moderado",IF(OR(AND(Z432="Muy Baja",AB432="Mayor"),AND(Z432="Baja",AB432="Mayor"),AND(Z432="Media",AB432="Mayor"),AND(Z432="Alta",AB432="Moderado"),AND(Z432="Alta",AB432="Mayor"),AND(Z432="Muy Alta",AB432="Leve"),AND(Z432="Muy Alta",AB432="Menor"),AND(Z432="Muy Alta",AB432="Moderado"),AND(Z432="Muy Alta",AB432="Mayor")),"Alto",IF(OR(AND(Z432="Muy Baja",AB432="Catastrófico"),AND(Z432="Baja",AB432="Catastrófico"),AND(Z432="Media",AB432="Catastrófico"),AND(Z432="Alta",AB432="Catastrófico"),AND(Z432="Muy Alta",AB432="Catastrófico")),"Extremo","")))),"")</f>
        <v>Moderado</v>
      </c>
      <c r="AE432" s="11" t="s">
        <v>55</v>
      </c>
      <c r="AF432" s="97" t="s">
        <v>1102</v>
      </c>
      <c r="AG432" s="12" t="s">
        <v>1103</v>
      </c>
      <c r="AH432" s="12" t="s">
        <v>1092</v>
      </c>
      <c r="AI432" s="12" t="s">
        <v>1080</v>
      </c>
      <c r="AJ432" s="12" t="s">
        <v>1081</v>
      </c>
      <c r="AK432" s="13" t="s">
        <v>870</v>
      </c>
      <c r="AL432" s="13">
        <v>44561</v>
      </c>
      <c r="AM432" s="177"/>
      <c r="AN432" s="217"/>
    </row>
    <row r="433" spans="1:40" s="104" customFormat="1" ht="54" x14ac:dyDescent="0.3">
      <c r="A433" s="245"/>
      <c r="B433" s="177"/>
      <c r="C433" s="177"/>
      <c r="D433" s="242"/>
      <c r="E433" s="90" t="s">
        <v>1104</v>
      </c>
      <c r="F433" s="248"/>
      <c r="G433" s="177"/>
      <c r="H433" s="177"/>
      <c r="I433" s="196"/>
      <c r="J433" s="199"/>
      <c r="K433" s="202"/>
      <c r="L433" s="199">
        <f ca="1">IF(NOT(ISERROR(MATCH(K433,_xlfn.ANCHORARRAY(F444),0))),J446&amp;"Por favor no seleccionar los criterios de impacto",K433)</f>
        <v>0</v>
      </c>
      <c r="M433" s="196"/>
      <c r="N433" s="199"/>
      <c r="O433" s="174"/>
      <c r="P433" s="31">
        <v>3</v>
      </c>
      <c r="Q433" s="2" t="s">
        <v>1105</v>
      </c>
      <c r="R433" s="27" t="str">
        <f t="shared" si="364"/>
        <v>Probabilidad</v>
      </c>
      <c r="S433" s="12" t="s">
        <v>64</v>
      </c>
      <c r="T433" s="12" t="s">
        <v>51</v>
      </c>
      <c r="U433" s="28" t="str">
        <f t="shared" si="377"/>
        <v>40%</v>
      </c>
      <c r="V433" s="12" t="s">
        <v>52</v>
      </c>
      <c r="W433" s="12" t="s">
        <v>150</v>
      </c>
      <c r="X433" s="12" t="s">
        <v>54</v>
      </c>
      <c r="Y433" s="29">
        <f>IFERROR(IF(AND(R432="Probabilidad",R433="Probabilidad"),(AA432-(+AA432*U433)),IF(AND(R432="Impacto",R433="Probabilidad"),(AA431-(+AA431*U433)),IF(R433="Impacto",AA432,""))),"")</f>
        <v>0.216</v>
      </c>
      <c r="Z433" s="25" t="str">
        <f t="shared" si="378"/>
        <v>Baja</v>
      </c>
      <c r="AA433" s="18">
        <f t="shared" si="379"/>
        <v>0.216</v>
      </c>
      <c r="AB433" s="25" t="str">
        <f t="shared" si="380"/>
        <v>Moderado</v>
      </c>
      <c r="AC433" s="18">
        <f>IFERROR(IF(AND(R432="Impacto",R433="Impacto"),(AC432-(+AC432*U433)),IF(AND(R432="Probabilidad",R433="Impacto"),(AC431-(+AC431*U433)),IF(R433="Probabilidad",AC432,""))),"")</f>
        <v>0.6</v>
      </c>
      <c r="AD433" s="30" t="str">
        <f t="shared" si="381"/>
        <v>Moderado</v>
      </c>
      <c r="AE433" s="11" t="s">
        <v>55</v>
      </c>
      <c r="AF433" s="97" t="s">
        <v>1106</v>
      </c>
      <c r="AG433" s="12" t="s">
        <v>1103</v>
      </c>
      <c r="AH433" s="12" t="s">
        <v>1092</v>
      </c>
      <c r="AI433" s="12" t="s">
        <v>1080</v>
      </c>
      <c r="AJ433" s="12" t="s">
        <v>1081</v>
      </c>
      <c r="AK433" s="13" t="s">
        <v>870</v>
      </c>
      <c r="AL433" s="13">
        <v>44561</v>
      </c>
      <c r="AM433" s="177"/>
      <c r="AN433" s="217"/>
    </row>
    <row r="434" spans="1:40" s="104" customFormat="1" x14ac:dyDescent="0.3">
      <c r="A434" s="245"/>
      <c r="B434" s="177"/>
      <c r="C434" s="177"/>
      <c r="D434" s="242"/>
      <c r="E434" s="90"/>
      <c r="F434" s="248"/>
      <c r="G434" s="177"/>
      <c r="H434" s="177"/>
      <c r="I434" s="196"/>
      <c r="J434" s="199"/>
      <c r="K434" s="202"/>
      <c r="L434" s="199">
        <f ca="1">IF(NOT(ISERROR(MATCH(K434,_xlfn.ANCHORARRAY(F445),0))),J447&amp;"Por favor no seleccionar los criterios de impacto",K434)</f>
        <v>0</v>
      </c>
      <c r="M434" s="196"/>
      <c r="N434" s="199"/>
      <c r="O434" s="174"/>
      <c r="P434" s="31">
        <v>4</v>
      </c>
      <c r="Q434" s="2"/>
      <c r="R434" s="27" t="str">
        <f t="shared" si="364"/>
        <v/>
      </c>
      <c r="S434" s="12"/>
      <c r="T434" s="12"/>
      <c r="U434" s="28" t="str">
        <f t="shared" si="377"/>
        <v/>
      </c>
      <c r="V434" s="12"/>
      <c r="W434" s="12"/>
      <c r="X434" s="12"/>
      <c r="Y434" s="29" t="str">
        <f t="shared" ref="Y434:Y436" si="382">IFERROR(IF(AND(R433="Probabilidad",R434="Probabilidad"),(AA433-(+AA433*U434)),IF(AND(R433="Impacto",R434="Probabilidad"),(AA432-(+AA432*U434)),IF(R434="Impacto",AA433,""))),"")</f>
        <v/>
      </c>
      <c r="Z434" s="25" t="str">
        <f t="shared" si="378"/>
        <v/>
      </c>
      <c r="AA434" s="18" t="str">
        <f t="shared" si="379"/>
        <v/>
      </c>
      <c r="AB434" s="25" t="str">
        <f t="shared" si="380"/>
        <v/>
      </c>
      <c r="AC434" s="18" t="str">
        <f t="shared" ref="AC434:AC436" si="383">IFERROR(IF(AND(R433="Impacto",R434="Impacto"),(AC433-(+AC433*U434)),IF(AND(R433="Probabilidad",R434="Impacto"),(AC432-(+AC432*U434)),IF(R434="Probabilidad",AC433,""))),"")</f>
        <v/>
      </c>
      <c r="AD434" s="30" t="str">
        <f>IFERROR(IF(OR(AND(Z434="Muy Baja",AB434="Leve"),AND(Z434="Muy Baja",AB434="Menor"),AND(Z434="Baja",AB434="Leve")),"Bajo",IF(OR(AND(Z434="Muy baja",AB434="Moderado"),AND(Z434="Baja",AB434="Menor"),AND(Z434="Baja",AB434="Moderado"),AND(Z434="Media",AB434="Leve"),AND(Z434="Media",AB434="Menor"),AND(Z434="Media",AB434="Moderado"),AND(Z434="Alta",AB434="Leve"),AND(Z434="Alta",AB434="Menor")),"Moderado",IF(OR(AND(Z434="Muy Baja",AB434="Mayor"),AND(Z434="Baja",AB434="Mayor"),AND(Z434="Media",AB434="Mayor"),AND(Z434="Alta",AB434="Moderado"),AND(Z434="Alta",AB434="Mayor"),AND(Z434="Muy Alta",AB434="Leve"),AND(Z434="Muy Alta",AB434="Menor"),AND(Z434="Muy Alta",AB434="Moderado"),AND(Z434="Muy Alta",AB434="Mayor")),"Alto",IF(OR(AND(Z434="Muy Baja",AB434="Catastrófico"),AND(Z434="Baja",AB434="Catastrófico"),AND(Z434="Media",AB434="Catastrófico"),AND(Z434="Alta",AB434="Catastrófico"),AND(Z434="Muy Alta",AB434="Catastrófico")),"Extremo","")))),"")</f>
        <v/>
      </c>
      <c r="AE434" s="11"/>
      <c r="AF434" s="11"/>
      <c r="AG434" s="12"/>
      <c r="AH434" s="12"/>
      <c r="AI434" s="12"/>
      <c r="AJ434" s="12"/>
      <c r="AK434" s="13"/>
      <c r="AL434" s="13"/>
      <c r="AM434" s="177"/>
      <c r="AN434" s="217"/>
    </row>
    <row r="435" spans="1:40" s="104" customFormat="1" x14ac:dyDescent="0.3">
      <c r="A435" s="245"/>
      <c r="B435" s="177"/>
      <c r="C435" s="177"/>
      <c r="D435" s="242"/>
      <c r="E435" s="90"/>
      <c r="F435" s="248"/>
      <c r="G435" s="177"/>
      <c r="H435" s="177"/>
      <c r="I435" s="196"/>
      <c r="J435" s="199"/>
      <c r="K435" s="202"/>
      <c r="L435" s="199">
        <f ca="1">IF(NOT(ISERROR(MATCH(K435,_xlfn.ANCHORARRAY(F446),0))),J448&amp;"Por favor no seleccionar los criterios de impacto",K435)</f>
        <v>0</v>
      </c>
      <c r="M435" s="196"/>
      <c r="N435" s="199"/>
      <c r="O435" s="174"/>
      <c r="P435" s="31">
        <v>5</v>
      </c>
      <c r="Q435" s="2"/>
      <c r="R435" s="27" t="str">
        <f t="shared" si="364"/>
        <v/>
      </c>
      <c r="S435" s="12"/>
      <c r="T435" s="12"/>
      <c r="U435" s="28" t="str">
        <f t="shared" si="377"/>
        <v/>
      </c>
      <c r="V435" s="12"/>
      <c r="W435" s="12"/>
      <c r="X435" s="12"/>
      <c r="Y435" s="29" t="str">
        <f t="shared" si="382"/>
        <v/>
      </c>
      <c r="Z435" s="25" t="str">
        <f t="shared" si="378"/>
        <v/>
      </c>
      <c r="AA435" s="18" t="str">
        <f t="shared" si="379"/>
        <v/>
      </c>
      <c r="AB435" s="25" t="str">
        <f t="shared" si="380"/>
        <v/>
      </c>
      <c r="AC435" s="18" t="str">
        <f t="shared" si="383"/>
        <v/>
      </c>
      <c r="AD435" s="30" t="str">
        <f t="shared" ref="AD435:AD436" si="384">IFERROR(IF(OR(AND(Z435="Muy Baja",AB435="Leve"),AND(Z435="Muy Baja",AB435="Menor"),AND(Z435="Baja",AB435="Leve")),"Bajo",IF(OR(AND(Z435="Muy baja",AB435="Moderado"),AND(Z435="Baja",AB435="Menor"),AND(Z435="Baja",AB435="Moderado"),AND(Z435="Media",AB435="Leve"),AND(Z435="Media",AB435="Menor"),AND(Z435="Media",AB435="Moderado"),AND(Z435="Alta",AB435="Leve"),AND(Z435="Alta",AB435="Menor")),"Moderado",IF(OR(AND(Z435="Muy Baja",AB435="Mayor"),AND(Z435="Baja",AB435="Mayor"),AND(Z435="Media",AB435="Mayor"),AND(Z435="Alta",AB435="Moderado"),AND(Z435="Alta",AB435="Mayor"),AND(Z435="Muy Alta",AB435="Leve"),AND(Z435="Muy Alta",AB435="Menor"),AND(Z435="Muy Alta",AB435="Moderado"),AND(Z435="Muy Alta",AB435="Mayor")),"Alto",IF(OR(AND(Z435="Muy Baja",AB435="Catastrófico"),AND(Z435="Baja",AB435="Catastrófico"),AND(Z435="Media",AB435="Catastrófico"),AND(Z435="Alta",AB435="Catastrófico"),AND(Z435="Muy Alta",AB435="Catastrófico")),"Extremo","")))),"")</f>
        <v/>
      </c>
      <c r="AE435" s="11"/>
      <c r="AF435" s="11"/>
      <c r="AG435" s="12"/>
      <c r="AH435" s="12"/>
      <c r="AI435" s="12"/>
      <c r="AJ435" s="12"/>
      <c r="AK435" s="13"/>
      <c r="AL435" s="13"/>
      <c r="AM435" s="177"/>
      <c r="AN435" s="217"/>
    </row>
    <row r="436" spans="1:40" s="104" customFormat="1" x14ac:dyDescent="0.3">
      <c r="A436" s="246"/>
      <c r="B436" s="178"/>
      <c r="C436" s="178"/>
      <c r="D436" s="243"/>
      <c r="E436" s="135"/>
      <c r="F436" s="249"/>
      <c r="G436" s="178"/>
      <c r="H436" s="178"/>
      <c r="I436" s="197"/>
      <c r="J436" s="200"/>
      <c r="K436" s="203"/>
      <c r="L436" s="200">
        <f ca="1">IF(NOT(ISERROR(MATCH(K436,_xlfn.ANCHORARRAY(F447),0))),J449&amp;"Por favor no seleccionar los criterios de impacto",K436)</f>
        <v>0</v>
      </c>
      <c r="M436" s="197"/>
      <c r="N436" s="200"/>
      <c r="O436" s="175"/>
      <c r="P436" s="31">
        <v>6</v>
      </c>
      <c r="Q436" s="2"/>
      <c r="R436" s="27" t="str">
        <f t="shared" si="364"/>
        <v/>
      </c>
      <c r="S436" s="12"/>
      <c r="T436" s="12"/>
      <c r="U436" s="28" t="str">
        <f t="shared" si="377"/>
        <v/>
      </c>
      <c r="V436" s="12"/>
      <c r="W436" s="12"/>
      <c r="X436" s="12"/>
      <c r="Y436" s="29" t="str">
        <f t="shared" si="382"/>
        <v/>
      </c>
      <c r="Z436" s="25" t="str">
        <f t="shared" si="378"/>
        <v/>
      </c>
      <c r="AA436" s="18" t="str">
        <f t="shared" si="379"/>
        <v/>
      </c>
      <c r="AB436" s="25" t="str">
        <f t="shared" si="380"/>
        <v/>
      </c>
      <c r="AC436" s="18" t="str">
        <f t="shared" si="383"/>
        <v/>
      </c>
      <c r="AD436" s="30" t="str">
        <f t="shared" si="384"/>
        <v/>
      </c>
      <c r="AE436" s="11"/>
      <c r="AF436" s="11"/>
      <c r="AG436" s="12"/>
      <c r="AH436" s="12"/>
      <c r="AI436" s="12"/>
      <c r="AJ436" s="12"/>
      <c r="AK436" s="13"/>
      <c r="AL436" s="13"/>
      <c r="AM436" s="178"/>
      <c r="AN436" s="224"/>
    </row>
    <row r="437" spans="1:40" s="104" customFormat="1" ht="81" x14ac:dyDescent="0.3">
      <c r="A437" s="244">
        <v>72</v>
      </c>
      <c r="B437" s="176" t="s">
        <v>1072</v>
      </c>
      <c r="C437" s="176" t="s">
        <v>67</v>
      </c>
      <c r="D437" s="176" t="s">
        <v>1107</v>
      </c>
      <c r="E437" s="176" t="s">
        <v>1108</v>
      </c>
      <c r="F437" s="207" t="s">
        <v>1109</v>
      </c>
      <c r="G437" s="176" t="s">
        <v>137</v>
      </c>
      <c r="H437" s="176">
        <v>100</v>
      </c>
      <c r="I437" s="195" t="str">
        <f t="shared" ref="I437" si="385">IF(H437&lt;=0,"",IF(H437&lt;=2,"Muy Baja",IF(H437&lt;=5,"Baja",IF(H437&lt;=19,"Media",IF(H437&lt;=50,"Alta","Muy Alta")))))</f>
        <v>Muy Alta</v>
      </c>
      <c r="J437" s="198">
        <f>IF(I437="","",IF(I437="Muy Baja",0.2,IF(I437="Baja",0.4,IF(I437="Media",0.6,IF(I437="Alta",0.8,IF(I437="Muy Alta",1,))))))</f>
        <v>1</v>
      </c>
      <c r="K437" s="201" t="s">
        <v>266</v>
      </c>
      <c r="L437" s="198" t="str">
        <f>IF(NOT(ISERROR(MATCH(K437,'[18]Tabla Impacto'!$B$221:$B$223,0))),'[18]Tabla Impacto'!$F$223&amp;"Por favor no seleccionar los criterios de impacto(Afectación Económica o presupuestal y Pérdida Reputacional)",K437)</f>
        <v xml:space="preserve">     El riesgo afecta la imagen de alguna área de la organización</v>
      </c>
      <c r="M437" s="195" t="str">
        <f>IF(OR(L437='[18]Tabla Impacto'!$C$11,L437='[18]Tabla Impacto'!$D$11),"Leve",IF(OR(L437='[18]Tabla Impacto'!$C$12,L437='[18]Tabla Impacto'!$D$12),"Menor",IF(OR(L437='[18]Tabla Impacto'!$C$13,L437='[18]Tabla Impacto'!$D$13),"Moderado",IF(OR(L437='[18]Tabla Impacto'!$C$14,L437='[18]Tabla Impacto'!$D$14),"Mayor",IF(OR(L437='[18]Tabla Impacto'!$C$15,L437='[18]Tabla Impacto'!$D$15),"Catastrófico","")))))</f>
        <v>Leve</v>
      </c>
      <c r="N437" s="198">
        <f>IF(M437="","",IF(M437="Leve",0.2,IF(M437="Menor",0.4,IF(M437="Moderado",0.6,IF(M437="Mayor",0.8,IF(M437="Catastrófico",1,))))))</f>
        <v>0.2</v>
      </c>
      <c r="O437" s="173" t="str">
        <f>IF(OR(AND(I437="Muy Baja",M437="Leve"),AND(I437="Muy Baja",M437="Menor"),AND(I437="Baja",M437="Leve")),"Bajo",IF(OR(AND(I437="Muy baja",M437="Moderado"),AND(I437="Baja",M437="Menor"),AND(I437="Baja",M437="Moderado"),AND(I437="Media",M437="Leve"),AND(I437="Media",M437="Menor"),AND(I437="Media",M437="Moderado"),AND(I437="Alta",M437="Leve"),AND(I437="Alta",M437="Menor")),"Moderado",IF(OR(AND(I437="Muy Baja",M437="Mayor"),AND(I437="Baja",M437="Mayor"),AND(I437="Media",M437="Mayor"),AND(I437="Alta",M437="Moderado"),AND(I437="Alta",M437="Mayor"),AND(I437="Muy Alta",M437="Leve"),AND(I437="Muy Alta",M437="Menor"),AND(I437="Muy Alta",M437="Moderado"),AND(I437="Muy Alta",M437="Mayor")),"Alto",IF(OR(AND(I437="Muy Baja",M437="Catastrófico"),AND(I437="Baja",M437="Catastrófico"),AND(I437="Media",M437="Catastrófico"),AND(I437="Alta",M437="Catastrófico"),AND(I437="Muy Alta",M437="Catastrófico")),"Extremo",""))))</f>
        <v>Alto</v>
      </c>
      <c r="P437" s="31">
        <v>1</v>
      </c>
      <c r="Q437" s="2" t="s">
        <v>1110</v>
      </c>
      <c r="R437" s="27" t="str">
        <f t="shared" si="364"/>
        <v>Impacto</v>
      </c>
      <c r="S437" s="12" t="s">
        <v>81</v>
      </c>
      <c r="T437" s="12" t="s">
        <v>51</v>
      </c>
      <c r="U437" s="28" t="str">
        <f>IF(AND(S437="Preventivo",T437="Automático"),"50%",IF(AND(S437="Preventivo",T437="Manual"),"40%",IF(AND(S437="Detectivo",T437="Automático"),"40%",IF(AND(S437="Detectivo",T437="Manual"),"30%",IF(AND(S437="Correctivo",T437="Automático"),"35%",IF(AND(S437="Correctivo",T437="Manual"),"25%",""))))))</f>
        <v>25%</v>
      </c>
      <c r="V437" s="12" t="s">
        <v>52</v>
      </c>
      <c r="W437" s="12" t="s">
        <v>150</v>
      </c>
      <c r="X437" s="12" t="s">
        <v>54</v>
      </c>
      <c r="Y437" s="29">
        <f>IFERROR(IF(R437="Probabilidad",(J437-(+J437*U437)),IF(R437="Impacto",J437,"")),"")</f>
        <v>1</v>
      </c>
      <c r="Z437" s="25" t="str">
        <f>IFERROR(IF(Y437="","",IF(Y437&lt;=0.2,"Muy Baja",IF(Y437&lt;=0.4,"Baja",IF(Y437&lt;=0.6,"Media",IF(Y437&lt;=0.8,"Alta","Muy Alta"))))),"")</f>
        <v>Muy Alta</v>
      </c>
      <c r="AA437" s="18">
        <f>+Y437</f>
        <v>1</v>
      </c>
      <c r="AB437" s="25" t="str">
        <f>IFERROR(IF(AC437="","",IF(AC437&lt;=0.2,"Leve",IF(AC437&lt;=0.4,"Menor",IF(AC437&lt;=0.6,"Moderado",IF(AC437&lt;=0.8,"Mayor","Catastrófico"))))),"")</f>
        <v>Leve</v>
      </c>
      <c r="AC437" s="18">
        <f>IFERROR(IF(R437="Impacto",(N437-(+N437*U437)),IF(R437="Probabilidad",N437,"")),"")</f>
        <v>0.15000000000000002</v>
      </c>
      <c r="AD437" s="30" t="str">
        <f>IFERROR(IF(OR(AND(Z437="Muy Baja",AB437="Leve"),AND(Z437="Muy Baja",AB437="Menor"),AND(Z437="Baja",AB437="Leve")),"Bajo",IF(OR(AND(Z437="Muy baja",AB437="Moderado"),AND(Z437="Baja",AB437="Menor"),AND(Z437="Baja",AB437="Moderado"),AND(Z437="Media",AB437="Leve"),AND(Z437="Media",AB437="Menor"),AND(Z437="Media",AB437="Moderado"),AND(Z437="Alta",AB437="Leve"),AND(Z437="Alta",AB437="Menor")),"Moderado",IF(OR(AND(Z437="Muy Baja",AB437="Mayor"),AND(Z437="Baja",AB437="Mayor"),AND(Z437="Media",AB437="Mayor"),AND(Z437="Alta",AB437="Moderado"),AND(Z437="Alta",AB437="Mayor"),AND(Z437="Muy Alta",AB437="Leve"),AND(Z437="Muy Alta",AB437="Menor"),AND(Z437="Muy Alta",AB437="Moderado"),AND(Z437="Muy Alta",AB437="Mayor")),"Alto",IF(OR(AND(Z437="Muy Baja",AB437="Catastrófico"),AND(Z437="Baja",AB437="Catastrófico"),AND(Z437="Media",AB437="Catastrófico"),AND(Z437="Alta",AB437="Catastrófico"),AND(Z437="Muy Alta",AB437="Catastrófico")),"Extremo","")))),"")</f>
        <v>Alto</v>
      </c>
      <c r="AE437" s="11" t="s">
        <v>55</v>
      </c>
      <c r="AF437" s="97" t="s">
        <v>1111</v>
      </c>
      <c r="AG437" s="12" t="s">
        <v>1112</v>
      </c>
      <c r="AH437" s="12" t="s">
        <v>735</v>
      </c>
      <c r="AI437" s="12" t="s">
        <v>1080</v>
      </c>
      <c r="AJ437" s="12" t="s">
        <v>1081</v>
      </c>
      <c r="AK437" s="13" t="s">
        <v>870</v>
      </c>
      <c r="AL437" s="13">
        <v>44561</v>
      </c>
      <c r="AM437" s="176">
        <v>3785</v>
      </c>
      <c r="AN437" s="216"/>
    </row>
    <row r="438" spans="1:40" s="104" customFormat="1" x14ac:dyDescent="0.3">
      <c r="A438" s="245"/>
      <c r="B438" s="177"/>
      <c r="C438" s="177"/>
      <c r="D438" s="177"/>
      <c r="E438" s="177"/>
      <c r="F438" s="208"/>
      <c r="G438" s="177"/>
      <c r="H438" s="177"/>
      <c r="I438" s="196"/>
      <c r="J438" s="199"/>
      <c r="K438" s="202"/>
      <c r="L438" s="199">
        <f ca="1">IF(NOT(ISERROR(MATCH(K438,_xlfn.ANCHORARRAY(F449),0))),J451&amp;"Por favor no seleccionar los criterios de impacto",K438)</f>
        <v>0</v>
      </c>
      <c r="M438" s="196"/>
      <c r="N438" s="199"/>
      <c r="O438" s="174"/>
      <c r="P438" s="31">
        <v>2</v>
      </c>
      <c r="Q438" s="2"/>
      <c r="R438" s="27" t="str">
        <f t="shared" si="364"/>
        <v/>
      </c>
      <c r="S438" s="12"/>
      <c r="T438" s="12"/>
      <c r="U438" s="28" t="str">
        <f t="shared" ref="U438:U442" si="386">IF(AND(S438="Preventivo",T438="Automático"),"50%",IF(AND(S438="Preventivo",T438="Manual"),"40%",IF(AND(S438="Detectivo",T438="Automático"),"40%",IF(AND(S438="Detectivo",T438="Manual"),"30%",IF(AND(S438="Correctivo",T438="Automático"),"35%",IF(AND(S438="Correctivo",T438="Manual"),"25%",""))))))</f>
        <v/>
      </c>
      <c r="V438" s="12"/>
      <c r="W438" s="12"/>
      <c r="X438" s="12"/>
      <c r="Y438" s="29" t="str">
        <f>IFERROR(IF(AND(R437="Probabilidad",R438="Probabilidad"),(AA437-(+AA437*U438)),IF(R438="Probabilidad",(J437-(+J437*U438)),IF(R438="Impacto",AA437,""))),"")</f>
        <v/>
      </c>
      <c r="Z438" s="25" t="str">
        <f t="shared" ref="Z438:Z442" si="387">IFERROR(IF(Y438="","",IF(Y438&lt;=0.2,"Muy Baja",IF(Y438&lt;=0.4,"Baja",IF(Y438&lt;=0.6,"Media",IF(Y438&lt;=0.8,"Alta","Muy Alta"))))),"")</f>
        <v/>
      </c>
      <c r="AA438" s="18" t="str">
        <f t="shared" ref="AA438:AA442" si="388">+Y438</f>
        <v/>
      </c>
      <c r="AB438" s="25" t="str">
        <f t="shared" ref="AB438:AB442" si="389">IFERROR(IF(AC438="","",IF(AC438&lt;=0.2,"Leve",IF(AC438&lt;=0.4,"Menor",IF(AC438&lt;=0.6,"Moderado",IF(AC438&lt;=0.8,"Mayor","Catastrófico"))))),"")</f>
        <v/>
      </c>
      <c r="AC438" s="18" t="str">
        <f>IFERROR(IF(AND(R437="Impacto",R438="Impacto"),(AC437-(+AC437*U438)),IF(R438="Impacto",(N437-(+N437*U438)),IF(R438="Probabilidad",AC437,""))),"")</f>
        <v/>
      </c>
      <c r="AD438" s="30" t="str">
        <f t="shared" ref="AD438:AD439" si="390">IFERROR(IF(OR(AND(Z438="Muy Baja",AB438="Leve"),AND(Z438="Muy Baja",AB438="Menor"),AND(Z438="Baja",AB438="Leve")),"Bajo",IF(OR(AND(Z438="Muy baja",AB438="Moderado"),AND(Z438="Baja",AB438="Menor"),AND(Z438="Baja",AB438="Moderado"),AND(Z438="Media",AB438="Leve"),AND(Z438="Media",AB438="Menor"),AND(Z438="Media",AB438="Moderado"),AND(Z438="Alta",AB438="Leve"),AND(Z438="Alta",AB438="Menor")),"Moderado",IF(OR(AND(Z438="Muy Baja",AB438="Mayor"),AND(Z438="Baja",AB438="Mayor"),AND(Z438="Media",AB438="Mayor"),AND(Z438="Alta",AB438="Moderado"),AND(Z438="Alta",AB438="Mayor"),AND(Z438="Muy Alta",AB438="Leve"),AND(Z438="Muy Alta",AB438="Menor"),AND(Z438="Muy Alta",AB438="Moderado"),AND(Z438="Muy Alta",AB438="Mayor")),"Alto",IF(OR(AND(Z438="Muy Baja",AB438="Catastrófico"),AND(Z438="Baja",AB438="Catastrófico"),AND(Z438="Media",AB438="Catastrófico"),AND(Z438="Alta",AB438="Catastrófico"),AND(Z438="Muy Alta",AB438="Catastrófico")),"Extremo","")))),"")</f>
        <v/>
      </c>
      <c r="AE438" s="11"/>
      <c r="AF438" s="11"/>
      <c r="AG438" s="12"/>
      <c r="AH438" s="12"/>
      <c r="AI438" s="12"/>
      <c r="AJ438" s="12"/>
      <c r="AK438" s="13"/>
      <c r="AL438" s="13"/>
      <c r="AM438" s="177"/>
      <c r="AN438" s="217"/>
    </row>
    <row r="439" spans="1:40" s="104" customFormat="1" x14ac:dyDescent="0.3">
      <c r="A439" s="245"/>
      <c r="B439" s="177"/>
      <c r="C439" s="177"/>
      <c r="D439" s="177"/>
      <c r="E439" s="177"/>
      <c r="F439" s="208"/>
      <c r="G439" s="177"/>
      <c r="H439" s="177"/>
      <c r="I439" s="196"/>
      <c r="J439" s="199"/>
      <c r="K439" s="202"/>
      <c r="L439" s="199">
        <f ca="1">IF(NOT(ISERROR(MATCH(K439,_xlfn.ANCHORARRAY(F450),0))),J452&amp;"Por favor no seleccionar los criterios de impacto",K439)</f>
        <v>0</v>
      </c>
      <c r="M439" s="196"/>
      <c r="N439" s="199"/>
      <c r="O439" s="174"/>
      <c r="P439" s="31">
        <v>3</v>
      </c>
      <c r="Q439" s="2"/>
      <c r="R439" s="27" t="str">
        <f t="shared" si="364"/>
        <v/>
      </c>
      <c r="S439" s="12"/>
      <c r="T439" s="12"/>
      <c r="U439" s="28" t="str">
        <f t="shared" si="386"/>
        <v/>
      </c>
      <c r="V439" s="12"/>
      <c r="W439" s="12"/>
      <c r="X439" s="12"/>
      <c r="Y439" s="29" t="str">
        <f>IFERROR(IF(AND(R438="Probabilidad",R439="Probabilidad"),(AA438-(+AA438*U439)),IF(AND(R438="Impacto",R439="Probabilidad"),(AA437-(+AA437*U439)),IF(R439="Impacto",AA438,""))),"")</f>
        <v/>
      </c>
      <c r="Z439" s="25" t="str">
        <f t="shared" si="387"/>
        <v/>
      </c>
      <c r="AA439" s="18" t="str">
        <f t="shared" si="388"/>
        <v/>
      </c>
      <c r="AB439" s="25" t="str">
        <f t="shared" si="389"/>
        <v/>
      </c>
      <c r="AC439" s="18" t="str">
        <f>IFERROR(IF(AND(R438="Impacto",R439="Impacto"),(AC438-(+AC438*U439)),IF(AND(R438="Probabilidad",R439="Impacto"),(AC437-(+AC437*U439)),IF(R439="Probabilidad",AC438,""))),"")</f>
        <v/>
      </c>
      <c r="AD439" s="30" t="str">
        <f t="shared" si="390"/>
        <v/>
      </c>
      <c r="AE439" s="11"/>
      <c r="AF439" s="11"/>
      <c r="AG439" s="12"/>
      <c r="AH439" s="12"/>
      <c r="AI439" s="12"/>
      <c r="AJ439" s="12"/>
      <c r="AK439" s="13"/>
      <c r="AL439" s="13"/>
      <c r="AM439" s="177"/>
      <c r="AN439" s="217"/>
    </row>
    <row r="440" spans="1:40" s="104" customFormat="1" x14ac:dyDescent="0.3">
      <c r="A440" s="245"/>
      <c r="B440" s="177"/>
      <c r="C440" s="177"/>
      <c r="D440" s="177"/>
      <c r="E440" s="177"/>
      <c r="F440" s="208"/>
      <c r="G440" s="177"/>
      <c r="H440" s="177"/>
      <c r="I440" s="196"/>
      <c r="J440" s="199"/>
      <c r="K440" s="202"/>
      <c r="L440" s="199">
        <f ca="1">IF(NOT(ISERROR(MATCH(K440,_xlfn.ANCHORARRAY(F451),0))),J453&amp;"Por favor no seleccionar los criterios de impacto",K440)</f>
        <v>0</v>
      </c>
      <c r="M440" s="196"/>
      <c r="N440" s="199"/>
      <c r="O440" s="174"/>
      <c r="P440" s="31">
        <v>4</v>
      </c>
      <c r="Q440" s="2"/>
      <c r="R440" s="27" t="str">
        <f t="shared" si="364"/>
        <v/>
      </c>
      <c r="S440" s="12"/>
      <c r="T440" s="12"/>
      <c r="U440" s="28" t="str">
        <f t="shared" si="386"/>
        <v/>
      </c>
      <c r="V440" s="12"/>
      <c r="W440" s="12"/>
      <c r="X440" s="12"/>
      <c r="Y440" s="29" t="str">
        <f t="shared" ref="Y440:Y442" si="391">IFERROR(IF(AND(R439="Probabilidad",R440="Probabilidad"),(AA439-(+AA439*U440)),IF(AND(R439="Impacto",R440="Probabilidad"),(AA438-(+AA438*U440)),IF(R440="Impacto",AA439,""))),"")</f>
        <v/>
      </c>
      <c r="Z440" s="25" t="str">
        <f t="shared" si="387"/>
        <v/>
      </c>
      <c r="AA440" s="18" t="str">
        <f t="shared" si="388"/>
        <v/>
      </c>
      <c r="AB440" s="25" t="str">
        <f t="shared" si="389"/>
        <v/>
      </c>
      <c r="AC440" s="18" t="str">
        <f t="shared" ref="AC440:AC442" si="392">IFERROR(IF(AND(R439="Impacto",R440="Impacto"),(AC439-(+AC439*U440)),IF(AND(R439="Probabilidad",R440="Impacto"),(AC438-(+AC438*U440)),IF(R440="Probabilidad",AC439,""))),"")</f>
        <v/>
      </c>
      <c r="AD440" s="30" t="str">
        <f>IFERROR(IF(OR(AND(Z440="Muy Baja",AB440="Leve"),AND(Z440="Muy Baja",AB440="Menor"),AND(Z440="Baja",AB440="Leve")),"Bajo",IF(OR(AND(Z440="Muy baja",AB440="Moderado"),AND(Z440="Baja",AB440="Menor"),AND(Z440="Baja",AB440="Moderado"),AND(Z440="Media",AB440="Leve"),AND(Z440="Media",AB440="Menor"),AND(Z440="Media",AB440="Moderado"),AND(Z440="Alta",AB440="Leve"),AND(Z440="Alta",AB440="Menor")),"Moderado",IF(OR(AND(Z440="Muy Baja",AB440="Mayor"),AND(Z440="Baja",AB440="Mayor"),AND(Z440="Media",AB440="Mayor"),AND(Z440="Alta",AB440="Moderado"),AND(Z440="Alta",AB440="Mayor"),AND(Z440="Muy Alta",AB440="Leve"),AND(Z440="Muy Alta",AB440="Menor"),AND(Z440="Muy Alta",AB440="Moderado"),AND(Z440="Muy Alta",AB440="Mayor")),"Alto",IF(OR(AND(Z440="Muy Baja",AB440="Catastrófico"),AND(Z440="Baja",AB440="Catastrófico"),AND(Z440="Media",AB440="Catastrófico"),AND(Z440="Alta",AB440="Catastrófico"),AND(Z440="Muy Alta",AB440="Catastrófico")),"Extremo","")))),"")</f>
        <v/>
      </c>
      <c r="AE440" s="11"/>
      <c r="AF440" s="11"/>
      <c r="AG440" s="12"/>
      <c r="AH440" s="12"/>
      <c r="AI440" s="12"/>
      <c r="AJ440" s="12"/>
      <c r="AK440" s="13"/>
      <c r="AL440" s="13"/>
      <c r="AM440" s="177"/>
      <c r="AN440" s="217"/>
    </row>
    <row r="441" spans="1:40" s="104" customFormat="1" x14ac:dyDescent="0.3">
      <c r="A441" s="245"/>
      <c r="B441" s="177"/>
      <c r="C441" s="177"/>
      <c r="D441" s="177"/>
      <c r="E441" s="177"/>
      <c r="F441" s="208"/>
      <c r="G441" s="177"/>
      <c r="H441" s="177"/>
      <c r="I441" s="196"/>
      <c r="J441" s="199"/>
      <c r="K441" s="202"/>
      <c r="L441" s="199">
        <f ca="1">IF(NOT(ISERROR(MATCH(K441,_xlfn.ANCHORARRAY(F452),0))),J454&amp;"Por favor no seleccionar los criterios de impacto",K441)</f>
        <v>0</v>
      </c>
      <c r="M441" s="196"/>
      <c r="N441" s="199"/>
      <c r="O441" s="174"/>
      <c r="P441" s="31">
        <v>5</v>
      </c>
      <c r="Q441" s="2"/>
      <c r="R441" s="27" t="str">
        <f t="shared" si="364"/>
        <v/>
      </c>
      <c r="S441" s="12"/>
      <c r="T441" s="12"/>
      <c r="U441" s="28" t="str">
        <f t="shared" si="386"/>
        <v/>
      </c>
      <c r="V441" s="12"/>
      <c r="W441" s="12"/>
      <c r="X441" s="12"/>
      <c r="Y441" s="29" t="str">
        <f t="shared" si="391"/>
        <v/>
      </c>
      <c r="Z441" s="25" t="str">
        <f t="shared" si="387"/>
        <v/>
      </c>
      <c r="AA441" s="18" t="str">
        <f t="shared" si="388"/>
        <v/>
      </c>
      <c r="AB441" s="25" t="str">
        <f t="shared" si="389"/>
        <v/>
      </c>
      <c r="AC441" s="18" t="str">
        <f t="shared" si="392"/>
        <v/>
      </c>
      <c r="AD441" s="30" t="str">
        <f t="shared" ref="AD441:AD442" si="393">IFERROR(IF(OR(AND(Z441="Muy Baja",AB441="Leve"),AND(Z441="Muy Baja",AB441="Menor"),AND(Z441="Baja",AB441="Leve")),"Bajo",IF(OR(AND(Z441="Muy baja",AB441="Moderado"),AND(Z441="Baja",AB441="Menor"),AND(Z441="Baja",AB441="Moderado"),AND(Z441="Media",AB441="Leve"),AND(Z441="Media",AB441="Menor"),AND(Z441="Media",AB441="Moderado"),AND(Z441="Alta",AB441="Leve"),AND(Z441="Alta",AB441="Menor")),"Moderado",IF(OR(AND(Z441="Muy Baja",AB441="Mayor"),AND(Z441="Baja",AB441="Mayor"),AND(Z441="Media",AB441="Mayor"),AND(Z441="Alta",AB441="Moderado"),AND(Z441="Alta",AB441="Mayor"),AND(Z441="Muy Alta",AB441="Leve"),AND(Z441="Muy Alta",AB441="Menor"),AND(Z441="Muy Alta",AB441="Moderado"),AND(Z441="Muy Alta",AB441="Mayor")),"Alto",IF(OR(AND(Z441="Muy Baja",AB441="Catastrófico"),AND(Z441="Baja",AB441="Catastrófico"),AND(Z441="Media",AB441="Catastrófico"),AND(Z441="Alta",AB441="Catastrófico"),AND(Z441="Muy Alta",AB441="Catastrófico")),"Extremo","")))),"")</f>
        <v/>
      </c>
      <c r="AE441" s="11"/>
      <c r="AF441" s="11"/>
      <c r="AG441" s="12"/>
      <c r="AH441" s="12"/>
      <c r="AI441" s="12"/>
      <c r="AJ441" s="12"/>
      <c r="AK441" s="13"/>
      <c r="AL441" s="13"/>
      <c r="AM441" s="177"/>
      <c r="AN441" s="217"/>
    </row>
    <row r="442" spans="1:40" s="104" customFormat="1" x14ac:dyDescent="0.3">
      <c r="A442" s="246"/>
      <c r="B442" s="178"/>
      <c r="C442" s="178"/>
      <c r="D442" s="178"/>
      <c r="E442" s="178"/>
      <c r="F442" s="209"/>
      <c r="G442" s="178"/>
      <c r="H442" s="178"/>
      <c r="I442" s="197"/>
      <c r="J442" s="200"/>
      <c r="K442" s="203"/>
      <c r="L442" s="200">
        <f ca="1">IF(NOT(ISERROR(MATCH(K442,_xlfn.ANCHORARRAY(F453),0))),J455&amp;"Por favor no seleccionar los criterios de impacto",K442)</f>
        <v>0</v>
      </c>
      <c r="M442" s="197"/>
      <c r="N442" s="200"/>
      <c r="O442" s="175"/>
      <c r="P442" s="31">
        <v>6</v>
      </c>
      <c r="Q442" s="2"/>
      <c r="R442" s="27" t="str">
        <f t="shared" si="364"/>
        <v/>
      </c>
      <c r="S442" s="12"/>
      <c r="T442" s="12"/>
      <c r="U442" s="28" t="str">
        <f t="shared" si="386"/>
        <v/>
      </c>
      <c r="V442" s="12"/>
      <c r="W442" s="12"/>
      <c r="X442" s="12"/>
      <c r="Y442" s="29" t="str">
        <f t="shared" si="391"/>
        <v/>
      </c>
      <c r="Z442" s="25" t="str">
        <f t="shared" si="387"/>
        <v/>
      </c>
      <c r="AA442" s="18" t="str">
        <f t="shared" si="388"/>
        <v/>
      </c>
      <c r="AB442" s="25" t="str">
        <f t="shared" si="389"/>
        <v/>
      </c>
      <c r="AC442" s="18" t="str">
        <f t="shared" si="392"/>
        <v/>
      </c>
      <c r="AD442" s="30" t="str">
        <f t="shared" si="393"/>
        <v/>
      </c>
      <c r="AE442" s="11"/>
      <c r="AF442" s="11"/>
      <c r="AG442" s="12"/>
      <c r="AH442" s="12"/>
      <c r="AI442" s="12"/>
      <c r="AJ442" s="12"/>
      <c r="AK442" s="13"/>
      <c r="AL442" s="13"/>
      <c r="AM442" s="178"/>
      <c r="AN442" s="224"/>
    </row>
    <row r="443" spans="1:40" s="104" customFormat="1" ht="94.5" x14ac:dyDescent="0.3">
      <c r="A443" s="244">
        <v>73</v>
      </c>
      <c r="B443" s="176" t="s">
        <v>1072</v>
      </c>
      <c r="C443" s="176" t="s">
        <v>762</v>
      </c>
      <c r="D443" s="176" t="s">
        <v>1113</v>
      </c>
      <c r="E443" s="176" t="s">
        <v>1114</v>
      </c>
      <c r="F443" s="207" t="s">
        <v>1115</v>
      </c>
      <c r="G443" s="176" t="s">
        <v>1116</v>
      </c>
      <c r="H443" s="176">
        <v>30</v>
      </c>
      <c r="I443" s="195" t="str">
        <f t="shared" ref="I443" si="394">IF(H443&lt;=0,"",IF(H443&lt;=2,"Muy Baja",IF(H443&lt;=5,"Baja",IF(H443&lt;=19,"Media",IF(H443&lt;=50,"Alta","Muy Alta")))))</f>
        <v>Alta</v>
      </c>
      <c r="J443" s="198">
        <f>IF(I443="","",IF(I443="Muy Baja",0.2,IF(I443="Baja",0.4,IF(I443="Media",0.6,IF(I443="Alta",0.8,IF(I443="Muy Alta",1,))))))</f>
        <v>0.8</v>
      </c>
      <c r="K443" s="201" t="s">
        <v>226</v>
      </c>
      <c r="L443" s="198" t="str">
        <f>IF(NOT(ISERROR(MATCH(K443,'[18]Tabla Impacto'!$B$221:$B$223,0))),'[18]Tabla Impacto'!$F$223&amp;"Por favor no seleccionar los criterios de impacto(Afectación Económica o presupuestal y Pérdida Reputacional)",K443)</f>
        <v xml:space="preserve">     Mayor a 500 SMLMV </v>
      </c>
      <c r="M443" s="195" t="str">
        <f>IF(OR(L443='[18]Tabla Impacto'!$C$11,L443='[18]Tabla Impacto'!$D$11),"Leve",IF(OR(L443='[18]Tabla Impacto'!$C$12,L443='[18]Tabla Impacto'!$D$12),"Menor",IF(OR(L443='[18]Tabla Impacto'!$C$13,L443='[18]Tabla Impacto'!$D$13),"Moderado",IF(OR(L443='[18]Tabla Impacto'!$C$14,L443='[18]Tabla Impacto'!$D$14),"Mayor",IF(OR(L443='[18]Tabla Impacto'!$C$15,L443='[18]Tabla Impacto'!$D$15),"Catastrófico","")))))</f>
        <v>Catastrófico</v>
      </c>
      <c r="N443" s="198">
        <f>IF(M443="","",IF(M443="Leve",0.2,IF(M443="Menor",0.4,IF(M443="Moderado",0.6,IF(M443="Mayor",0.8,IF(M443="Catastrófico",1,))))))</f>
        <v>1</v>
      </c>
      <c r="O443" s="173" t="str">
        <f>IF(OR(AND(I443="Muy Baja",M443="Leve"),AND(I443="Muy Baja",M443="Menor"),AND(I443="Baja",M443="Leve")),"Bajo",IF(OR(AND(I443="Muy baja",M443="Moderado"),AND(I443="Baja",M443="Menor"),AND(I443="Baja",M443="Moderado"),AND(I443="Media",M443="Leve"),AND(I443="Media",M443="Menor"),AND(I443="Media",M443="Moderado"),AND(I443="Alta",M443="Leve"),AND(I443="Alta",M443="Menor")),"Moderado",IF(OR(AND(I443="Muy Baja",M443="Mayor"),AND(I443="Baja",M443="Mayor"),AND(I443="Media",M443="Mayor"),AND(I443="Alta",M443="Moderado"),AND(I443="Alta",M443="Mayor"),AND(I443="Muy Alta",M443="Leve"),AND(I443="Muy Alta",M443="Menor"),AND(I443="Muy Alta",M443="Moderado"),AND(I443="Muy Alta",M443="Mayor")),"Alto",IF(OR(AND(I443="Muy Baja",M443="Catastrófico"),AND(I443="Baja",M443="Catastrófico"),AND(I443="Media",M443="Catastrófico"),AND(I443="Alta",M443="Catastrófico"),AND(I443="Muy Alta",M443="Catastrófico")),"Extremo",""))))</f>
        <v>Extremo</v>
      </c>
      <c r="P443" s="31">
        <v>1</v>
      </c>
      <c r="Q443" s="2" t="s">
        <v>1117</v>
      </c>
      <c r="R443" s="27" t="str">
        <f t="shared" si="364"/>
        <v>Probabilidad</v>
      </c>
      <c r="S443" s="12" t="s">
        <v>64</v>
      </c>
      <c r="T443" s="12" t="s">
        <v>51</v>
      </c>
      <c r="U443" s="28" t="str">
        <f>IF(AND(S443="Preventivo",T443="Automático"),"50%",IF(AND(S443="Preventivo",T443="Manual"),"40%",IF(AND(S443="Detectivo",T443="Automático"),"40%",IF(AND(S443="Detectivo",T443="Manual"),"30%",IF(AND(S443="Correctivo",T443="Automático"),"35%",IF(AND(S443="Correctivo",T443="Manual"),"25%",""))))))</f>
        <v>40%</v>
      </c>
      <c r="V443" s="12" t="s">
        <v>52</v>
      </c>
      <c r="W443" s="12" t="s">
        <v>53</v>
      </c>
      <c r="X443" s="12" t="s">
        <v>54</v>
      </c>
      <c r="Y443" s="29">
        <f>IFERROR(IF(R443="Probabilidad",(J443-(+J443*U443)),IF(R443="Impacto",J443,"")),"")</f>
        <v>0.48</v>
      </c>
      <c r="Z443" s="25" t="str">
        <f>IFERROR(IF(Y443="","",IF(Y443&lt;=0.2,"Muy Baja",IF(Y443&lt;=0.4,"Baja",IF(Y443&lt;=0.6,"Media",IF(Y443&lt;=0.8,"Alta","Muy Alta"))))),"")</f>
        <v>Media</v>
      </c>
      <c r="AA443" s="18">
        <f>+Y443</f>
        <v>0.48</v>
      </c>
      <c r="AB443" s="25" t="str">
        <f>IFERROR(IF(AC443="","",IF(AC443&lt;=0.2,"Leve",IF(AC443&lt;=0.4,"Menor",IF(AC443&lt;=0.6,"Moderado",IF(AC443&lt;=0.8,"Mayor","Catastrófico"))))),"")</f>
        <v>Catastrófico</v>
      </c>
      <c r="AC443" s="18">
        <f>IFERROR(IF(R443="Impacto",(N443-(+N443*U443)),IF(R443="Probabilidad",N443,"")),"")</f>
        <v>1</v>
      </c>
      <c r="AD443" s="30" t="str">
        <f>IFERROR(IF(OR(AND(Z443="Muy Baja",AB443="Leve"),AND(Z443="Muy Baja",AB443="Menor"),AND(Z443="Baja",AB443="Leve")),"Bajo",IF(OR(AND(Z443="Muy baja",AB443="Moderado"),AND(Z443="Baja",AB443="Menor"),AND(Z443="Baja",AB443="Moderado"),AND(Z443="Media",AB443="Leve"),AND(Z443="Media",AB443="Menor"),AND(Z443="Media",AB443="Moderado"),AND(Z443="Alta",AB443="Leve"),AND(Z443="Alta",AB443="Menor")),"Moderado",IF(OR(AND(Z443="Muy Baja",AB443="Mayor"),AND(Z443="Baja",AB443="Mayor"),AND(Z443="Media",AB443="Mayor"),AND(Z443="Alta",AB443="Moderado"),AND(Z443="Alta",AB443="Mayor"),AND(Z443="Muy Alta",AB443="Leve"),AND(Z443="Muy Alta",AB443="Menor"),AND(Z443="Muy Alta",AB443="Moderado"),AND(Z443="Muy Alta",AB443="Mayor")),"Alto",IF(OR(AND(Z443="Muy Baja",AB443="Catastrófico"),AND(Z443="Baja",AB443="Catastrófico"),AND(Z443="Media",AB443="Catastrófico"),AND(Z443="Alta",AB443="Catastrófico"),AND(Z443="Muy Alta",AB443="Catastrófico")),"Extremo","")))),"")</f>
        <v>Extremo</v>
      </c>
      <c r="AE443" s="11" t="s">
        <v>55</v>
      </c>
      <c r="AF443" s="11" t="s">
        <v>1118</v>
      </c>
      <c r="AG443" s="12" t="s">
        <v>1119</v>
      </c>
      <c r="AH443" s="12" t="s">
        <v>975</v>
      </c>
      <c r="AI443" s="12" t="s">
        <v>1099</v>
      </c>
      <c r="AJ443" s="12" t="s">
        <v>1100</v>
      </c>
      <c r="AK443" s="13" t="s">
        <v>870</v>
      </c>
      <c r="AL443" s="13">
        <v>44561</v>
      </c>
      <c r="AM443" s="176">
        <v>3786</v>
      </c>
      <c r="AN443" s="216"/>
    </row>
    <row r="444" spans="1:40" s="104" customFormat="1" ht="40.5" x14ac:dyDescent="0.3">
      <c r="A444" s="245"/>
      <c r="B444" s="177"/>
      <c r="C444" s="177"/>
      <c r="D444" s="177"/>
      <c r="E444" s="177"/>
      <c r="F444" s="208"/>
      <c r="G444" s="177"/>
      <c r="H444" s="177"/>
      <c r="I444" s="196"/>
      <c r="J444" s="199"/>
      <c r="K444" s="202"/>
      <c r="L444" s="199">
        <f ca="1">IF(NOT(ISERROR(MATCH(K444,_xlfn.ANCHORARRAY(F455),0))),J457&amp;"Por favor no seleccionar los criterios de impacto",K444)</f>
        <v>0</v>
      </c>
      <c r="M444" s="196"/>
      <c r="N444" s="199"/>
      <c r="O444" s="174"/>
      <c r="P444" s="31">
        <v>2</v>
      </c>
      <c r="Q444" s="2" t="s">
        <v>1120</v>
      </c>
      <c r="R444" s="27" t="str">
        <f t="shared" si="364"/>
        <v>Impacto</v>
      </c>
      <c r="S444" s="12" t="s">
        <v>81</v>
      </c>
      <c r="T444" s="12" t="s">
        <v>51</v>
      </c>
      <c r="U444" s="28" t="str">
        <f t="shared" ref="U444:U448" si="395">IF(AND(S444="Preventivo",T444="Automático"),"50%",IF(AND(S444="Preventivo",T444="Manual"),"40%",IF(AND(S444="Detectivo",T444="Automático"),"40%",IF(AND(S444="Detectivo",T444="Manual"),"30%",IF(AND(S444="Correctivo",T444="Automático"),"35%",IF(AND(S444="Correctivo",T444="Manual"),"25%",""))))))</f>
        <v>25%</v>
      </c>
      <c r="V444" s="12" t="s">
        <v>52</v>
      </c>
      <c r="W444" s="12" t="s">
        <v>150</v>
      </c>
      <c r="X444" s="12" t="s">
        <v>54</v>
      </c>
      <c r="Y444" s="29">
        <f>IFERROR(IF(AND(R443="Probabilidad",R444="Probabilidad"),(AA443-(+AA443*U444)),IF(R444="Probabilidad",(J443-(+J443*U444)),IF(R444="Impacto",AA443,""))),"")</f>
        <v>0.48</v>
      </c>
      <c r="Z444" s="25" t="str">
        <f t="shared" ref="Z444:Z448" si="396">IFERROR(IF(Y444="","",IF(Y444&lt;=0.2,"Muy Baja",IF(Y444&lt;=0.4,"Baja",IF(Y444&lt;=0.6,"Media",IF(Y444&lt;=0.8,"Alta","Muy Alta"))))),"")</f>
        <v>Media</v>
      </c>
      <c r="AA444" s="18">
        <f t="shared" ref="AA444:AA448" si="397">+Y444</f>
        <v>0.48</v>
      </c>
      <c r="AB444" s="25" t="str">
        <f t="shared" ref="AB444:AB448" si="398">IFERROR(IF(AC444="","",IF(AC444&lt;=0.2,"Leve",IF(AC444&lt;=0.4,"Menor",IF(AC444&lt;=0.6,"Moderado",IF(AC444&lt;=0.8,"Mayor","Catastrófico"))))),"")</f>
        <v>Mayor</v>
      </c>
      <c r="AC444" s="18">
        <f>IFERROR(IF(AND(R443="Impacto",R444="Impacto"),(AC443-(+AC443*U444)),IF(R444="Impacto",(N443-(+N443*U444)),IF(R444="Probabilidad",AC443,""))),"")</f>
        <v>0.75</v>
      </c>
      <c r="AD444" s="30" t="str">
        <f t="shared" ref="AD444:AD445" si="399">IFERROR(IF(OR(AND(Z444="Muy Baja",AB444="Leve"),AND(Z444="Muy Baja",AB444="Menor"),AND(Z444="Baja",AB444="Leve")),"Bajo",IF(OR(AND(Z444="Muy baja",AB444="Moderado"),AND(Z444="Baja",AB444="Menor"),AND(Z444="Baja",AB444="Moderado"),AND(Z444="Media",AB444="Leve"),AND(Z444="Media",AB444="Menor"),AND(Z444="Media",AB444="Moderado"),AND(Z444="Alta",AB444="Leve"),AND(Z444="Alta",AB444="Menor")),"Moderado",IF(OR(AND(Z444="Muy Baja",AB444="Mayor"),AND(Z444="Baja",AB444="Mayor"),AND(Z444="Media",AB444="Mayor"),AND(Z444="Alta",AB444="Moderado"),AND(Z444="Alta",AB444="Mayor"),AND(Z444="Muy Alta",AB444="Leve"),AND(Z444="Muy Alta",AB444="Menor"),AND(Z444="Muy Alta",AB444="Moderado"),AND(Z444="Muy Alta",AB444="Mayor")),"Alto",IF(OR(AND(Z444="Muy Baja",AB444="Catastrófico"),AND(Z444="Baja",AB444="Catastrófico"),AND(Z444="Media",AB444="Catastrófico"),AND(Z444="Alta",AB444="Catastrófico"),AND(Z444="Muy Alta",AB444="Catastrófico")),"Extremo","")))),"")</f>
        <v>Alto</v>
      </c>
      <c r="AE444" s="11" t="s">
        <v>55</v>
      </c>
      <c r="AF444" s="11" t="s">
        <v>1121</v>
      </c>
      <c r="AG444" s="12" t="s">
        <v>1122</v>
      </c>
      <c r="AH444" s="12" t="s">
        <v>190</v>
      </c>
      <c r="AI444" s="12" t="s">
        <v>1099</v>
      </c>
      <c r="AJ444" s="12" t="s">
        <v>1100</v>
      </c>
      <c r="AK444" s="13" t="s">
        <v>870</v>
      </c>
      <c r="AL444" s="13">
        <v>44561</v>
      </c>
      <c r="AM444" s="177"/>
      <c r="AN444" s="217"/>
    </row>
    <row r="445" spans="1:40" s="104" customFormat="1" ht="108" x14ac:dyDescent="0.3">
      <c r="A445" s="245"/>
      <c r="B445" s="177"/>
      <c r="C445" s="177"/>
      <c r="D445" s="177"/>
      <c r="E445" s="177"/>
      <c r="F445" s="208"/>
      <c r="G445" s="177"/>
      <c r="H445" s="177"/>
      <c r="I445" s="196"/>
      <c r="J445" s="199"/>
      <c r="K445" s="202"/>
      <c r="L445" s="199">
        <f ca="1">IF(NOT(ISERROR(MATCH(K445,_xlfn.ANCHORARRAY(F456),0))),J458&amp;"Por favor no seleccionar los criterios de impacto",K445)</f>
        <v>0</v>
      </c>
      <c r="M445" s="196"/>
      <c r="N445" s="199"/>
      <c r="O445" s="174"/>
      <c r="P445" s="31">
        <v>3</v>
      </c>
      <c r="Q445" s="2" t="s">
        <v>1123</v>
      </c>
      <c r="R445" s="27" t="str">
        <f t="shared" si="364"/>
        <v>Impacto</v>
      </c>
      <c r="S445" s="12" t="s">
        <v>81</v>
      </c>
      <c r="T445" s="12" t="s">
        <v>51</v>
      </c>
      <c r="U445" s="28" t="str">
        <f t="shared" si="395"/>
        <v>25%</v>
      </c>
      <c r="V445" s="12" t="s">
        <v>52</v>
      </c>
      <c r="W445" s="12" t="s">
        <v>150</v>
      </c>
      <c r="X445" s="12" t="s">
        <v>54</v>
      </c>
      <c r="Y445" s="29">
        <f>IFERROR(IF(AND(R444="Probabilidad",R445="Probabilidad"),(AA444-(+AA444*U445)),IF(AND(R444="Impacto",R445="Probabilidad"),(AA443-(+AA443*U445)),IF(R445="Impacto",AA444,""))),"")</f>
        <v>0.48</v>
      </c>
      <c r="Z445" s="25" t="str">
        <f t="shared" si="396"/>
        <v>Media</v>
      </c>
      <c r="AA445" s="18">
        <f t="shared" si="397"/>
        <v>0.48</v>
      </c>
      <c r="AB445" s="25" t="str">
        <f t="shared" si="398"/>
        <v>Moderado</v>
      </c>
      <c r="AC445" s="18">
        <f>IFERROR(IF(AND(R444="Impacto",R445="Impacto"),(AC444-(+AC444*U445)),IF(AND(R444="Probabilidad",R445="Impacto"),(AC443-(+AC443*U445)),IF(R445="Probabilidad",AC444,""))),"")</f>
        <v>0.5625</v>
      </c>
      <c r="AD445" s="30" t="str">
        <f t="shared" si="399"/>
        <v>Moderado</v>
      </c>
      <c r="AE445" s="11" t="s">
        <v>55</v>
      </c>
      <c r="AF445" s="11" t="s">
        <v>1124</v>
      </c>
      <c r="AG445" s="12" t="s">
        <v>1125</v>
      </c>
      <c r="AH445" s="12" t="s">
        <v>1126</v>
      </c>
      <c r="AI445" s="12" t="s">
        <v>1099</v>
      </c>
      <c r="AJ445" s="12" t="s">
        <v>1100</v>
      </c>
      <c r="AK445" s="13" t="s">
        <v>870</v>
      </c>
      <c r="AL445" s="13">
        <v>44561</v>
      </c>
      <c r="AM445" s="177"/>
      <c r="AN445" s="217"/>
    </row>
    <row r="446" spans="1:40" s="104" customFormat="1" ht="40.5" x14ac:dyDescent="0.3">
      <c r="A446" s="245"/>
      <c r="B446" s="177"/>
      <c r="C446" s="177"/>
      <c r="D446" s="177"/>
      <c r="E446" s="177"/>
      <c r="F446" s="208"/>
      <c r="G446" s="177"/>
      <c r="H446" s="177"/>
      <c r="I446" s="196"/>
      <c r="J446" s="199"/>
      <c r="K446" s="202"/>
      <c r="L446" s="199">
        <f ca="1">IF(NOT(ISERROR(MATCH(K446,_xlfn.ANCHORARRAY(F457),0))),J459&amp;"Por favor no seleccionar los criterios de impacto",K446)</f>
        <v>0</v>
      </c>
      <c r="M446" s="196"/>
      <c r="N446" s="199"/>
      <c r="O446" s="174"/>
      <c r="P446" s="31">
        <v>4</v>
      </c>
      <c r="Q446" s="2" t="s">
        <v>1127</v>
      </c>
      <c r="R446" s="27" t="str">
        <f t="shared" si="364"/>
        <v>Probabilidad</v>
      </c>
      <c r="S446" s="12" t="s">
        <v>50</v>
      </c>
      <c r="T446" s="12" t="s">
        <v>51</v>
      </c>
      <c r="U446" s="28" t="str">
        <f t="shared" si="395"/>
        <v>30%</v>
      </c>
      <c r="V446" s="12" t="s">
        <v>52</v>
      </c>
      <c r="W446" s="12" t="s">
        <v>150</v>
      </c>
      <c r="X446" s="12" t="s">
        <v>54</v>
      </c>
      <c r="Y446" s="29">
        <f t="shared" ref="Y446:Y448" si="400">IFERROR(IF(AND(R445="Probabilidad",R446="Probabilidad"),(AA445-(+AA445*U446)),IF(AND(R445="Impacto",R446="Probabilidad"),(AA444-(+AA444*U446)),IF(R446="Impacto",AA445,""))),"")</f>
        <v>0.33599999999999997</v>
      </c>
      <c r="Z446" s="25" t="str">
        <f t="shared" si="396"/>
        <v>Baja</v>
      </c>
      <c r="AA446" s="18">
        <f t="shared" si="397"/>
        <v>0.33599999999999997</v>
      </c>
      <c r="AB446" s="25" t="str">
        <f t="shared" si="398"/>
        <v>Moderado</v>
      </c>
      <c r="AC446" s="18">
        <f t="shared" ref="AC446:AC448" si="401">IFERROR(IF(AND(R445="Impacto",R446="Impacto"),(AC445-(+AC445*U446)),IF(AND(R445="Probabilidad",R446="Impacto"),(AC444-(+AC444*U446)),IF(R446="Probabilidad",AC445,""))),"")</f>
        <v>0.5625</v>
      </c>
      <c r="AD446" s="30" t="str">
        <f>IFERROR(IF(OR(AND(Z446="Muy Baja",AB446="Leve"),AND(Z446="Muy Baja",AB446="Menor"),AND(Z446="Baja",AB446="Leve")),"Bajo",IF(OR(AND(Z446="Muy baja",AB446="Moderado"),AND(Z446="Baja",AB446="Menor"),AND(Z446="Baja",AB446="Moderado"),AND(Z446="Media",AB446="Leve"),AND(Z446="Media",AB446="Menor"),AND(Z446="Media",AB446="Moderado"),AND(Z446="Alta",AB446="Leve"),AND(Z446="Alta",AB446="Menor")),"Moderado",IF(OR(AND(Z446="Muy Baja",AB446="Mayor"),AND(Z446="Baja",AB446="Mayor"),AND(Z446="Media",AB446="Mayor"),AND(Z446="Alta",AB446="Moderado"),AND(Z446="Alta",AB446="Mayor"),AND(Z446="Muy Alta",AB446="Leve"),AND(Z446="Muy Alta",AB446="Menor"),AND(Z446="Muy Alta",AB446="Moderado"),AND(Z446="Muy Alta",AB446="Mayor")),"Alto",IF(OR(AND(Z446="Muy Baja",AB446="Catastrófico"),AND(Z446="Baja",AB446="Catastrófico"),AND(Z446="Media",AB446="Catastrófico"),AND(Z446="Alta",AB446="Catastrófico"),AND(Z446="Muy Alta",AB446="Catastrófico")),"Extremo","")))),"")</f>
        <v>Moderado</v>
      </c>
      <c r="AE446" s="11" t="s">
        <v>55</v>
      </c>
      <c r="AF446" s="11" t="s">
        <v>1128</v>
      </c>
      <c r="AG446" s="12" t="s">
        <v>1125</v>
      </c>
      <c r="AH446" s="12" t="s">
        <v>1126</v>
      </c>
      <c r="AI446" s="12" t="s">
        <v>1099</v>
      </c>
      <c r="AJ446" s="12" t="s">
        <v>1100</v>
      </c>
      <c r="AK446" s="13" t="s">
        <v>870</v>
      </c>
      <c r="AL446" s="13">
        <v>44561</v>
      </c>
      <c r="AM446" s="177"/>
      <c r="AN446" s="217"/>
    </row>
    <row r="447" spans="1:40" s="104" customFormat="1" x14ac:dyDescent="0.3">
      <c r="A447" s="245"/>
      <c r="B447" s="177"/>
      <c r="C447" s="177"/>
      <c r="D447" s="177"/>
      <c r="E447" s="177"/>
      <c r="F447" s="208"/>
      <c r="G447" s="177"/>
      <c r="H447" s="177"/>
      <c r="I447" s="196"/>
      <c r="J447" s="199"/>
      <c r="K447" s="202"/>
      <c r="L447" s="199">
        <f ca="1">IF(NOT(ISERROR(MATCH(K447,_xlfn.ANCHORARRAY(F458),0))),J460&amp;"Por favor no seleccionar los criterios de impacto",K447)</f>
        <v>0</v>
      </c>
      <c r="M447" s="196"/>
      <c r="N447" s="199"/>
      <c r="O447" s="174"/>
      <c r="P447" s="31">
        <v>5</v>
      </c>
      <c r="Q447" s="2"/>
      <c r="R447" s="27" t="str">
        <f t="shared" si="364"/>
        <v/>
      </c>
      <c r="S447" s="12"/>
      <c r="T447" s="12"/>
      <c r="U447" s="28" t="str">
        <f t="shared" si="395"/>
        <v/>
      </c>
      <c r="V447" s="12"/>
      <c r="W447" s="12"/>
      <c r="X447" s="12"/>
      <c r="Y447" s="29" t="str">
        <f t="shared" si="400"/>
        <v/>
      </c>
      <c r="Z447" s="25" t="str">
        <f t="shared" si="396"/>
        <v/>
      </c>
      <c r="AA447" s="18" t="str">
        <f t="shared" si="397"/>
        <v/>
      </c>
      <c r="AB447" s="25" t="str">
        <f t="shared" si="398"/>
        <v/>
      </c>
      <c r="AC447" s="18" t="str">
        <f t="shared" si="401"/>
        <v/>
      </c>
      <c r="AD447" s="30" t="str">
        <f t="shared" ref="AD447:AD448" si="402">IFERROR(IF(OR(AND(Z447="Muy Baja",AB447="Leve"),AND(Z447="Muy Baja",AB447="Menor"),AND(Z447="Baja",AB447="Leve")),"Bajo",IF(OR(AND(Z447="Muy baja",AB447="Moderado"),AND(Z447="Baja",AB447="Menor"),AND(Z447="Baja",AB447="Moderado"),AND(Z447="Media",AB447="Leve"),AND(Z447="Media",AB447="Menor"),AND(Z447="Media",AB447="Moderado"),AND(Z447="Alta",AB447="Leve"),AND(Z447="Alta",AB447="Menor")),"Moderado",IF(OR(AND(Z447="Muy Baja",AB447="Mayor"),AND(Z447="Baja",AB447="Mayor"),AND(Z447="Media",AB447="Mayor"),AND(Z447="Alta",AB447="Moderado"),AND(Z447="Alta",AB447="Mayor"),AND(Z447="Muy Alta",AB447="Leve"),AND(Z447="Muy Alta",AB447="Menor"),AND(Z447="Muy Alta",AB447="Moderado"),AND(Z447="Muy Alta",AB447="Mayor")),"Alto",IF(OR(AND(Z447="Muy Baja",AB447="Catastrófico"),AND(Z447="Baja",AB447="Catastrófico"),AND(Z447="Media",AB447="Catastrófico"),AND(Z447="Alta",AB447="Catastrófico"),AND(Z447="Muy Alta",AB447="Catastrófico")),"Extremo","")))),"")</f>
        <v/>
      </c>
      <c r="AE447" s="11"/>
      <c r="AF447" s="11"/>
      <c r="AG447" s="12"/>
      <c r="AH447" s="12"/>
      <c r="AI447" s="12"/>
      <c r="AJ447" s="12"/>
      <c r="AK447" s="13"/>
      <c r="AL447" s="13"/>
      <c r="AM447" s="177"/>
      <c r="AN447" s="217"/>
    </row>
    <row r="448" spans="1:40" s="104" customFormat="1" x14ac:dyDescent="0.3">
      <c r="A448" s="246"/>
      <c r="B448" s="178"/>
      <c r="C448" s="178"/>
      <c r="D448" s="178"/>
      <c r="E448" s="178"/>
      <c r="F448" s="209"/>
      <c r="G448" s="178"/>
      <c r="H448" s="178"/>
      <c r="I448" s="197"/>
      <c r="J448" s="200"/>
      <c r="K448" s="203"/>
      <c r="L448" s="200">
        <f ca="1">IF(NOT(ISERROR(MATCH(K448,_xlfn.ANCHORARRAY(F459),0))),J461&amp;"Por favor no seleccionar los criterios de impacto",K448)</f>
        <v>0</v>
      </c>
      <c r="M448" s="197"/>
      <c r="N448" s="200"/>
      <c r="O448" s="175"/>
      <c r="P448" s="31">
        <v>6</v>
      </c>
      <c r="Q448" s="2"/>
      <c r="R448" s="27" t="str">
        <f t="shared" si="364"/>
        <v/>
      </c>
      <c r="S448" s="12"/>
      <c r="T448" s="12"/>
      <c r="U448" s="28" t="str">
        <f t="shared" si="395"/>
        <v/>
      </c>
      <c r="V448" s="12"/>
      <c r="W448" s="12"/>
      <c r="X448" s="12"/>
      <c r="Y448" s="29" t="str">
        <f t="shared" si="400"/>
        <v/>
      </c>
      <c r="Z448" s="25" t="str">
        <f t="shared" si="396"/>
        <v/>
      </c>
      <c r="AA448" s="18" t="str">
        <f t="shared" si="397"/>
        <v/>
      </c>
      <c r="AB448" s="25" t="str">
        <f t="shared" si="398"/>
        <v/>
      </c>
      <c r="AC448" s="18" t="str">
        <f t="shared" si="401"/>
        <v/>
      </c>
      <c r="AD448" s="30" t="str">
        <f t="shared" si="402"/>
        <v/>
      </c>
      <c r="AE448" s="11"/>
      <c r="AF448" s="11"/>
      <c r="AG448" s="12"/>
      <c r="AH448" s="12"/>
      <c r="AI448" s="12"/>
      <c r="AJ448" s="12"/>
      <c r="AK448" s="13"/>
      <c r="AL448" s="13"/>
      <c r="AM448" s="178"/>
      <c r="AN448" s="224"/>
    </row>
    <row r="449" spans="1:70" s="104" customFormat="1" ht="135" x14ac:dyDescent="0.3">
      <c r="A449" s="244">
        <v>74</v>
      </c>
      <c r="B449" s="176" t="s">
        <v>1072</v>
      </c>
      <c r="C449" s="176" t="s">
        <v>43</v>
      </c>
      <c r="D449" s="176" t="s">
        <v>1129</v>
      </c>
      <c r="E449" s="176" t="s">
        <v>1130</v>
      </c>
      <c r="F449" s="207" t="s">
        <v>1131</v>
      </c>
      <c r="G449" s="176" t="s">
        <v>1116</v>
      </c>
      <c r="H449" s="176">
        <v>36</v>
      </c>
      <c r="I449" s="195" t="str">
        <f t="shared" ref="I449" si="403">IF(H449&lt;=0,"",IF(H449&lt;=2,"Muy Baja",IF(H449&lt;=5,"Baja",IF(H449&lt;=19,"Media",IF(H449&lt;=50,"Alta","Muy Alta")))))</f>
        <v>Alta</v>
      </c>
      <c r="J449" s="198">
        <f>IF(I449="","",IF(I449="Muy Baja",0.2,IF(I449="Baja",0.4,IF(I449="Media",0.6,IF(I449="Alta",0.8,IF(I449="Muy Alta",1,))))))</f>
        <v>0.8</v>
      </c>
      <c r="K449" s="201" t="s">
        <v>266</v>
      </c>
      <c r="L449" s="198" t="str">
        <f>IF(NOT(ISERROR(MATCH(K449,'[18]Tabla Impacto'!$B$221:$B$223,0))),'[18]Tabla Impacto'!$F$223&amp;"Por favor no seleccionar los criterios de impacto(Afectación Económica o presupuestal y Pérdida Reputacional)",K449)</f>
        <v xml:space="preserve">     El riesgo afecta la imagen de alguna área de la organización</v>
      </c>
      <c r="M449" s="195" t="str">
        <f>IF(OR(L449='[18]Tabla Impacto'!$C$11,L449='[18]Tabla Impacto'!$D$11),"Leve",IF(OR(L449='[18]Tabla Impacto'!$C$12,L449='[18]Tabla Impacto'!$D$12),"Menor",IF(OR(L449='[18]Tabla Impacto'!$C$13,L449='[18]Tabla Impacto'!$D$13),"Moderado",IF(OR(L449='[18]Tabla Impacto'!$C$14,L449='[18]Tabla Impacto'!$D$14),"Mayor",IF(OR(L449='[18]Tabla Impacto'!$C$15,L449='[18]Tabla Impacto'!$D$15),"Catastrófico","")))))</f>
        <v>Leve</v>
      </c>
      <c r="N449" s="198">
        <f>IF(M449="","",IF(M449="Leve",0.2,IF(M449="Menor",0.4,IF(M449="Moderado",0.6,IF(M449="Mayor",0.8,IF(M449="Catastrófico",1,))))))</f>
        <v>0.2</v>
      </c>
      <c r="O449" s="173" t="str">
        <f>IF(OR(AND(I449="Muy Baja",M449="Leve"),AND(I449="Muy Baja",M449="Menor"),AND(I449="Baja",M449="Leve")),"Bajo",IF(OR(AND(I449="Muy baja",M449="Moderado"),AND(I449="Baja",M449="Menor"),AND(I449="Baja",M449="Moderado"),AND(I449="Media",M449="Leve"),AND(I449="Media",M449="Menor"),AND(I449="Media",M449="Moderado"),AND(I449="Alta",M449="Leve"),AND(I449="Alta",M449="Menor")),"Moderado",IF(OR(AND(I449="Muy Baja",M449="Mayor"),AND(I449="Baja",M449="Mayor"),AND(I449="Media",M449="Mayor"),AND(I449="Alta",M449="Moderado"),AND(I449="Alta",M449="Mayor"),AND(I449="Muy Alta",M449="Leve"),AND(I449="Muy Alta",M449="Menor"),AND(I449="Muy Alta",M449="Moderado"),AND(I449="Muy Alta",M449="Mayor")),"Alto",IF(OR(AND(I449="Muy Baja",M449="Catastrófico"),AND(I449="Baja",M449="Catastrófico"),AND(I449="Media",M449="Catastrófico"),AND(I449="Alta",M449="Catastrófico"),AND(I449="Muy Alta",M449="Catastrófico")),"Extremo",""))))</f>
        <v>Moderado</v>
      </c>
      <c r="P449" s="31">
        <v>1</v>
      </c>
      <c r="Q449" s="2" t="s">
        <v>1132</v>
      </c>
      <c r="R449" s="27" t="str">
        <f t="shared" si="364"/>
        <v>Probabilidad</v>
      </c>
      <c r="S449" s="12" t="s">
        <v>64</v>
      </c>
      <c r="T449" s="12" t="s">
        <v>51</v>
      </c>
      <c r="U449" s="28" t="str">
        <f>IF(AND(S449="Preventivo",T449="Automático"),"50%",IF(AND(S449="Preventivo",T449="Manual"),"40%",IF(AND(S449="Detectivo",T449="Automático"),"40%",IF(AND(S449="Detectivo",T449="Manual"),"30%",IF(AND(S449="Correctivo",T449="Automático"),"35%",IF(AND(S449="Correctivo",T449="Manual"),"25%",""))))))</f>
        <v>40%</v>
      </c>
      <c r="V449" s="12" t="s">
        <v>304</v>
      </c>
      <c r="W449" s="12" t="s">
        <v>150</v>
      </c>
      <c r="X449" s="12" t="s">
        <v>54</v>
      </c>
      <c r="Y449" s="29">
        <f>IFERROR(IF(R449="Probabilidad",(J449-(+J449*U449)),IF(R449="Impacto",J449,"")),"")</f>
        <v>0.48</v>
      </c>
      <c r="Z449" s="25" t="str">
        <f>IFERROR(IF(Y449="","",IF(Y449&lt;=0.2,"Muy Baja",IF(Y449&lt;=0.4,"Baja",IF(Y449&lt;=0.6,"Media",IF(Y449&lt;=0.8,"Alta","Muy Alta"))))),"")</f>
        <v>Media</v>
      </c>
      <c r="AA449" s="18">
        <f>+Y449</f>
        <v>0.48</v>
      </c>
      <c r="AB449" s="25" t="str">
        <f>IFERROR(IF(AC449="","",IF(AC449&lt;=0.2,"Leve",IF(AC449&lt;=0.4,"Menor",IF(AC449&lt;=0.6,"Moderado",IF(AC449&lt;=0.8,"Mayor","Catastrófico"))))),"")</f>
        <v>Leve</v>
      </c>
      <c r="AC449" s="18">
        <f>IFERROR(IF(R449="Impacto",(N449-(+N449*U449)),IF(R449="Probabilidad",N449,"")),"")</f>
        <v>0.2</v>
      </c>
      <c r="AD449" s="30" t="str">
        <f>IFERROR(IF(OR(AND(Z449="Muy Baja",AB449="Leve"),AND(Z449="Muy Baja",AB449="Menor"),AND(Z449="Baja",AB449="Leve")),"Bajo",IF(OR(AND(Z449="Muy baja",AB449="Moderado"),AND(Z449="Baja",AB449="Menor"),AND(Z449="Baja",AB449="Moderado"),AND(Z449="Media",AB449="Leve"),AND(Z449="Media",AB449="Menor"),AND(Z449="Media",AB449="Moderado"),AND(Z449="Alta",AB449="Leve"),AND(Z449="Alta",AB449="Menor")),"Moderado",IF(OR(AND(Z449="Muy Baja",AB449="Mayor"),AND(Z449="Baja",AB449="Mayor"),AND(Z449="Media",AB449="Mayor"),AND(Z449="Alta",AB449="Moderado"),AND(Z449="Alta",AB449="Mayor"),AND(Z449="Muy Alta",AB449="Leve"),AND(Z449="Muy Alta",AB449="Menor"),AND(Z449="Muy Alta",AB449="Moderado"),AND(Z449="Muy Alta",AB449="Mayor")),"Alto",IF(OR(AND(Z449="Muy Baja",AB449="Catastrófico"),AND(Z449="Baja",AB449="Catastrófico"),AND(Z449="Media",AB449="Catastrófico"),AND(Z449="Alta",AB449="Catastrófico"),AND(Z449="Muy Alta",AB449="Catastrófico")),"Extremo","")))),"")</f>
        <v>Moderado</v>
      </c>
      <c r="AE449" s="11" t="s">
        <v>55</v>
      </c>
      <c r="AF449" s="11" t="s">
        <v>1133</v>
      </c>
      <c r="AG449" s="12" t="s">
        <v>1125</v>
      </c>
      <c r="AH449" s="12" t="s">
        <v>1126</v>
      </c>
      <c r="AI449" s="12" t="s">
        <v>1099</v>
      </c>
      <c r="AJ449" s="12" t="s">
        <v>1100</v>
      </c>
      <c r="AK449" s="13" t="s">
        <v>870</v>
      </c>
      <c r="AL449" s="13">
        <v>44561</v>
      </c>
      <c r="AM449" s="176">
        <v>3788</v>
      </c>
      <c r="AN449" s="216"/>
    </row>
    <row r="450" spans="1:70" s="104" customFormat="1" x14ac:dyDescent="0.3">
      <c r="A450" s="245"/>
      <c r="B450" s="177"/>
      <c r="C450" s="177"/>
      <c r="D450" s="177"/>
      <c r="E450" s="177"/>
      <c r="F450" s="208"/>
      <c r="G450" s="177"/>
      <c r="H450" s="177"/>
      <c r="I450" s="196"/>
      <c r="J450" s="199"/>
      <c r="K450" s="202"/>
      <c r="L450" s="199">
        <f ca="1">IF(NOT(ISERROR(MATCH(K450,_xlfn.ANCHORARRAY(F461),0))),J463&amp;"Por favor no seleccionar los criterios de impacto",K450)</f>
        <v>0</v>
      </c>
      <c r="M450" s="196"/>
      <c r="N450" s="199"/>
      <c r="O450" s="174"/>
      <c r="P450" s="31">
        <v>2</v>
      </c>
      <c r="Q450" s="2"/>
      <c r="R450" s="27" t="str">
        <f t="shared" si="364"/>
        <v/>
      </c>
      <c r="S450" s="12"/>
      <c r="T450" s="12"/>
      <c r="U450" s="28" t="str">
        <f t="shared" ref="U450:U454" si="404">IF(AND(S450="Preventivo",T450="Automático"),"50%",IF(AND(S450="Preventivo",T450="Manual"),"40%",IF(AND(S450="Detectivo",T450="Automático"),"40%",IF(AND(S450="Detectivo",T450="Manual"),"30%",IF(AND(S450="Correctivo",T450="Automático"),"35%",IF(AND(S450="Correctivo",T450="Manual"),"25%",""))))))</f>
        <v/>
      </c>
      <c r="V450" s="12"/>
      <c r="W450" s="12"/>
      <c r="X450" s="12"/>
      <c r="Y450" s="29" t="str">
        <f>IFERROR(IF(AND(R449="Probabilidad",R450="Probabilidad"),(AA449-(+AA449*U450)),IF(R450="Probabilidad",(J449-(+J449*U450)),IF(R450="Impacto",AA449,""))),"")</f>
        <v/>
      </c>
      <c r="Z450" s="25" t="str">
        <f t="shared" ref="Z450:Z454" si="405">IFERROR(IF(Y450="","",IF(Y450&lt;=0.2,"Muy Baja",IF(Y450&lt;=0.4,"Baja",IF(Y450&lt;=0.6,"Media",IF(Y450&lt;=0.8,"Alta","Muy Alta"))))),"")</f>
        <v/>
      </c>
      <c r="AA450" s="18" t="str">
        <f t="shared" ref="AA450:AA454" si="406">+Y450</f>
        <v/>
      </c>
      <c r="AB450" s="25" t="str">
        <f t="shared" ref="AB450:AB454" si="407">IFERROR(IF(AC450="","",IF(AC450&lt;=0.2,"Leve",IF(AC450&lt;=0.4,"Menor",IF(AC450&lt;=0.6,"Moderado",IF(AC450&lt;=0.8,"Mayor","Catastrófico"))))),"")</f>
        <v/>
      </c>
      <c r="AC450" s="18" t="str">
        <f>IFERROR(IF(AND(R449="Impacto",R450="Impacto"),(AC449-(+AC449*U450)),IF(R450="Impacto",(N449-(+N449*U450)),IF(R450="Probabilidad",AC449,""))),"")</f>
        <v/>
      </c>
      <c r="AD450" s="30" t="str">
        <f t="shared" ref="AD450:AD451" si="408">IFERROR(IF(OR(AND(Z450="Muy Baja",AB450="Leve"),AND(Z450="Muy Baja",AB450="Menor"),AND(Z450="Baja",AB450="Leve")),"Bajo",IF(OR(AND(Z450="Muy baja",AB450="Moderado"),AND(Z450="Baja",AB450="Menor"),AND(Z450="Baja",AB450="Moderado"),AND(Z450="Media",AB450="Leve"),AND(Z450="Media",AB450="Menor"),AND(Z450="Media",AB450="Moderado"),AND(Z450="Alta",AB450="Leve"),AND(Z450="Alta",AB450="Menor")),"Moderado",IF(OR(AND(Z450="Muy Baja",AB450="Mayor"),AND(Z450="Baja",AB450="Mayor"),AND(Z450="Media",AB450="Mayor"),AND(Z450="Alta",AB450="Moderado"),AND(Z450="Alta",AB450="Mayor"),AND(Z450="Muy Alta",AB450="Leve"),AND(Z450="Muy Alta",AB450="Menor"),AND(Z450="Muy Alta",AB450="Moderado"),AND(Z450="Muy Alta",AB450="Mayor")),"Alto",IF(OR(AND(Z450="Muy Baja",AB450="Catastrófico"),AND(Z450="Baja",AB450="Catastrófico"),AND(Z450="Media",AB450="Catastrófico"),AND(Z450="Alta",AB450="Catastrófico"),AND(Z450="Muy Alta",AB450="Catastrófico")),"Extremo","")))),"")</f>
        <v/>
      </c>
      <c r="AE450" s="11"/>
      <c r="AF450" s="11"/>
      <c r="AG450" s="12"/>
      <c r="AH450" s="12"/>
      <c r="AI450" s="12"/>
      <c r="AJ450" s="12"/>
      <c r="AK450" s="13"/>
      <c r="AL450" s="13"/>
      <c r="AM450" s="177"/>
      <c r="AN450" s="217"/>
    </row>
    <row r="451" spans="1:70" s="104" customFormat="1" x14ac:dyDescent="0.3">
      <c r="A451" s="245"/>
      <c r="B451" s="177"/>
      <c r="C451" s="177"/>
      <c r="D451" s="177"/>
      <c r="E451" s="177"/>
      <c r="F451" s="208"/>
      <c r="G451" s="177"/>
      <c r="H451" s="177"/>
      <c r="I451" s="196"/>
      <c r="J451" s="199"/>
      <c r="K451" s="202"/>
      <c r="L451" s="199">
        <f ca="1">IF(NOT(ISERROR(MATCH(K451,_xlfn.ANCHORARRAY(F462),0))),J464&amp;"Por favor no seleccionar los criterios de impacto",K451)</f>
        <v>0</v>
      </c>
      <c r="M451" s="196"/>
      <c r="N451" s="199"/>
      <c r="O451" s="174"/>
      <c r="P451" s="31">
        <v>3</v>
      </c>
      <c r="Q451" s="2"/>
      <c r="R451" s="27" t="str">
        <f t="shared" si="364"/>
        <v/>
      </c>
      <c r="S451" s="12"/>
      <c r="T451" s="12"/>
      <c r="U451" s="28" t="str">
        <f t="shared" si="404"/>
        <v/>
      </c>
      <c r="V451" s="12"/>
      <c r="W451" s="12"/>
      <c r="X451" s="12"/>
      <c r="Y451" s="29" t="str">
        <f>IFERROR(IF(AND(R450="Probabilidad",R451="Probabilidad"),(AA450-(+AA450*U451)),IF(AND(R450="Impacto",R451="Probabilidad"),(AA449-(+AA449*U451)),IF(R451="Impacto",AA450,""))),"")</f>
        <v/>
      </c>
      <c r="Z451" s="25" t="str">
        <f t="shared" si="405"/>
        <v/>
      </c>
      <c r="AA451" s="18" t="str">
        <f t="shared" si="406"/>
        <v/>
      </c>
      <c r="AB451" s="25" t="str">
        <f t="shared" si="407"/>
        <v/>
      </c>
      <c r="AC451" s="18" t="str">
        <f>IFERROR(IF(AND(R450="Impacto",R451="Impacto"),(AC450-(+AC450*U451)),IF(AND(R450="Probabilidad",R451="Impacto"),(AC449-(+AC449*U451)),IF(R451="Probabilidad",AC450,""))),"")</f>
        <v/>
      </c>
      <c r="AD451" s="30" t="str">
        <f t="shared" si="408"/>
        <v/>
      </c>
      <c r="AE451" s="11"/>
      <c r="AF451" s="11"/>
      <c r="AG451" s="12"/>
      <c r="AH451" s="12"/>
      <c r="AI451" s="12"/>
      <c r="AJ451" s="12"/>
      <c r="AK451" s="13"/>
      <c r="AL451" s="13"/>
      <c r="AM451" s="177"/>
      <c r="AN451" s="217"/>
    </row>
    <row r="452" spans="1:70" s="104" customFormat="1" x14ac:dyDescent="0.3">
      <c r="A452" s="245"/>
      <c r="B452" s="177"/>
      <c r="C452" s="177"/>
      <c r="D452" s="177"/>
      <c r="E452" s="177"/>
      <c r="F452" s="208"/>
      <c r="G452" s="177"/>
      <c r="H452" s="177"/>
      <c r="I452" s="196"/>
      <c r="J452" s="199"/>
      <c r="K452" s="202"/>
      <c r="L452" s="199">
        <f ca="1">IF(NOT(ISERROR(MATCH(K452,_xlfn.ANCHORARRAY(F463),0))),J465&amp;"Por favor no seleccionar los criterios de impacto",K452)</f>
        <v>0</v>
      </c>
      <c r="M452" s="196"/>
      <c r="N452" s="199"/>
      <c r="O452" s="174"/>
      <c r="P452" s="31">
        <v>4</v>
      </c>
      <c r="Q452" s="2"/>
      <c r="R452" s="27" t="str">
        <f t="shared" si="364"/>
        <v/>
      </c>
      <c r="S452" s="12"/>
      <c r="T452" s="12"/>
      <c r="U452" s="28" t="str">
        <f t="shared" si="404"/>
        <v/>
      </c>
      <c r="V452" s="12"/>
      <c r="W452" s="12"/>
      <c r="X452" s="12"/>
      <c r="Y452" s="29" t="str">
        <f t="shared" ref="Y452:Y454" si="409">IFERROR(IF(AND(R451="Probabilidad",R452="Probabilidad"),(AA451-(+AA451*U452)),IF(AND(R451="Impacto",R452="Probabilidad"),(AA450-(+AA450*U452)),IF(R452="Impacto",AA451,""))),"")</f>
        <v/>
      </c>
      <c r="Z452" s="25" t="str">
        <f t="shared" si="405"/>
        <v/>
      </c>
      <c r="AA452" s="18" t="str">
        <f t="shared" si="406"/>
        <v/>
      </c>
      <c r="AB452" s="25" t="str">
        <f t="shared" si="407"/>
        <v/>
      </c>
      <c r="AC452" s="18" t="str">
        <f t="shared" ref="AC452:AC454" si="410">IFERROR(IF(AND(R451="Impacto",R452="Impacto"),(AC451-(+AC451*U452)),IF(AND(R451="Probabilidad",R452="Impacto"),(AC450-(+AC450*U452)),IF(R452="Probabilidad",AC451,""))),"")</f>
        <v/>
      </c>
      <c r="AD452" s="30" t="str">
        <f>IFERROR(IF(OR(AND(Z452="Muy Baja",AB452="Leve"),AND(Z452="Muy Baja",AB452="Menor"),AND(Z452="Baja",AB452="Leve")),"Bajo",IF(OR(AND(Z452="Muy baja",AB452="Moderado"),AND(Z452="Baja",AB452="Menor"),AND(Z452="Baja",AB452="Moderado"),AND(Z452="Media",AB452="Leve"),AND(Z452="Media",AB452="Menor"),AND(Z452="Media",AB452="Moderado"),AND(Z452="Alta",AB452="Leve"),AND(Z452="Alta",AB452="Menor")),"Moderado",IF(OR(AND(Z452="Muy Baja",AB452="Mayor"),AND(Z452="Baja",AB452="Mayor"),AND(Z452="Media",AB452="Mayor"),AND(Z452="Alta",AB452="Moderado"),AND(Z452="Alta",AB452="Mayor"),AND(Z452="Muy Alta",AB452="Leve"),AND(Z452="Muy Alta",AB452="Menor"),AND(Z452="Muy Alta",AB452="Moderado"),AND(Z452="Muy Alta",AB452="Mayor")),"Alto",IF(OR(AND(Z452="Muy Baja",AB452="Catastrófico"),AND(Z452="Baja",AB452="Catastrófico"),AND(Z452="Media",AB452="Catastrófico"),AND(Z452="Alta",AB452="Catastrófico"),AND(Z452="Muy Alta",AB452="Catastrófico")),"Extremo","")))),"")</f>
        <v/>
      </c>
      <c r="AE452" s="11"/>
      <c r="AF452" s="11"/>
      <c r="AG452" s="12"/>
      <c r="AH452" s="12"/>
      <c r="AI452" s="12"/>
      <c r="AJ452" s="12"/>
      <c r="AK452" s="13"/>
      <c r="AL452" s="13"/>
      <c r="AM452" s="177"/>
      <c r="AN452" s="217"/>
    </row>
    <row r="453" spans="1:70" s="104" customFormat="1" x14ac:dyDescent="0.3">
      <c r="A453" s="245"/>
      <c r="B453" s="177"/>
      <c r="C453" s="177"/>
      <c r="D453" s="177"/>
      <c r="E453" s="177"/>
      <c r="F453" s="208"/>
      <c r="G453" s="177"/>
      <c r="H453" s="177"/>
      <c r="I453" s="196"/>
      <c r="J453" s="199"/>
      <c r="K453" s="202"/>
      <c r="L453" s="199">
        <f ca="1">IF(NOT(ISERROR(MATCH(K453,_xlfn.ANCHORARRAY(F464),0))),J466&amp;"Por favor no seleccionar los criterios de impacto",K453)</f>
        <v>0</v>
      </c>
      <c r="M453" s="196"/>
      <c r="N453" s="199"/>
      <c r="O453" s="174"/>
      <c r="P453" s="31">
        <v>5</v>
      </c>
      <c r="Q453" s="2"/>
      <c r="R453" s="27" t="str">
        <f t="shared" si="364"/>
        <v/>
      </c>
      <c r="S453" s="12"/>
      <c r="T453" s="12"/>
      <c r="U453" s="28" t="str">
        <f t="shared" si="404"/>
        <v/>
      </c>
      <c r="V453" s="12"/>
      <c r="W453" s="12"/>
      <c r="X453" s="12"/>
      <c r="Y453" s="29" t="str">
        <f t="shared" si="409"/>
        <v/>
      </c>
      <c r="Z453" s="25" t="str">
        <f t="shared" si="405"/>
        <v/>
      </c>
      <c r="AA453" s="18" t="str">
        <f t="shared" si="406"/>
        <v/>
      </c>
      <c r="AB453" s="25" t="str">
        <f t="shared" si="407"/>
        <v/>
      </c>
      <c r="AC453" s="18" t="str">
        <f t="shared" si="410"/>
        <v/>
      </c>
      <c r="AD453" s="30" t="str">
        <f t="shared" ref="AD453:AD454" si="411">IFERROR(IF(OR(AND(Z453="Muy Baja",AB453="Leve"),AND(Z453="Muy Baja",AB453="Menor"),AND(Z453="Baja",AB453="Leve")),"Bajo",IF(OR(AND(Z453="Muy baja",AB453="Moderado"),AND(Z453="Baja",AB453="Menor"),AND(Z453="Baja",AB453="Moderado"),AND(Z453="Media",AB453="Leve"),AND(Z453="Media",AB453="Menor"),AND(Z453="Media",AB453="Moderado"),AND(Z453="Alta",AB453="Leve"),AND(Z453="Alta",AB453="Menor")),"Moderado",IF(OR(AND(Z453="Muy Baja",AB453="Mayor"),AND(Z453="Baja",AB453="Mayor"),AND(Z453="Media",AB453="Mayor"),AND(Z453="Alta",AB453="Moderado"),AND(Z453="Alta",AB453="Mayor"),AND(Z453="Muy Alta",AB453="Leve"),AND(Z453="Muy Alta",AB453="Menor"),AND(Z453="Muy Alta",AB453="Moderado"),AND(Z453="Muy Alta",AB453="Mayor")),"Alto",IF(OR(AND(Z453="Muy Baja",AB453="Catastrófico"),AND(Z453="Baja",AB453="Catastrófico"),AND(Z453="Media",AB453="Catastrófico"),AND(Z453="Alta",AB453="Catastrófico"),AND(Z453="Muy Alta",AB453="Catastrófico")),"Extremo","")))),"")</f>
        <v/>
      </c>
      <c r="AE453" s="11"/>
      <c r="AF453" s="11"/>
      <c r="AG453" s="12"/>
      <c r="AH453" s="12"/>
      <c r="AI453" s="12"/>
      <c r="AJ453" s="12"/>
      <c r="AK453" s="13"/>
      <c r="AL453" s="13"/>
      <c r="AM453" s="177"/>
      <c r="AN453" s="217"/>
    </row>
    <row r="454" spans="1:70" s="104" customFormat="1" ht="17.25" thickBot="1" x14ac:dyDescent="0.35">
      <c r="A454" s="245"/>
      <c r="B454" s="177"/>
      <c r="C454" s="177"/>
      <c r="D454" s="177"/>
      <c r="E454" s="177"/>
      <c r="F454" s="208"/>
      <c r="G454" s="177"/>
      <c r="H454" s="177"/>
      <c r="I454" s="196"/>
      <c r="J454" s="199"/>
      <c r="K454" s="202"/>
      <c r="L454" s="199">
        <f ca="1">IF(NOT(ISERROR(MATCH(K454,_xlfn.ANCHORARRAY(F465),0))),J509&amp;"Por favor no seleccionar los criterios de impacto",K454)</f>
        <v>0</v>
      </c>
      <c r="M454" s="196"/>
      <c r="N454" s="199"/>
      <c r="O454" s="174"/>
      <c r="P454" s="146">
        <v>6</v>
      </c>
      <c r="Q454" s="93"/>
      <c r="R454" s="147" t="str">
        <f t="shared" si="364"/>
        <v/>
      </c>
      <c r="S454" s="11"/>
      <c r="T454" s="11"/>
      <c r="U454" s="18" t="str">
        <f t="shared" si="404"/>
        <v/>
      </c>
      <c r="V454" s="11"/>
      <c r="W454" s="11"/>
      <c r="X454" s="11"/>
      <c r="Y454" s="148" t="str">
        <f t="shared" si="409"/>
        <v/>
      </c>
      <c r="Z454" s="17" t="str">
        <f t="shared" si="405"/>
        <v/>
      </c>
      <c r="AA454" s="18" t="str">
        <f t="shared" si="406"/>
        <v/>
      </c>
      <c r="AB454" s="17" t="str">
        <f t="shared" si="407"/>
        <v/>
      </c>
      <c r="AC454" s="18" t="str">
        <f t="shared" si="410"/>
        <v/>
      </c>
      <c r="AD454" s="91" t="str">
        <f t="shared" si="411"/>
        <v/>
      </c>
      <c r="AE454" s="11"/>
      <c r="AF454" s="11"/>
      <c r="AG454" s="11"/>
      <c r="AH454" s="11"/>
      <c r="AI454" s="11"/>
      <c r="AJ454" s="11"/>
      <c r="AK454" s="149"/>
      <c r="AL454" s="149"/>
      <c r="AM454" s="177"/>
      <c r="AN454" s="217"/>
    </row>
    <row r="455" spans="1:70" ht="94.5" x14ac:dyDescent="0.3">
      <c r="A455" s="238">
        <v>75</v>
      </c>
      <c r="B455" s="236" t="s">
        <v>1155</v>
      </c>
      <c r="C455" s="236" t="s">
        <v>67</v>
      </c>
      <c r="D455" s="222" t="s">
        <v>1134</v>
      </c>
      <c r="E455" s="222" t="s">
        <v>1135</v>
      </c>
      <c r="F455" s="235" t="s">
        <v>1136</v>
      </c>
      <c r="G455" s="222" t="s">
        <v>47</v>
      </c>
      <c r="H455" s="222">
        <v>365</v>
      </c>
      <c r="I455" s="229" t="s">
        <v>138</v>
      </c>
      <c r="J455" s="230">
        <v>1</v>
      </c>
      <c r="K455" s="231" t="s">
        <v>48</v>
      </c>
      <c r="L455" s="230" t="s">
        <v>48</v>
      </c>
      <c r="M455" s="229" t="s">
        <v>174</v>
      </c>
      <c r="N455" s="230">
        <v>0.8</v>
      </c>
      <c r="O455" s="221" t="s">
        <v>140</v>
      </c>
      <c r="P455" s="57">
        <v>1</v>
      </c>
      <c r="Q455" s="58" t="s">
        <v>1137</v>
      </c>
      <c r="R455" s="59" t="s">
        <v>142</v>
      </c>
      <c r="S455" s="44" t="s">
        <v>64</v>
      </c>
      <c r="T455" s="44" t="s">
        <v>51</v>
      </c>
      <c r="U455" s="60" t="s">
        <v>143</v>
      </c>
      <c r="V455" s="44" t="s">
        <v>52</v>
      </c>
      <c r="W455" s="44" t="s">
        <v>150</v>
      </c>
      <c r="X455" s="44" t="s">
        <v>54</v>
      </c>
      <c r="Y455" s="61">
        <f>IFERROR(IF(R455="Probabilidad",(J455-(+J455*U455)),IF(R455="Impacto",J455,"")),"")</f>
        <v>0.6</v>
      </c>
      <c r="Z455" s="39" t="s">
        <v>144</v>
      </c>
      <c r="AA455" s="62">
        <v>0.6</v>
      </c>
      <c r="AB455" s="39" t="s">
        <v>174</v>
      </c>
      <c r="AC455" s="62">
        <v>0.8</v>
      </c>
      <c r="AD455" s="63" t="s">
        <v>140</v>
      </c>
      <c r="AE455" s="43" t="s">
        <v>55</v>
      </c>
      <c r="AF455" s="43" t="s">
        <v>1138</v>
      </c>
      <c r="AG455" s="44" t="s">
        <v>1139</v>
      </c>
      <c r="AH455" s="44" t="s">
        <v>1140</v>
      </c>
      <c r="AI455" s="44" t="s">
        <v>1141</v>
      </c>
      <c r="AJ455" s="44" t="s">
        <v>1142</v>
      </c>
      <c r="AK455" s="45">
        <v>44330</v>
      </c>
      <c r="AL455" s="45" t="s">
        <v>345</v>
      </c>
      <c r="AM455" s="222">
        <v>3790</v>
      </c>
      <c r="AN455" s="232"/>
      <c r="AO455" s="103"/>
      <c r="AP455" s="103"/>
      <c r="AQ455" s="103"/>
      <c r="AR455" s="103"/>
      <c r="AS455" s="103"/>
      <c r="AT455" s="103"/>
      <c r="AU455" s="103"/>
      <c r="AV455" s="103"/>
      <c r="AW455" s="103"/>
      <c r="AX455" s="103"/>
      <c r="AY455" s="103"/>
      <c r="AZ455" s="103"/>
      <c r="BA455" s="103"/>
      <c r="BB455" s="103"/>
      <c r="BC455" s="103"/>
      <c r="BD455" s="103"/>
      <c r="BE455" s="103"/>
      <c r="BF455" s="103"/>
      <c r="BG455" s="103"/>
      <c r="BH455" s="103"/>
      <c r="BI455" s="103"/>
      <c r="BJ455" s="103"/>
      <c r="BK455" s="103"/>
      <c r="BL455" s="103"/>
      <c r="BM455" s="103"/>
      <c r="BN455" s="103"/>
      <c r="BO455" s="103"/>
      <c r="BP455" s="103"/>
      <c r="BQ455" s="103"/>
      <c r="BR455" s="103"/>
    </row>
    <row r="456" spans="1:70" x14ac:dyDescent="0.3">
      <c r="A456" s="239"/>
      <c r="B456" s="237"/>
      <c r="C456" s="237"/>
      <c r="D456" s="177"/>
      <c r="E456" s="177"/>
      <c r="F456" s="208"/>
      <c r="G456" s="177"/>
      <c r="H456" s="177"/>
      <c r="I456" s="196"/>
      <c r="J456" s="199"/>
      <c r="K456" s="202"/>
      <c r="L456" s="199">
        <v>0</v>
      </c>
      <c r="M456" s="196"/>
      <c r="N456" s="199"/>
      <c r="O456" s="174"/>
      <c r="P456" s="31">
        <v>2</v>
      </c>
      <c r="Q456" s="2"/>
      <c r="R456" s="27"/>
      <c r="S456" s="12"/>
      <c r="T456" s="12"/>
      <c r="U456" s="28"/>
      <c r="V456" s="12"/>
      <c r="W456" s="12"/>
      <c r="X456" s="12"/>
      <c r="Y456" s="29" t="str">
        <f>IFERROR(IF(AND(R455="Probabilidad",R456="Probabilidad"),(AA455-(+AA455*U456)),IF(R456="Probabilidad",(J455-(+J455*U456)),IF(R456="Impacto",AA455,""))),"")</f>
        <v/>
      </c>
      <c r="Z456" s="25" t="s">
        <v>167</v>
      </c>
      <c r="AA456" s="18" t="s">
        <v>167</v>
      </c>
      <c r="AB456" s="25" t="s">
        <v>167</v>
      </c>
      <c r="AC456" s="18" t="s">
        <v>167</v>
      </c>
      <c r="AD456" s="30" t="s">
        <v>167</v>
      </c>
      <c r="AE456" s="11"/>
      <c r="AF456" s="11"/>
      <c r="AG456" s="12"/>
      <c r="AH456" s="12"/>
      <c r="AI456" s="12"/>
      <c r="AJ456" s="12"/>
      <c r="AK456" s="13"/>
      <c r="AL456" s="13"/>
      <c r="AM456" s="177"/>
      <c r="AN456" s="180"/>
      <c r="AO456" s="103"/>
      <c r="AP456" s="103"/>
      <c r="AQ456" s="103"/>
      <c r="AR456" s="103"/>
      <c r="AS456" s="103"/>
      <c r="AT456" s="103"/>
      <c r="AU456" s="103"/>
      <c r="AV456" s="103"/>
      <c r="AW456" s="103"/>
      <c r="AX456" s="103"/>
      <c r="AY456" s="103"/>
      <c r="AZ456" s="103"/>
      <c r="BA456" s="103"/>
      <c r="BB456" s="103"/>
      <c r="BC456" s="103"/>
      <c r="BD456" s="103"/>
      <c r="BE456" s="103"/>
      <c r="BF456" s="103"/>
      <c r="BG456" s="103"/>
      <c r="BH456" s="103"/>
      <c r="BI456" s="103"/>
      <c r="BJ456" s="103"/>
      <c r="BK456" s="103"/>
      <c r="BL456" s="103"/>
      <c r="BM456" s="103"/>
      <c r="BN456" s="103"/>
      <c r="BO456" s="103"/>
      <c r="BP456" s="103"/>
      <c r="BQ456" s="103"/>
      <c r="BR456" s="103"/>
    </row>
    <row r="457" spans="1:70" x14ac:dyDescent="0.3">
      <c r="A457" s="239"/>
      <c r="B457" s="237"/>
      <c r="C457" s="237"/>
      <c r="D457" s="177"/>
      <c r="E457" s="177"/>
      <c r="F457" s="208"/>
      <c r="G457" s="177"/>
      <c r="H457" s="177"/>
      <c r="I457" s="196"/>
      <c r="J457" s="199"/>
      <c r="K457" s="202"/>
      <c r="L457" s="199">
        <v>0</v>
      </c>
      <c r="M457" s="196"/>
      <c r="N457" s="199"/>
      <c r="O457" s="174"/>
      <c r="P457" s="31">
        <v>3</v>
      </c>
      <c r="Q457" s="2"/>
      <c r="R457" s="27" t="s">
        <v>167</v>
      </c>
      <c r="S457" s="12"/>
      <c r="T457" s="12"/>
      <c r="U457" s="28" t="s">
        <v>167</v>
      </c>
      <c r="V457" s="12"/>
      <c r="W457" s="12"/>
      <c r="X457" s="12"/>
      <c r="Y457" s="29" t="str">
        <f>IFERROR(IF(AND(R456="Probabilidad",R457="Probabilidad"),(AA456-(+AA456*U457)),IF(AND(R456="Impacto",R457="Probabilidad"),(AA455-(+AA455*U457)),IF(R457="Impacto",AA456,""))),"")</f>
        <v/>
      </c>
      <c r="Z457" s="25" t="s">
        <v>167</v>
      </c>
      <c r="AA457" s="18" t="s">
        <v>167</v>
      </c>
      <c r="AB457" s="25" t="s">
        <v>167</v>
      </c>
      <c r="AC457" s="18" t="s">
        <v>167</v>
      </c>
      <c r="AD457" s="30" t="s">
        <v>167</v>
      </c>
      <c r="AE457" s="11"/>
      <c r="AF457" s="11"/>
      <c r="AG457" s="12"/>
      <c r="AH457" s="12"/>
      <c r="AI457" s="12"/>
      <c r="AJ457" s="12"/>
      <c r="AK457" s="13"/>
      <c r="AL457" s="13"/>
      <c r="AM457" s="177"/>
      <c r="AN457" s="180"/>
      <c r="AO457" s="103"/>
      <c r="AP457" s="103"/>
      <c r="AQ457" s="103"/>
      <c r="AR457" s="103"/>
      <c r="AS457" s="103"/>
      <c r="AT457" s="103"/>
      <c r="AU457" s="103"/>
      <c r="AV457" s="103"/>
      <c r="AW457" s="103"/>
      <c r="AX457" s="103"/>
      <c r="AY457" s="103"/>
      <c r="AZ457" s="103"/>
      <c r="BA457" s="103"/>
      <c r="BB457" s="103"/>
      <c r="BC457" s="103"/>
      <c r="BD457" s="103"/>
      <c r="BE457" s="103"/>
      <c r="BF457" s="103"/>
      <c r="BG457" s="103"/>
      <c r="BH457" s="103"/>
      <c r="BI457" s="103"/>
      <c r="BJ457" s="103"/>
      <c r="BK457" s="103"/>
      <c r="BL457" s="103"/>
      <c r="BM457" s="103"/>
      <c r="BN457" s="103"/>
      <c r="BO457" s="103"/>
      <c r="BP457" s="103"/>
      <c r="BQ457" s="103"/>
      <c r="BR457" s="103"/>
    </row>
    <row r="458" spans="1:70" x14ac:dyDescent="0.3">
      <c r="A458" s="239"/>
      <c r="B458" s="237"/>
      <c r="C458" s="237"/>
      <c r="D458" s="177"/>
      <c r="E458" s="177"/>
      <c r="F458" s="208"/>
      <c r="G458" s="177"/>
      <c r="H458" s="177"/>
      <c r="I458" s="196"/>
      <c r="J458" s="199"/>
      <c r="K458" s="202"/>
      <c r="L458" s="199">
        <v>0</v>
      </c>
      <c r="M458" s="196"/>
      <c r="N458" s="199"/>
      <c r="O458" s="174"/>
      <c r="P458" s="31">
        <v>4</v>
      </c>
      <c r="Q458" s="2"/>
      <c r="R458" s="27" t="s">
        <v>167</v>
      </c>
      <c r="S458" s="12"/>
      <c r="T458" s="12"/>
      <c r="U458" s="28" t="s">
        <v>167</v>
      </c>
      <c r="V458" s="12"/>
      <c r="W458" s="12"/>
      <c r="X458" s="12"/>
      <c r="Y458" s="29" t="str">
        <f t="shared" ref="Y458:Y460" si="412">IFERROR(IF(AND(R457="Probabilidad",R458="Probabilidad"),(AA457-(+AA457*U458)),IF(AND(R457="Impacto",R458="Probabilidad"),(AA456-(+AA456*U458)),IF(R458="Impacto",AA457,""))),"")</f>
        <v/>
      </c>
      <c r="Z458" s="25" t="s">
        <v>167</v>
      </c>
      <c r="AA458" s="18" t="s">
        <v>167</v>
      </c>
      <c r="AB458" s="25" t="s">
        <v>167</v>
      </c>
      <c r="AC458" s="18" t="s">
        <v>167</v>
      </c>
      <c r="AD458" s="30" t="s">
        <v>167</v>
      </c>
      <c r="AE458" s="11"/>
      <c r="AF458" s="11"/>
      <c r="AG458" s="12"/>
      <c r="AH458" s="12"/>
      <c r="AI458" s="12"/>
      <c r="AJ458" s="12"/>
      <c r="AK458" s="13"/>
      <c r="AL458" s="13"/>
      <c r="AM458" s="177"/>
      <c r="AN458" s="180"/>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J458" s="103"/>
      <c r="BK458" s="103"/>
      <c r="BL458" s="103"/>
      <c r="BM458" s="103"/>
      <c r="BN458" s="103"/>
      <c r="BO458" s="103"/>
      <c r="BP458" s="103"/>
      <c r="BQ458" s="103"/>
      <c r="BR458" s="103"/>
    </row>
    <row r="459" spans="1:70" x14ac:dyDescent="0.3">
      <c r="A459" s="239"/>
      <c r="B459" s="237"/>
      <c r="C459" s="237"/>
      <c r="D459" s="177"/>
      <c r="E459" s="177"/>
      <c r="F459" s="208"/>
      <c r="G459" s="177"/>
      <c r="H459" s="177"/>
      <c r="I459" s="196"/>
      <c r="J459" s="199"/>
      <c r="K459" s="202"/>
      <c r="L459" s="199">
        <v>0</v>
      </c>
      <c r="M459" s="196"/>
      <c r="N459" s="199"/>
      <c r="O459" s="174"/>
      <c r="P459" s="31">
        <v>5</v>
      </c>
      <c r="Q459" s="2"/>
      <c r="R459" s="27" t="s">
        <v>167</v>
      </c>
      <c r="S459" s="12"/>
      <c r="T459" s="12"/>
      <c r="U459" s="28" t="s">
        <v>167</v>
      </c>
      <c r="V459" s="12"/>
      <c r="W459" s="12"/>
      <c r="X459" s="12"/>
      <c r="Y459" s="29" t="str">
        <f t="shared" si="412"/>
        <v/>
      </c>
      <c r="Z459" s="25" t="s">
        <v>167</v>
      </c>
      <c r="AA459" s="18" t="s">
        <v>167</v>
      </c>
      <c r="AB459" s="25" t="s">
        <v>167</v>
      </c>
      <c r="AC459" s="18" t="s">
        <v>167</v>
      </c>
      <c r="AD459" s="30" t="s">
        <v>167</v>
      </c>
      <c r="AE459" s="11"/>
      <c r="AF459" s="11"/>
      <c r="AG459" s="12"/>
      <c r="AH459" s="12"/>
      <c r="AI459" s="12"/>
      <c r="AJ459" s="12"/>
      <c r="AK459" s="13"/>
      <c r="AL459" s="13"/>
      <c r="AM459" s="177"/>
      <c r="AN459" s="180"/>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J459" s="103"/>
      <c r="BK459" s="103"/>
      <c r="BL459" s="103"/>
      <c r="BM459" s="103"/>
      <c r="BN459" s="103"/>
      <c r="BO459" s="103"/>
      <c r="BP459" s="103"/>
      <c r="BQ459" s="103"/>
      <c r="BR459" s="103"/>
    </row>
    <row r="460" spans="1:70" x14ac:dyDescent="0.3">
      <c r="A460" s="239"/>
      <c r="B460" s="237"/>
      <c r="C460" s="237"/>
      <c r="D460" s="177"/>
      <c r="E460" s="178"/>
      <c r="F460" s="208"/>
      <c r="G460" s="177"/>
      <c r="H460" s="177"/>
      <c r="I460" s="197"/>
      <c r="J460" s="200"/>
      <c r="K460" s="203"/>
      <c r="L460" s="200">
        <v>0</v>
      </c>
      <c r="M460" s="197"/>
      <c r="N460" s="200"/>
      <c r="O460" s="175"/>
      <c r="P460" s="31">
        <v>6</v>
      </c>
      <c r="Q460" s="2"/>
      <c r="R460" s="27" t="s">
        <v>167</v>
      </c>
      <c r="S460" s="12"/>
      <c r="T460" s="12"/>
      <c r="U460" s="28" t="s">
        <v>167</v>
      </c>
      <c r="V460" s="12"/>
      <c r="W460" s="12"/>
      <c r="X460" s="12"/>
      <c r="Y460" s="29" t="str">
        <f t="shared" si="412"/>
        <v/>
      </c>
      <c r="Z460" s="25" t="s">
        <v>167</v>
      </c>
      <c r="AA460" s="18" t="s">
        <v>167</v>
      </c>
      <c r="AB460" s="25" t="s">
        <v>167</v>
      </c>
      <c r="AC460" s="18" t="s">
        <v>167</v>
      </c>
      <c r="AD460" s="30" t="s">
        <v>167</v>
      </c>
      <c r="AE460" s="11"/>
      <c r="AF460" s="11"/>
      <c r="AG460" s="12"/>
      <c r="AH460" s="12"/>
      <c r="AI460" s="12"/>
      <c r="AJ460" s="12"/>
      <c r="AK460" s="13"/>
      <c r="AL460" s="13"/>
      <c r="AM460" s="178"/>
      <c r="AN460" s="180"/>
      <c r="AO460" s="103"/>
      <c r="AP460" s="103"/>
      <c r="AQ460" s="103"/>
      <c r="AR460" s="103"/>
      <c r="AS460" s="103"/>
      <c r="AT460" s="103"/>
      <c r="AU460" s="103"/>
      <c r="AV460" s="103"/>
      <c r="AW460" s="103"/>
      <c r="AX460" s="103"/>
      <c r="AY460" s="103"/>
      <c r="AZ460" s="103"/>
      <c r="BA460" s="103"/>
      <c r="BB460" s="103"/>
      <c r="BC460" s="103"/>
      <c r="BD460" s="103"/>
      <c r="BE460" s="103"/>
      <c r="BF460" s="103"/>
      <c r="BG460" s="103"/>
      <c r="BH460" s="103"/>
      <c r="BI460" s="103"/>
      <c r="BJ460" s="103"/>
      <c r="BK460" s="103"/>
      <c r="BL460" s="103"/>
      <c r="BM460" s="103"/>
      <c r="BN460" s="103"/>
      <c r="BO460" s="103"/>
      <c r="BP460" s="103"/>
      <c r="BQ460" s="103"/>
      <c r="BR460" s="103"/>
    </row>
    <row r="461" spans="1:70" ht="94.5" x14ac:dyDescent="0.3">
      <c r="A461" s="239">
        <v>76</v>
      </c>
      <c r="B461" s="177" t="s">
        <v>1155</v>
      </c>
      <c r="C461" s="176" t="s">
        <v>43</v>
      </c>
      <c r="D461" s="176" t="s">
        <v>1143</v>
      </c>
      <c r="E461" s="176" t="s">
        <v>1144</v>
      </c>
      <c r="F461" s="207" t="s">
        <v>1145</v>
      </c>
      <c r="G461" s="176" t="s">
        <v>47</v>
      </c>
      <c r="H461" s="176">
        <v>12</v>
      </c>
      <c r="I461" s="195" t="s">
        <v>151</v>
      </c>
      <c r="J461" s="198">
        <v>0.4</v>
      </c>
      <c r="K461" s="201" t="s">
        <v>95</v>
      </c>
      <c r="L461" s="198" t="s">
        <v>95</v>
      </c>
      <c r="M461" s="195" t="s">
        <v>139</v>
      </c>
      <c r="N461" s="198">
        <v>0.6</v>
      </c>
      <c r="O461" s="173" t="s">
        <v>139</v>
      </c>
      <c r="P461" s="31">
        <v>1</v>
      </c>
      <c r="Q461" s="133" t="s">
        <v>1146</v>
      </c>
      <c r="R461" s="27" t="s">
        <v>142</v>
      </c>
      <c r="S461" s="12" t="s">
        <v>50</v>
      </c>
      <c r="T461" s="12" t="s">
        <v>51</v>
      </c>
      <c r="U461" s="28" t="s">
        <v>501</v>
      </c>
      <c r="V461" s="12" t="s">
        <v>52</v>
      </c>
      <c r="W461" s="12" t="s">
        <v>53</v>
      </c>
      <c r="X461" s="12" t="s">
        <v>54</v>
      </c>
      <c r="Y461" s="29">
        <f>IFERROR(IF(R461="Probabilidad",(J461-(+J461*U461)),IF(R461="Impacto",J461,"")),"")</f>
        <v>0.28000000000000003</v>
      </c>
      <c r="Z461" s="25" t="s">
        <v>151</v>
      </c>
      <c r="AA461" s="18">
        <v>0.28000000000000003</v>
      </c>
      <c r="AB461" s="25" t="s">
        <v>139</v>
      </c>
      <c r="AC461" s="18">
        <v>0.6</v>
      </c>
      <c r="AD461" s="30" t="s">
        <v>139</v>
      </c>
      <c r="AE461" s="11" t="s">
        <v>55</v>
      </c>
      <c r="AF461" s="11" t="s">
        <v>1147</v>
      </c>
      <c r="AG461" s="12" t="s">
        <v>1148</v>
      </c>
      <c r="AH461" s="12" t="s">
        <v>1140</v>
      </c>
      <c r="AI461" s="12" t="s">
        <v>1141</v>
      </c>
      <c r="AJ461" s="12" t="s">
        <v>1142</v>
      </c>
      <c r="AK461" s="13">
        <v>44330</v>
      </c>
      <c r="AL461" s="13" t="s">
        <v>345</v>
      </c>
      <c r="AM461" s="176">
        <v>3793</v>
      </c>
      <c r="AN461" s="180"/>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L461" s="103"/>
      <c r="BM461" s="103"/>
      <c r="BN461" s="103"/>
      <c r="BO461" s="103"/>
      <c r="BP461" s="103"/>
      <c r="BQ461" s="103"/>
      <c r="BR461" s="103"/>
    </row>
    <row r="462" spans="1:70" ht="94.5" x14ac:dyDescent="0.3">
      <c r="A462" s="239"/>
      <c r="B462" s="177"/>
      <c r="C462" s="177"/>
      <c r="D462" s="177"/>
      <c r="E462" s="177"/>
      <c r="F462" s="208"/>
      <c r="G462" s="177"/>
      <c r="H462" s="177"/>
      <c r="I462" s="196"/>
      <c r="J462" s="199"/>
      <c r="K462" s="202"/>
      <c r="L462" s="199">
        <v>0</v>
      </c>
      <c r="M462" s="196"/>
      <c r="N462" s="199"/>
      <c r="O462" s="174"/>
      <c r="P462" s="31">
        <v>2</v>
      </c>
      <c r="Q462" s="2" t="s">
        <v>1149</v>
      </c>
      <c r="R462" s="27" t="s">
        <v>142</v>
      </c>
      <c r="S462" s="12" t="s">
        <v>50</v>
      </c>
      <c r="T462" s="12" t="s">
        <v>51</v>
      </c>
      <c r="U462" s="28" t="s">
        <v>501</v>
      </c>
      <c r="V462" s="12" t="s">
        <v>52</v>
      </c>
      <c r="W462" s="12" t="s">
        <v>53</v>
      </c>
      <c r="X462" s="12" t="s">
        <v>54</v>
      </c>
      <c r="Y462" s="29">
        <f>IFERROR(IF(AND(R461="Probabilidad",R462="Probabilidad"),(AA461-(+AA461*U462)),IF(R462="Probabilidad",(J461-(+J461*U462)),IF(R462="Impacto",AA461,""))),"")</f>
        <v>0.19600000000000001</v>
      </c>
      <c r="Z462" s="25" t="s">
        <v>160</v>
      </c>
      <c r="AA462" s="18">
        <v>0.19600000000000001</v>
      </c>
      <c r="AB462" s="25" t="s">
        <v>139</v>
      </c>
      <c r="AC462" s="18">
        <v>0.6</v>
      </c>
      <c r="AD462" s="30" t="s">
        <v>139</v>
      </c>
      <c r="AE462" s="11" t="s">
        <v>55</v>
      </c>
      <c r="AF462" s="11" t="s">
        <v>1150</v>
      </c>
      <c r="AG462" s="12" t="s">
        <v>1151</v>
      </c>
      <c r="AH462" s="12" t="s">
        <v>1152</v>
      </c>
      <c r="AI462" s="12" t="s">
        <v>1153</v>
      </c>
      <c r="AJ462" s="12" t="s">
        <v>1154</v>
      </c>
      <c r="AK462" s="13">
        <v>44330</v>
      </c>
      <c r="AL462" s="13" t="s">
        <v>345</v>
      </c>
      <c r="AM462" s="177"/>
      <c r="AN462" s="180"/>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L462" s="103"/>
      <c r="BM462" s="103"/>
      <c r="BN462" s="103"/>
      <c r="BO462" s="103"/>
      <c r="BP462" s="103"/>
      <c r="BQ462" s="103"/>
      <c r="BR462" s="103"/>
    </row>
    <row r="463" spans="1:70" x14ac:dyDescent="0.3">
      <c r="A463" s="239"/>
      <c r="B463" s="177"/>
      <c r="C463" s="177"/>
      <c r="D463" s="177"/>
      <c r="E463" s="177"/>
      <c r="F463" s="208"/>
      <c r="G463" s="177"/>
      <c r="H463" s="177"/>
      <c r="I463" s="196"/>
      <c r="J463" s="199"/>
      <c r="K463" s="202"/>
      <c r="L463" s="199">
        <v>0</v>
      </c>
      <c r="M463" s="196"/>
      <c r="N463" s="199"/>
      <c r="O463" s="174"/>
      <c r="P463" s="31">
        <v>3</v>
      </c>
      <c r="Q463" s="2"/>
      <c r="R463" s="27" t="s">
        <v>167</v>
      </c>
      <c r="S463" s="12"/>
      <c r="T463" s="12"/>
      <c r="U463" s="28" t="s">
        <v>167</v>
      </c>
      <c r="V463" s="12"/>
      <c r="W463" s="12"/>
      <c r="X463" s="12"/>
      <c r="Y463" s="29" t="str">
        <f>IFERROR(IF(AND(R462="Probabilidad",R463="Probabilidad"),(AA462-(+AA462*U463)),IF(AND(R462="Impacto",R463="Probabilidad"),(AA461-(+AA461*U463)),IF(R463="Impacto",AA462,""))),"")</f>
        <v/>
      </c>
      <c r="Z463" s="25" t="s">
        <v>167</v>
      </c>
      <c r="AA463" s="18" t="s">
        <v>167</v>
      </c>
      <c r="AB463" s="25" t="s">
        <v>167</v>
      </c>
      <c r="AC463" s="18" t="s">
        <v>167</v>
      </c>
      <c r="AD463" s="30" t="s">
        <v>167</v>
      </c>
      <c r="AE463" s="11"/>
      <c r="AF463" s="11"/>
      <c r="AG463" s="12"/>
      <c r="AH463" s="12"/>
      <c r="AI463" s="12"/>
      <c r="AJ463" s="12"/>
      <c r="AK463" s="13"/>
      <c r="AL463" s="13"/>
      <c r="AM463" s="177"/>
      <c r="AN463" s="180"/>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L463" s="103"/>
      <c r="BM463" s="103"/>
      <c r="BN463" s="103"/>
      <c r="BO463" s="103"/>
      <c r="BP463" s="103"/>
      <c r="BQ463" s="103"/>
      <c r="BR463" s="103"/>
    </row>
    <row r="464" spans="1:70" x14ac:dyDescent="0.3">
      <c r="A464" s="239"/>
      <c r="B464" s="177"/>
      <c r="C464" s="177"/>
      <c r="D464" s="177"/>
      <c r="E464" s="177"/>
      <c r="F464" s="208"/>
      <c r="G464" s="177"/>
      <c r="H464" s="177"/>
      <c r="I464" s="196"/>
      <c r="J464" s="199"/>
      <c r="K464" s="202"/>
      <c r="L464" s="199">
        <v>0</v>
      </c>
      <c r="M464" s="196"/>
      <c r="N464" s="199"/>
      <c r="O464" s="174"/>
      <c r="P464" s="31">
        <v>4</v>
      </c>
      <c r="Q464" s="2"/>
      <c r="R464" s="27" t="s">
        <v>167</v>
      </c>
      <c r="S464" s="12"/>
      <c r="T464" s="12"/>
      <c r="U464" s="28" t="s">
        <v>167</v>
      </c>
      <c r="V464" s="12"/>
      <c r="W464" s="12"/>
      <c r="X464" s="12"/>
      <c r="Y464" s="29" t="str">
        <f t="shared" ref="Y464:Y466" si="413">IFERROR(IF(AND(R463="Probabilidad",R464="Probabilidad"),(AA463-(+AA463*U464)),IF(AND(R463="Impacto",R464="Probabilidad"),(AA462-(+AA462*U464)),IF(R464="Impacto",AA463,""))),"")</f>
        <v/>
      </c>
      <c r="Z464" s="25" t="s">
        <v>167</v>
      </c>
      <c r="AA464" s="18" t="s">
        <v>167</v>
      </c>
      <c r="AB464" s="25" t="s">
        <v>167</v>
      </c>
      <c r="AC464" s="18" t="s">
        <v>167</v>
      </c>
      <c r="AD464" s="30" t="s">
        <v>167</v>
      </c>
      <c r="AE464" s="11"/>
      <c r="AF464" s="11"/>
      <c r="AG464" s="12"/>
      <c r="AH464" s="12"/>
      <c r="AI464" s="12"/>
      <c r="AJ464" s="12"/>
      <c r="AK464" s="13"/>
      <c r="AL464" s="13"/>
      <c r="AM464" s="177"/>
      <c r="AN464" s="180"/>
      <c r="AO464" s="103"/>
      <c r="AP464" s="103"/>
      <c r="AQ464" s="103"/>
      <c r="AR464" s="103"/>
      <c r="AS464" s="103"/>
      <c r="AT464" s="103"/>
      <c r="AU464" s="103"/>
      <c r="AV464" s="103"/>
      <c r="AW464" s="103"/>
      <c r="AX464" s="103"/>
      <c r="AY464" s="103"/>
      <c r="AZ464" s="103"/>
      <c r="BA464" s="103"/>
      <c r="BB464" s="103"/>
      <c r="BC464" s="103"/>
      <c r="BD464" s="103"/>
      <c r="BE464" s="103"/>
      <c r="BF464" s="103"/>
      <c r="BG464" s="103"/>
      <c r="BH464" s="103"/>
      <c r="BI464" s="103"/>
      <c r="BJ464" s="103"/>
      <c r="BK464" s="103"/>
      <c r="BL464" s="103"/>
      <c r="BM464" s="103"/>
      <c r="BN464" s="103"/>
      <c r="BO464" s="103"/>
      <c r="BP464" s="103"/>
      <c r="BQ464" s="103"/>
      <c r="BR464" s="103"/>
    </row>
    <row r="465" spans="1:70" x14ac:dyDescent="0.3">
      <c r="A465" s="239"/>
      <c r="B465" s="177"/>
      <c r="C465" s="177"/>
      <c r="D465" s="177"/>
      <c r="E465" s="177"/>
      <c r="F465" s="208"/>
      <c r="G465" s="177"/>
      <c r="H465" s="177"/>
      <c r="I465" s="196"/>
      <c r="J465" s="199"/>
      <c r="K465" s="202"/>
      <c r="L465" s="199">
        <v>0</v>
      </c>
      <c r="M465" s="196"/>
      <c r="N465" s="199"/>
      <c r="O465" s="174"/>
      <c r="P465" s="31">
        <v>5</v>
      </c>
      <c r="Q465" s="2"/>
      <c r="R465" s="27" t="s">
        <v>167</v>
      </c>
      <c r="S465" s="12"/>
      <c r="T465" s="12"/>
      <c r="U465" s="28" t="s">
        <v>167</v>
      </c>
      <c r="V465" s="12"/>
      <c r="W465" s="12"/>
      <c r="X465" s="12"/>
      <c r="Y465" s="29" t="str">
        <f t="shared" si="413"/>
        <v/>
      </c>
      <c r="Z465" s="25" t="s">
        <v>167</v>
      </c>
      <c r="AA465" s="18" t="s">
        <v>167</v>
      </c>
      <c r="AB465" s="25" t="s">
        <v>167</v>
      </c>
      <c r="AC465" s="18" t="s">
        <v>167</v>
      </c>
      <c r="AD465" s="30" t="s">
        <v>167</v>
      </c>
      <c r="AE465" s="11"/>
      <c r="AF465" s="11"/>
      <c r="AG465" s="12"/>
      <c r="AH465" s="12"/>
      <c r="AI465" s="12"/>
      <c r="AJ465" s="12"/>
      <c r="AK465" s="13"/>
      <c r="AL465" s="13"/>
      <c r="AM465" s="177"/>
      <c r="AN465" s="180"/>
      <c r="AO465" s="103"/>
      <c r="AP465" s="103"/>
      <c r="AQ465" s="103"/>
      <c r="AR465" s="103"/>
      <c r="AS465" s="103"/>
      <c r="AT465" s="103"/>
      <c r="AU465" s="103"/>
      <c r="AV465" s="103"/>
      <c r="AW465" s="103"/>
      <c r="AX465" s="103"/>
      <c r="AY465" s="103"/>
      <c r="AZ465" s="103"/>
      <c r="BA465" s="103"/>
      <c r="BB465" s="103"/>
      <c r="BC465" s="103"/>
      <c r="BD465" s="103"/>
      <c r="BE465" s="103"/>
      <c r="BF465" s="103"/>
      <c r="BG465" s="103"/>
      <c r="BH465" s="103"/>
      <c r="BI465" s="103"/>
      <c r="BJ465" s="103"/>
      <c r="BK465" s="103"/>
      <c r="BL465" s="103"/>
      <c r="BM465" s="103"/>
      <c r="BN465" s="103"/>
      <c r="BO465" s="103"/>
      <c r="BP465" s="103"/>
      <c r="BQ465" s="103"/>
      <c r="BR465" s="103"/>
    </row>
    <row r="466" spans="1:70" ht="17.25" thickBot="1" x14ac:dyDescent="0.35">
      <c r="A466" s="240"/>
      <c r="B466" s="215"/>
      <c r="C466" s="215"/>
      <c r="D466" s="215"/>
      <c r="E466" s="215"/>
      <c r="F466" s="228"/>
      <c r="G466" s="215"/>
      <c r="H466" s="215"/>
      <c r="I466" s="219"/>
      <c r="J466" s="213"/>
      <c r="K466" s="220"/>
      <c r="L466" s="213">
        <v>0</v>
      </c>
      <c r="M466" s="219"/>
      <c r="N466" s="213"/>
      <c r="O466" s="214"/>
      <c r="P466" s="64">
        <v>6</v>
      </c>
      <c r="Q466" s="47"/>
      <c r="R466" s="65" t="s">
        <v>167</v>
      </c>
      <c r="S466" s="66"/>
      <c r="T466" s="66"/>
      <c r="U466" s="67" t="s">
        <v>167</v>
      </c>
      <c r="V466" s="66"/>
      <c r="W466" s="66"/>
      <c r="X466" s="66"/>
      <c r="Y466" s="68" t="str">
        <f t="shared" si="413"/>
        <v/>
      </c>
      <c r="Z466" s="52" t="s">
        <v>167</v>
      </c>
      <c r="AA466" s="67" t="s">
        <v>167</v>
      </c>
      <c r="AB466" s="52" t="s">
        <v>167</v>
      </c>
      <c r="AC466" s="67" t="s">
        <v>167</v>
      </c>
      <c r="AD466" s="69" t="s">
        <v>167</v>
      </c>
      <c r="AE466" s="66"/>
      <c r="AF466" s="66"/>
      <c r="AG466" s="66"/>
      <c r="AH466" s="66"/>
      <c r="AI466" s="66"/>
      <c r="AJ466" s="66"/>
      <c r="AK466" s="70"/>
      <c r="AL466" s="70"/>
      <c r="AM466" s="215"/>
      <c r="AN466" s="181"/>
      <c r="AO466" s="103"/>
      <c r="AP466" s="103"/>
      <c r="AQ466" s="103"/>
      <c r="AR466" s="103"/>
      <c r="AS466" s="103"/>
      <c r="AT466" s="103"/>
      <c r="AU466" s="103"/>
      <c r="AV466" s="103"/>
      <c r="AW466" s="103"/>
      <c r="AX466" s="103"/>
      <c r="AY466" s="103"/>
      <c r="AZ466" s="103"/>
      <c r="BA466" s="103"/>
      <c r="BB466" s="103"/>
      <c r="BC466" s="103"/>
      <c r="BD466" s="103"/>
      <c r="BE466" s="103"/>
      <c r="BF466" s="103"/>
      <c r="BG466" s="103"/>
      <c r="BH466" s="103"/>
      <c r="BI466" s="103"/>
      <c r="BJ466" s="103"/>
      <c r="BK466" s="103"/>
      <c r="BL466" s="103"/>
      <c r="BM466" s="103"/>
      <c r="BN466" s="103"/>
      <c r="BO466" s="103"/>
      <c r="BP466" s="103"/>
      <c r="BQ466" s="103"/>
      <c r="BR466" s="103"/>
    </row>
    <row r="467" spans="1:70" s="104" customFormat="1" ht="108" x14ac:dyDescent="0.3">
      <c r="A467" s="204">
        <v>77</v>
      </c>
      <c r="B467" s="176" t="s">
        <v>666</v>
      </c>
      <c r="C467" s="176" t="s">
        <v>67</v>
      </c>
      <c r="D467" s="207" t="s">
        <v>667</v>
      </c>
      <c r="E467" s="176" t="s">
        <v>1185</v>
      </c>
      <c r="F467" s="207" t="s">
        <v>668</v>
      </c>
      <c r="G467" s="176" t="s">
        <v>47</v>
      </c>
      <c r="H467" s="176">
        <v>51</v>
      </c>
      <c r="I467" s="195" t="str">
        <f>IF(H467&lt;=0,"",IF(H467&lt;=2,"Muy Baja",IF(H467&lt;=5,"Baja",IF(H467&lt;=19,"Media",IF(H467&lt;=50,"Alta","Muy Alta")))))</f>
        <v>Muy Alta</v>
      </c>
      <c r="J467" s="198">
        <f>IF(I467="","",IF(I467="Muy Baja",0.2,IF(I467="Baja",0.4,IF(I467="Media",0.6,IF(I467="Alta",0.8,IF(I467="Muy Alta",1,))))))</f>
        <v>1</v>
      </c>
      <c r="K467" s="201" t="s">
        <v>95</v>
      </c>
      <c r="L467" s="198" t="str">
        <f>IF(NOT(ISERROR(MATCH(K467,'[19]Tabla Impacto'!$B$221:$B$223,0))),'[19]Tabla Impacto'!$F$223&amp;"Por favor no seleccionar los criterios de impacto(Afectación Económica o presupuestal y Pérdida Reputacional)",K467)</f>
        <v xml:space="preserve">     El riesgo afecta la imagen de la entidad con algunos usuarios de relevancia frente al logro de los objetivos</v>
      </c>
      <c r="M467" s="195" t="str">
        <f>IF(OR(L467='[19]Tabla Impacto'!$C$11,L467='[19]Tabla Impacto'!$D$11),"Leve",IF(OR(L467='[19]Tabla Impacto'!$C$12,L467='[19]Tabla Impacto'!$D$12),"Menor",IF(OR(L467='[19]Tabla Impacto'!$C$13,L467='[19]Tabla Impacto'!$D$13),"Moderado",IF(OR(L467='[19]Tabla Impacto'!$C$14,L467='[19]Tabla Impacto'!$D$14),"Mayor",IF(OR(L467='[19]Tabla Impacto'!$C$15,L467='[19]Tabla Impacto'!$D$15),"Catastrófico","")))))</f>
        <v>Moderado</v>
      </c>
      <c r="N467" s="198">
        <f>IF(M467="","",IF(M467="Leve",0.2,IF(M467="Menor",0.4,IF(M467="Moderado",0.6,IF(M467="Mayor",0.8,IF(M467="Catastrófico",1,))))))</f>
        <v>0.6</v>
      </c>
      <c r="O467" s="173" t="str">
        <f>IF(OR(AND(I467="Muy Baja",M467="Leve"),AND(I467="Muy Baja",M467="Menor"),AND(I467="Baja",M467="Leve")),"Bajo",IF(OR(AND(I467="Muy baja",M467="Moderado"),AND(I467="Baja",M467="Menor"),AND(I467="Baja",M467="Moderado"),AND(I467="Media",M467="Leve"),AND(I467="Media",M467="Menor"),AND(I467="Media",M467="Moderado"),AND(I467="Alta",M467="Leve"),AND(I467="Alta",M467="Menor")),"Moderado",IF(OR(AND(I467="Muy Baja",M467="Mayor"),AND(I467="Baja",M467="Mayor"),AND(I467="Media",M467="Mayor"),AND(I467="Alta",M467="Moderado"),AND(I467="Alta",M467="Mayor"),AND(I467="Muy Alta",M467="Leve"),AND(I467="Muy Alta",M467="Menor"),AND(I467="Muy Alta",M467="Moderado"),AND(I467="Muy Alta",M467="Mayor")),"Alto",IF(OR(AND(I467="Muy Baja",M467="Catastrófico"),AND(I467="Baja",M467="Catastrófico"),AND(I467="Media",M467="Catastrófico"),AND(I467="Alta",M467="Catastrófico"),AND(I467="Muy Alta",M467="Catastrófico")),"Extremo",""))))</f>
        <v>Alto</v>
      </c>
      <c r="P467" s="31">
        <v>1</v>
      </c>
      <c r="Q467" s="2" t="s">
        <v>669</v>
      </c>
      <c r="R467" s="27" t="str">
        <f>IF(OR(S467="Preventivo",S467="Detectivo"),"Probabilidad",IF(S467="Correctivo","Impacto",""))</f>
        <v>Probabilidad</v>
      </c>
      <c r="S467" s="12" t="s">
        <v>64</v>
      </c>
      <c r="T467" s="12" t="s">
        <v>51</v>
      </c>
      <c r="U467" s="28" t="str">
        <f>IF(AND(S467="Preventivo",T467="Automático"),"50%",IF(AND(S467="Preventivo",T467="Manual"),"40%",IF(AND(S467="Detectivo",T467="Automático"),"40%",IF(AND(S467="Detectivo",T467="Manual"),"30%",IF(AND(S467="Correctivo",T467="Automático"),"35%",IF(AND(S467="Correctivo",T467="Manual"),"25%",""))))))</f>
        <v>40%</v>
      </c>
      <c r="V467" s="12" t="s">
        <v>52</v>
      </c>
      <c r="W467" s="12" t="s">
        <v>53</v>
      </c>
      <c r="X467" s="12" t="s">
        <v>54</v>
      </c>
      <c r="Y467" s="29">
        <f>IFERROR(IF(R467="Probabilidad",(J467-(+J467*U467)),IF(R467="Impacto",J467,"")),"")</f>
        <v>0.6</v>
      </c>
      <c r="Z467" s="25" t="str">
        <f>IFERROR(IF(Y467="","",IF(Y467&lt;=0.2,"Muy Baja",IF(Y467&lt;=0.4,"Baja",IF(Y467&lt;=0.6,"Media",IF(Y467&lt;=0.8,"Alta","Muy Alta"))))),"")</f>
        <v>Media</v>
      </c>
      <c r="AA467" s="18">
        <f>+Y467</f>
        <v>0.6</v>
      </c>
      <c r="AB467" s="25" t="str">
        <f>IFERROR(IF(AC467="","",IF(AC467&lt;=0.2,"Leve",IF(AC467&lt;=0.4,"Menor",IF(AC467&lt;=0.6,"Moderado",IF(AC467&lt;=0.8,"Mayor","Catastrófico"))))),"")</f>
        <v>Moderado</v>
      </c>
      <c r="AC467" s="18">
        <f>IFERROR(IF(R467="Impacto",(N467-(+N467*U467)),IF(R467="Probabilidad",N467,"")),"")</f>
        <v>0.6</v>
      </c>
      <c r="AD467" s="30" t="str">
        <f>IFERROR(IF(OR(AND(Z467="Muy Baja",AB467="Leve"),AND(Z467="Muy Baja",AB467="Menor"),AND(Z467="Baja",AB467="Leve")),"Bajo",IF(OR(AND(Z467="Muy baja",AB467="Moderado"),AND(Z467="Baja",AB467="Menor"),AND(Z467="Baja",AB467="Moderado"),AND(Z467="Media",AB467="Leve"),AND(Z467="Media",AB467="Menor"),AND(Z467="Media",AB467="Moderado"),AND(Z467="Alta",AB467="Leve"),AND(Z467="Alta",AB467="Menor")),"Moderado",IF(OR(AND(Z467="Muy Baja",AB467="Mayor"),AND(Z467="Baja",AB467="Mayor"),AND(Z467="Media",AB467="Mayor"),AND(Z467="Alta",AB467="Moderado"),AND(Z467="Alta",AB467="Mayor"),AND(Z467="Muy Alta",AB467="Leve"),AND(Z467="Muy Alta",AB467="Menor"),AND(Z467="Muy Alta",AB467="Moderado"),AND(Z467="Muy Alta",AB467="Mayor")),"Alto",IF(OR(AND(Z467="Muy Baja",AB467="Catastrófico"),AND(Z467="Baja",AB467="Catastrófico"),AND(Z467="Media",AB467="Catastrófico"),AND(Z467="Alta",AB467="Catastrófico"),AND(Z467="Muy Alta",AB467="Catastrófico")),"Extremo","")))),"")</f>
        <v>Moderado</v>
      </c>
      <c r="AE467" s="11" t="s">
        <v>55</v>
      </c>
      <c r="AF467" s="127" t="s">
        <v>670</v>
      </c>
      <c r="AG467" s="128" t="s">
        <v>671</v>
      </c>
      <c r="AH467" s="12" t="s">
        <v>672</v>
      </c>
      <c r="AI467" s="12" t="s">
        <v>230</v>
      </c>
      <c r="AJ467" s="12" t="s">
        <v>673</v>
      </c>
      <c r="AK467" s="13">
        <v>44330</v>
      </c>
      <c r="AL467" s="13">
        <v>44499</v>
      </c>
      <c r="AM467" s="176">
        <v>3768</v>
      </c>
      <c r="AN467" s="176"/>
    </row>
    <row r="468" spans="1:70" s="104" customFormat="1" ht="94.5" x14ac:dyDescent="0.3">
      <c r="A468" s="205"/>
      <c r="B468" s="177"/>
      <c r="C468" s="177"/>
      <c r="D468" s="208"/>
      <c r="E468" s="177"/>
      <c r="F468" s="208"/>
      <c r="G468" s="177"/>
      <c r="H468" s="177"/>
      <c r="I468" s="196"/>
      <c r="J468" s="199"/>
      <c r="K468" s="202"/>
      <c r="L468" s="199">
        <f ca="1">IF(NOT(ISERROR(MATCH(K468,_xlfn.ANCHORARRAY(F479),0))),J481&amp;"Por favor no seleccionar los criterios de impacto",K468)</f>
        <v>0</v>
      </c>
      <c r="M468" s="196"/>
      <c r="N468" s="199"/>
      <c r="O468" s="174"/>
      <c r="P468" s="31">
        <v>2</v>
      </c>
      <c r="Q468" s="2" t="s">
        <v>674</v>
      </c>
      <c r="R468" s="27" t="str">
        <f>IF(OR(S468="Preventivo",S468="Detectivo"),"Probabilidad",IF(S468="Correctivo","Impacto",""))</f>
        <v>Probabilidad</v>
      </c>
      <c r="S468" s="12" t="s">
        <v>50</v>
      </c>
      <c r="T468" s="12" t="s">
        <v>51</v>
      </c>
      <c r="U468" s="28" t="str">
        <f t="shared" ref="U468:U469" si="414">IF(AND(S468="Preventivo",T468="Automático"),"50%",IF(AND(S468="Preventivo",T468="Manual"),"40%",IF(AND(S468="Detectivo",T468="Automático"),"40%",IF(AND(S468="Detectivo",T468="Manual"),"30%",IF(AND(S468="Correctivo",T468="Automático"),"35%",IF(AND(S468="Correctivo",T468="Manual"),"25%",""))))))</f>
        <v>30%</v>
      </c>
      <c r="V468" s="12" t="s">
        <v>52</v>
      </c>
      <c r="W468" s="12" t="s">
        <v>53</v>
      </c>
      <c r="X468" s="12" t="s">
        <v>54</v>
      </c>
      <c r="Y468" s="29">
        <f>IFERROR(IF(AND(R467="Probabilidad",R468="Probabilidad"),(AA467-(+AA467*U468)),IF(R468="Probabilidad",(J467-(+J467*U468)),IF(R468="Impacto",AA467,""))),"")</f>
        <v>0.42</v>
      </c>
      <c r="Z468" s="25" t="str">
        <f t="shared" ref="Z468:Z472" si="415">IFERROR(IF(Y468="","",IF(Y468&lt;=0.2,"Muy Baja",IF(Y468&lt;=0.4,"Baja",IF(Y468&lt;=0.6,"Media",IF(Y468&lt;=0.8,"Alta","Muy Alta"))))),"")</f>
        <v>Media</v>
      </c>
      <c r="AA468" s="18">
        <f t="shared" ref="AA468:AA472" si="416">+Y468</f>
        <v>0.42</v>
      </c>
      <c r="AB468" s="25" t="str">
        <f t="shared" ref="AB468:AB472" si="417">IFERROR(IF(AC468="","",IF(AC468&lt;=0.2,"Leve",IF(AC468&lt;=0.4,"Menor",IF(AC468&lt;=0.6,"Moderado",IF(AC468&lt;=0.8,"Mayor","Catastrófico"))))),"")</f>
        <v>Moderado</v>
      </c>
      <c r="AC468" s="18">
        <f>IFERROR(IF(AND(R467="Impacto",R468="Impacto"),(AC467-(+AC467*U468)),IF(R468="Impacto",(N467-(+N467*U468)),IF(R468="Probabilidad",AC467,""))),"")</f>
        <v>0.6</v>
      </c>
      <c r="AD468" s="30" t="str">
        <f t="shared" ref="AD468:AD472" si="418">IFERROR(IF(OR(AND(Z468="Muy Baja",AB468="Leve"),AND(Z468="Muy Baja",AB468="Menor"),AND(Z468="Baja",AB468="Leve")),"Bajo",IF(OR(AND(Z468="Muy baja",AB468="Moderado"),AND(Z468="Baja",AB468="Menor"),AND(Z468="Baja",AB468="Moderado"),AND(Z468="Media",AB468="Leve"),AND(Z468="Media",AB468="Menor"),AND(Z468="Media",AB468="Moderado"),AND(Z468="Alta",AB468="Leve"),AND(Z468="Alta",AB468="Menor")),"Moderado",IF(OR(AND(Z468="Muy Baja",AB468="Mayor"),AND(Z468="Baja",AB468="Mayor"),AND(Z468="Media",AB468="Mayor"),AND(Z468="Alta",AB468="Moderado"),AND(Z468="Alta",AB468="Mayor"),AND(Z468="Muy Alta",AB468="Leve"),AND(Z468="Muy Alta",AB468="Menor"),AND(Z468="Muy Alta",AB468="Moderado"),AND(Z468="Muy Alta",AB468="Mayor")),"Alto",IF(OR(AND(Z468="Muy Baja",AB468="Catastrófico"),AND(Z468="Baja",AB468="Catastrófico"),AND(Z468="Media",AB468="Catastrófico"),AND(Z468="Alta",AB468="Catastrófico"),AND(Z468="Muy Alta",AB468="Catastrófico")),"Extremo","")))),"")</f>
        <v>Moderado</v>
      </c>
      <c r="AE468" s="11" t="s">
        <v>55</v>
      </c>
      <c r="AF468" s="127" t="s">
        <v>675</v>
      </c>
      <c r="AG468" s="128" t="s">
        <v>671</v>
      </c>
      <c r="AH468" s="12" t="s">
        <v>672</v>
      </c>
      <c r="AI468" s="12" t="s">
        <v>230</v>
      </c>
      <c r="AJ468" s="12" t="s">
        <v>673</v>
      </c>
      <c r="AK468" s="13">
        <v>44330</v>
      </c>
      <c r="AL468" s="13">
        <v>44438</v>
      </c>
      <c r="AM468" s="177"/>
      <c r="AN468" s="177"/>
    </row>
    <row r="469" spans="1:70" s="104" customFormat="1" ht="108" x14ac:dyDescent="0.3">
      <c r="A469" s="205"/>
      <c r="B469" s="177"/>
      <c r="C469" s="177"/>
      <c r="D469" s="208"/>
      <c r="E469" s="177"/>
      <c r="F469" s="208"/>
      <c r="G469" s="177"/>
      <c r="H469" s="177"/>
      <c r="I469" s="196"/>
      <c r="J469" s="199"/>
      <c r="K469" s="202"/>
      <c r="L469" s="199">
        <f ca="1">IF(NOT(ISERROR(MATCH(K469,_xlfn.ANCHORARRAY(F480),0))),J482&amp;"Por favor no seleccionar los criterios de impacto",K469)</f>
        <v>0</v>
      </c>
      <c r="M469" s="196"/>
      <c r="N469" s="199"/>
      <c r="O469" s="174"/>
      <c r="P469" s="31">
        <v>3</v>
      </c>
      <c r="Q469" s="2" t="s">
        <v>676</v>
      </c>
      <c r="R469" s="27" t="str">
        <f>IF(OR(S469="Preventivo",S469="Detectivo"),"Probabilidad",IF(S469="Correctivo","Impacto",""))</f>
        <v/>
      </c>
      <c r="S469" s="12"/>
      <c r="T469" s="12"/>
      <c r="U469" s="28" t="str">
        <f t="shared" si="414"/>
        <v/>
      </c>
      <c r="V469" s="12"/>
      <c r="W469" s="12"/>
      <c r="X469" s="12"/>
      <c r="Y469" s="29" t="str">
        <f>IFERROR(IF(AND(R468="Probabilidad",R469="Probabilidad"),(AA468-(+AA468*U469)),IF(AND(R468="Impacto",R469="Probabilidad"),(AA467-(+AA467*U469)),IF(R469="Impacto",AA468,""))),"")</f>
        <v/>
      </c>
      <c r="Z469" s="25" t="str">
        <f t="shared" si="415"/>
        <v/>
      </c>
      <c r="AA469" s="18" t="str">
        <f t="shared" si="416"/>
        <v/>
      </c>
      <c r="AB469" s="25" t="str">
        <f t="shared" si="417"/>
        <v/>
      </c>
      <c r="AC469" s="18" t="str">
        <f>IFERROR(IF(AND(R468="Impacto",R469="Impacto"),(AC468-(+AC468*U469)),IF(AND(R468="Probabilidad",R469="Impacto"),(AC467-(+AC467*U469)),IF(R469="Probabilidad",AC468,""))),"")</f>
        <v/>
      </c>
      <c r="AD469" s="30" t="str">
        <f t="shared" si="418"/>
        <v/>
      </c>
      <c r="AE469" s="11"/>
      <c r="AF469" s="131" t="s">
        <v>677</v>
      </c>
      <c r="AG469" s="12" t="s">
        <v>678</v>
      </c>
      <c r="AH469" s="12" t="s">
        <v>679</v>
      </c>
      <c r="AI469" s="12" t="s">
        <v>230</v>
      </c>
      <c r="AJ469" s="12" t="s">
        <v>673</v>
      </c>
      <c r="AK469" s="13">
        <v>44330</v>
      </c>
      <c r="AL469" s="13" t="s">
        <v>680</v>
      </c>
      <c r="AM469" s="177"/>
      <c r="AN469" s="177"/>
    </row>
    <row r="470" spans="1:70" s="104" customFormat="1" ht="67.5" x14ac:dyDescent="0.3">
      <c r="A470" s="205"/>
      <c r="B470" s="177"/>
      <c r="C470" s="177"/>
      <c r="D470" s="208"/>
      <c r="E470" s="177"/>
      <c r="F470" s="208"/>
      <c r="G470" s="177"/>
      <c r="H470" s="177"/>
      <c r="I470" s="196"/>
      <c r="J470" s="199"/>
      <c r="K470" s="202"/>
      <c r="L470" s="199">
        <f ca="1">IF(NOT(ISERROR(MATCH(K470,_xlfn.ANCHORARRAY(F481),0))),J483&amp;"Por favor no seleccionar los criterios de impacto",K470)</f>
        <v>0</v>
      </c>
      <c r="M470" s="196"/>
      <c r="N470" s="199"/>
      <c r="O470" s="174"/>
      <c r="P470" s="31">
        <v>4</v>
      </c>
      <c r="Q470" s="2" t="s">
        <v>676</v>
      </c>
      <c r="R470" s="27" t="str">
        <f t="shared" ref="R470:R472" si="419">IF(OR(S470="Preventivo",S470="Detectivo"),"Probabilidad",IF(S470="Correctivo","Impacto",""))</f>
        <v/>
      </c>
      <c r="S470" s="12"/>
      <c r="T470" s="12"/>
      <c r="U470" s="28"/>
      <c r="V470" s="12"/>
      <c r="W470" s="12"/>
      <c r="X470" s="12"/>
      <c r="Y470" s="29" t="str">
        <f t="shared" ref="Y470:Y472" si="420">IFERROR(IF(AND(R469="Probabilidad",R470="Probabilidad"),(AA469-(+AA469*U470)),IF(AND(R469="Impacto",R470="Probabilidad"),(AA468-(+AA468*U470)),IF(R470="Impacto",AA469,""))),"")</f>
        <v/>
      </c>
      <c r="Z470" s="25" t="str">
        <f t="shared" si="415"/>
        <v/>
      </c>
      <c r="AA470" s="18" t="str">
        <f t="shared" si="416"/>
        <v/>
      </c>
      <c r="AB470" s="25" t="str">
        <f t="shared" si="417"/>
        <v/>
      </c>
      <c r="AC470" s="18" t="str">
        <f t="shared" ref="AC470:AC472" si="421">IFERROR(IF(AND(R469="Impacto",R470="Impacto"),(AC469-(+AC469*U470)),IF(AND(R469="Probabilidad",R470="Impacto"),(AC468-(+AC468*U470)),IF(R470="Probabilidad",AC469,""))),"")</f>
        <v/>
      </c>
      <c r="AD470" s="30" t="str">
        <f>IFERROR(IF(OR(AND(Z470="Muy Baja",AB470="Leve"),AND(Z470="Muy Baja",AB470="Menor"),AND(Z470="Baja",AB470="Leve")),"Bajo",IF(OR(AND(Z470="Muy baja",AB470="Moderado"),AND(Z470="Baja",AB470="Menor"),AND(Z470="Baja",AB470="Moderado"),AND(Z470="Media",AB470="Leve"),AND(Z470="Media",AB470="Menor"),AND(Z470="Media",AB470="Moderado"),AND(Z470="Alta",AB470="Leve"),AND(Z470="Alta",AB470="Menor")),"Moderado",IF(OR(AND(Z470="Muy Baja",AB470="Mayor"),AND(Z470="Baja",AB470="Mayor"),AND(Z470="Media",AB470="Mayor"),AND(Z470="Alta",AB470="Moderado"),AND(Z470="Alta",AB470="Mayor"),AND(Z470="Muy Alta",AB470="Leve"),AND(Z470="Muy Alta",AB470="Menor"),AND(Z470="Muy Alta",AB470="Moderado"),AND(Z470="Muy Alta",AB470="Mayor")),"Alto",IF(OR(AND(Z470="Muy Baja",AB470="Catastrófico"),AND(Z470="Baja",AB470="Catastrófico"),AND(Z470="Media",AB470="Catastrófico"),AND(Z470="Alta",AB470="Catastrófico"),AND(Z470="Muy Alta",AB470="Catastrófico")),"Extremo","")))),"")</f>
        <v/>
      </c>
      <c r="AE470" s="11"/>
      <c r="AF470" s="127" t="s">
        <v>681</v>
      </c>
      <c r="AG470" s="128" t="s">
        <v>671</v>
      </c>
      <c r="AH470" s="12" t="s">
        <v>672</v>
      </c>
      <c r="AI470" s="12" t="s">
        <v>230</v>
      </c>
      <c r="AJ470" s="12" t="s">
        <v>673</v>
      </c>
      <c r="AK470" s="13">
        <v>44330</v>
      </c>
      <c r="AL470" s="13" t="s">
        <v>682</v>
      </c>
      <c r="AM470" s="177"/>
      <c r="AN470" s="177"/>
    </row>
    <row r="471" spans="1:70" s="104" customFormat="1" x14ac:dyDescent="0.3">
      <c r="A471" s="205"/>
      <c r="B471" s="177"/>
      <c r="C471" s="177"/>
      <c r="D471" s="208"/>
      <c r="E471" s="177"/>
      <c r="F471" s="208"/>
      <c r="G471" s="177"/>
      <c r="H471" s="177"/>
      <c r="I471" s="196"/>
      <c r="J471" s="199"/>
      <c r="K471" s="202"/>
      <c r="L471" s="199">
        <f ca="1">IF(NOT(ISERROR(MATCH(K471,_xlfn.ANCHORARRAY(F482),0))),J484&amp;"Por favor no seleccionar los criterios de impacto",K471)</f>
        <v>0</v>
      </c>
      <c r="M471" s="196"/>
      <c r="N471" s="199"/>
      <c r="O471" s="174"/>
      <c r="P471" s="31">
        <v>5</v>
      </c>
      <c r="Q471" s="2"/>
      <c r="R471" s="27" t="str">
        <f t="shared" si="419"/>
        <v/>
      </c>
      <c r="S471" s="12"/>
      <c r="T471" s="12"/>
      <c r="U471" s="28"/>
      <c r="V471" s="12"/>
      <c r="W471" s="12"/>
      <c r="X471" s="12"/>
      <c r="Y471" s="29" t="str">
        <f t="shared" si="420"/>
        <v/>
      </c>
      <c r="Z471" s="25" t="str">
        <f t="shared" si="415"/>
        <v/>
      </c>
      <c r="AA471" s="18" t="str">
        <f t="shared" si="416"/>
        <v/>
      </c>
      <c r="AB471" s="25" t="str">
        <f t="shared" si="417"/>
        <v/>
      </c>
      <c r="AC471" s="18" t="str">
        <f t="shared" si="421"/>
        <v/>
      </c>
      <c r="AD471" s="30" t="str">
        <f t="shared" si="418"/>
        <v/>
      </c>
      <c r="AE471" s="11"/>
      <c r="AF471" s="77"/>
      <c r="AG471" s="77"/>
      <c r="AH471" s="77"/>
      <c r="AI471" s="77"/>
      <c r="AJ471" s="77"/>
      <c r="AK471" s="77"/>
      <c r="AL471" s="77"/>
      <c r="AM471" s="177"/>
      <c r="AN471" s="177"/>
    </row>
    <row r="472" spans="1:70" s="104" customFormat="1" x14ac:dyDescent="0.3">
      <c r="A472" s="206"/>
      <c r="B472" s="178"/>
      <c r="C472" s="178"/>
      <c r="D472" s="209"/>
      <c r="E472" s="178"/>
      <c r="F472" s="209"/>
      <c r="G472" s="178"/>
      <c r="H472" s="178"/>
      <c r="I472" s="197"/>
      <c r="J472" s="200"/>
      <c r="K472" s="203"/>
      <c r="L472" s="200">
        <f ca="1">IF(NOT(ISERROR(MATCH(K472,_xlfn.ANCHORARRAY(F483),0))),J485&amp;"Por favor no seleccionar los criterios de impacto",K472)</f>
        <v>0</v>
      </c>
      <c r="M472" s="197"/>
      <c r="N472" s="200"/>
      <c r="O472" s="175"/>
      <c r="P472" s="31">
        <v>6</v>
      </c>
      <c r="Q472" s="2"/>
      <c r="R472" s="27" t="str">
        <f t="shared" si="419"/>
        <v/>
      </c>
      <c r="S472" s="12"/>
      <c r="T472" s="12"/>
      <c r="U472" s="28"/>
      <c r="V472" s="12"/>
      <c r="W472" s="12"/>
      <c r="X472" s="12"/>
      <c r="Y472" s="29" t="str">
        <f t="shared" si="420"/>
        <v/>
      </c>
      <c r="Z472" s="25" t="str">
        <f t="shared" si="415"/>
        <v/>
      </c>
      <c r="AA472" s="18" t="str">
        <f t="shared" si="416"/>
        <v/>
      </c>
      <c r="AB472" s="25" t="str">
        <f t="shared" si="417"/>
        <v/>
      </c>
      <c r="AC472" s="18" t="str">
        <f t="shared" si="421"/>
        <v/>
      </c>
      <c r="AD472" s="30" t="str">
        <f t="shared" si="418"/>
        <v/>
      </c>
      <c r="AE472" s="11"/>
      <c r="AF472" s="11"/>
      <c r="AG472" s="12"/>
      <c r="AH472" s="12"/>
      <c r="AI472" s="12"/>
      <c r="AJ472" s="12"/>
      <c r="AK472" s="13"/>
      <c r="AL472" s="13"/>
      <c r="AM472" s="178"/>
      <c r="AN472" s="178"/>
    </row>
    <row r="473" spans="1:70" s="104" customFormat="1" ht="81" x14ac:dyDescent="0.3">
      <c r="A473" s="204">
        <v>78</v>
      </c>
      <c r="B473" s="176" t="s">
        <v>666</v>
      </c>
      <c r="C473" s="176" t="s">
        <v>67</v>
      </c>
      <c r="D473" s="176" t="s">
        <v>683</v>
      </c>
      <c r="E473" s="176" t="s">
        <v>1186</v>
      </c>
      <c r="F473" s="207" t="s">
        <v>684</v>
      </c>
      <c r="G473" s="176" t="s">
        <v>685</v>
      </c>
      <c r="H473" s="176">
        <v>19</v>
      </c>
      <c r="I473" s="195" t="str">
        <f t="shared" ref="I473" si="422">IF(H473&lt;=0,"",IF(H473&lt;=2,"Muy Baja",IF(H473&lt;=5,"Baja",IF(H473&lt;=19,"Media",IF(H473&lt;=50,"Alta","Muy Alta")))))</f>
        <v>Media</v>
      </c>
      <c r="J473" s="198">
        <f>IF(I473="","",IF(I473="Muy Baja",0.2,IF(I473="Baja",0.4,IF(I473="Media",0.6,IF(I473="Alta",0.8,IF(I473="Muy Alta",1,))))))</f>
        <v>0.6</v>
      </c>
      <c r="K473" s="201" t="s">
        <v>95</v>
      </c>
      <c r="L473" s="198" t="str">
        <f>IF(NOT(ISERROR(MATCH(K473,'[20]Tabla Impacto'!$B$221:$B$223,0))),'[20]Tabla Impacto'!$F$223&amp;"Por favor no seleccionar los criterios de impacto(Afectación Económica o presupuestal y Pérdida Reputacional)",K473)</f>
        <v xml:space="preserve">     El riesgo afecta la imagen de la entidad con algunos usuarios de relevancia frente al logro de los objetivos</v>
      </c>
      <c r="M473" s="195" t="str">
        <f>IF(OR(L473='[20]Tabla Impacto'!$C$11,L473='[20]Tabla Impacto'!$D$11),"Leve",IF(OR(L473='[20]Tabla Impacto'!$C$12,L473='[20]Tabla Impacto'!$D$12),"Menor",IF(OR(L473='[20]Tabla Impacto'!$C$13,L473='[20]Tabla Impacto'!$D$13),"Moderado",IF(OR(L473='[20]Tabla Impacto'!$C$14,L473='[20]Tabla Impacto'!$D$14),"Mayor",IF(OR(L473='[20]Tabla Impacto'!$C$15,L473='[20]Tabla Impacto'!$D$15),"Catastrófico","")))))</f>
        <v>Moderado</v>
      </c>
      <c r="N473" s="198">
        <f>IF(M473="","",IF(M473="Leve",0.2,IF(M473="Menor",0.4,IF(M473="Moderado",0.6,IF(M473="Mayor",0.8,IF(M473="Catastrófico",1,))))))</f>
        <v>0.6</v>
      </c>
      <c r="O473" s="173" t="str">
        <f>IF(OR(AND(I473="Muy Baja",M473="Leve"),AND(I473="Muy Baja",M473="Menor"),AND(I473="Baja",M473="Leve")),"Bajo",IF(OR(AND(I473="Muy baja",M473="Moderado"),AND(I473="Baja",M473="Menor"),AND(I473="Baja",M473="Moderado"),AND(I473="Media",M473="Leve"),AND(I473="Media",M473="Menor"),AND(I473="Media",M473="Moderado"),AND(I473="Alta",M473="Leve"),AND(I473="Alta",M473="Menor")),"Moderado",IF(OR(AND(I473="Muy Baja",M473="Mayor"),AND(I473="Baja",M473="Mayor"),AND(I473="Media",M473="Mayor"),AND(I473="Alta",M473="Moderado"),AND(I473="Alta",M473="Mayor"),AND(I473="Muy Alta",M473="Leve"),AND(I473="Muy Alta",M473="Menor"),AND(I473="Muy Alta",M473="Moderado"),AND(I473="Muy Alta",M473="Mayor")),"Alto",IF(OR(AND(I473="Muy Baja",M473="Catastrófico"),AND(I473="Baja",M473="Catastrófico"),AND(I473="Media",M473="Catastrófico"),AND(I473="Alta",M473="Catastrófico"),AND(I473="Muy Alta",M473="Catastrófico")),"Extremo",""))))</f>
        <v>Moderado</v>
      </c>
      <c r="P473" s="31">
        <v>1</v>
      </c>
      <c r="Q473" s="2" t="s">
        <v>686</v>
      </c>
      <c r="R473" s="27" t="str">
        <f>IF(OR(S473="Preventivo",S473="Detectivo"),"Probabilidad",IF(S473="Correctivo","Impacto",""))</f>
        <v>Probabilidad</v>
      </c>
      <c r="S473" s="12" t="s">
        <v>64</v>
      </c>
      <c r="T473" s="12" t="s">
        <v>51</v>
      </c>
      <c r="U473" s="28" t="str">
        <f>IF(AND(S473="Preventivo",T473="Automático"),"50%",IF(AND(S473="Preventivo",T473="Manual"),"40%",IF(AND(S473="Detectivo",T473="Automático"),"40%",IF(AND(S473="Detectivo",T473="Manual"),"30%",IF(AND(S473="Correctivo",T473="Automático"),"35%",IF(AND(S473="Correctivo",T473="Manual"),"25%",""))))))</f>
        <v>40%</v>
      </c>
      <c r="V473" s="12" t="s">
        <v>52</v>
      </c>
      <c r="W473" s="12" t="s">
        <v>53</v>
      </c>
      <c r="X473" s="12" t="s">
        <v>54</v>
      </c>
      <c r="Y473" s="29">
        <f>IFERROR(IF(R473="Probabilidad",(J473-(+J473*U473)),IF(R473="Impacto",J473,"")),"")</f>
        <v>0.36</v>
      </c>
      <c r="Z473" s="25" t="str">
        <f>IFERROR(IF(Y473="","",IF(Y473&lt;=0.2,"Muy Baja",IF(Y473&lt;=0.4,"Baja",IF(Y473&lt;=0.6,"Media",IF(Y473&lt;=0.8,"Alta","Muy Alta"))))),"")</f>
        <v>Baja</v>
      </c>
      <c r="AA473" s="18">
        <f>+Y473</f>
        <v>0.36</v>
      </c>
      <c r="AB473" s="25" t="str">
        <f>IFERROR(IF(AC473="","",IF(AC473&lt;=0.2,"Leve",IF(AC473&lt;=0.4,"Menor",IF(AC473&lt;=0.6,"Moderado",IF(AC473&lt;=0.8,"Mayor","Catastrófico"))))),"")</f>
        <v>Moderado</v>
      </c>
      <c r="AC473" s="18">
        <f>IFERROR(IF(R473="Impacto",(N473-(+N473*U473)),IF(R473="Probabilidad",N473,"")),"")</f>
        <v>0.6</v>
      </c>
      <c r="AD473" s="30" t="str">
        <f>IFERROR(IF(OR(AND(Z473="Muy Baja",AB473="Leve"),AND(Z473="Muy Baja",AB473="Menor"),AND(Z473="Baja",AB473="Leve")),"Bajo",IF(OR(AND(Z473="Muy baja",AB473="Moderado"),AND(Z473="Baja",AB473="Menor"),AND(Z473="Baja",AB473="Moderado"),AND(Z473="Media",AB473="Leve"),AND(Z473="Media",AB473="Menor"),AND(Z473="Media",AB473="Moderado"),AND(Z473="Alta",AB473="Leve"),AND(Z473="Alta",AB473="Menor")),"Moderado",IF(OR(AND(Z473="Muy Baja",AB473="Mayor"),AND(Z473="Baja",AB473="Mayor"),AND(Z473="Media",AB473="Mayor"),AND(Z473="Alta",AB473="Moderado"),AND(Z473="Alta",AB473="Mayor"),AND(Z473="Muy Alta",AB473="Leve"),AND(Z473="Muy Alta",AB473="Menor"),AND(Z473="Muy Alta",AB473="Moderado"),AND(Z473="Muy Alta",AB473="Mayor")),"Alto",IF(OR(AND(Z473="Muy Baja",AB473="Catastrófico"),AND(Z473="Baja",AB473="Catastrófico"),AND(Z473="Media",AB473="Catastrófico"),AND(Z473="Alta",AB473="Catastrófico"),AND(Z473="Muy Alta",AB473="Catastrófico")),"Extremo","")))),"")</f>
        <v>Moderado</v>
      </c>
      <c r="AE473" s="11" t="s">
        <v>55</v>
      </c>
      <c r="AF473" s="12" t="s">
        <v>687</v>
      </c>
      <c r="AG473" s="12" t="s">
        <v>688</v>
      </c>
      <c r="AH473" s="12" t="s">
        <v>689</v>
      </c>
      <c r="AI473" s="12" t="s">
        <v>690</v>
      </c>
      <c r="AJ473" s="12" t="s">
        <v>691</v>
      </c>
      <c r="AK473" s="13">
        <v>44330</v>
      </c>
      <c r="AL473" s="13">
        <v>44375</v>
      </c>
      <c r="AM473" s="176">
        <v>3769</v>
      </c>
      <c r="AN473" s="176"/>
    </row>
    <row r="474" spans="1:70" s="104" customFormat="1" ht="57.6" customHeight="1" x14ac:dyDescent="0.3">
      <c r="A474" s="205"/>
      <c r="B474" s="177"/>
      <c r="C474" s="177"/>
      <c r="D474" s="177"/>
      <c r="E474" s="177"/>
      <c r="F474" s="208"/>
      <c r="G474" s="177"/>
      <c r="H474" s="177"/>
      <c r="I474" s="196"/>
      <c r="J474" s="199"/>
      <c r="K474" s="202"/>
      <c r="L474" s="199">
        <f ca="1">IF(NOT(ISERROR(MATCH(K474,_xlfn.ANCHORARRAY(F485),0))),J487&amp;"Por favor no seleccionar los criterios de impacto",K474)</f>
        <v>0</v>
      </c>
      <c r="M474" s="196"/>
      <c r="N474" s="199"/>
      <c r="O474" s="174"/>
      <c r="P474" s="31">
        <v>2</v>
      </c>
      <c r="Q474" s="2" t="s">
        <v>692</v>
      </c>
      <c r="R474" s="27" t="str">
        <f>IF(OR(S474="Preventivo",S474="Detectivo"),"Probabilidad",IF(S474="Correctivo","Impacto",""))</f>
        <v>Probabilidad</v>
      </c>
      <c r="S474" s="12" t="s">
        <v>50</v>
      </c>
      <c r="T474" s="12" t="s">
        <v>51</v>
      </c>
      <c r="U474" s="28" t="str">
        <f t="shared" ref="U474:U477" si="423">IF(AND(S474="Preventivo",T474="Automático"),"50%",IF(AND(S474="Preventivo",T474="Manual"),"40%",IF(AND(S474="Detectivo",T474="Automático"),"40%",IF(AND(S474="Detectivo",T474="Manual"),"30%",IF(AND(S474="Correctivo",T474="Automático"),"35%",IF(AND(S474="Correctivo",T474="Manual"),"25%",""))))))</f>
        <v>30%</v>
      </c>
      <c r="V474" s="12" t="s">
        <v>52</v>
      </c>
      <c r="W474" s="12" t="s">
        <v>53</v>
      </c>
      <c r="X474" s="12" t="s">
        <v>54</v>
      </c>
      <c r="Y474" s="29">
        <f>IFERROR(IF(AND(R473="Probabilidad",R474="Probabilidad"),(AA473-(+AA473*U474)),IF(R474="Probabilidad",(J473-(+J473*U474)),IF(R474="Impacto",AA473,""))),"")</f>
        <v>0.252</v>
      </c>
      <c r="Z474" s="25" t="str">
        <f t="shared" ref="Z474:Z477" si="424">IFERROR(IF(Y474="","",IF(Y474&lt;=0.2,"Muy Baja",IF(Y474&lt;=0.4,"Baja",IF(Y474&lt;=0.6,"Media",IF(Y474&lt;=0.8,"Alta","Muy Alta"))))),"")</f>
        <v>Baja</v>
      </c>
      <c r="AA474" s="18">
        <f t="shared" ref="AA474:AA477" si="425">+Y474</f>
        <v>0.252</v>
      </c>
      <c r="AB474" s="25" t="str">
        <f t="shared" ref="AB474:AB477" si="426">IFERROR(IF(AC474="","",IF(AC474&lt;=0.2,"Leve",IF(AC474&lt;=0.4,"Menor",IF(AC474&lt;=0.6,"Moderado",IF(AC474&lt;=0.8,"Mayor","Catastrófico"))))),"")</f>
        <v>Moderado</v>
      </c>
      <c r="AC474" s="18">
        <f>IFERROR(IF(AND(R473="Impacto",R474="Impacto"),(AC473-(+AC473*U474)),IF(R474="Impacto",(N473-(+N473*U474)),IF(R474="Probabilidad",AC473,""))),"")</f>
        <v>0.6</v>
      </c>
      <c r="AD474" s="30" t="str">
        <f t="shared" ref="AD474:AD475" si="427">IFERROR(IF(OR(AND(Z474="Muy Baja",AB474="Leve"),AND(Z474="Muy Baja",AB474="Menor"),AND(Z474="Baja",AB474="Leve")),"Bajo",IF(OR(AND(Z474="Muy baja",AB474="Moderado"),AND(Z474="Baja",AB474="Menor"),AND(Z474="Baja",AB474="Moderado"),AND(Z474="Media",AB474="Leve"),AND(Z474="Media",AB474="Menor"),AND(Z474="Media",AB474="Moderado"),AND(Z474="Alta",AB474="Leve"),AND(Z474="Alta",AB474="Menor")),"Moderado",IF(OR(AND(Z474="Muy Baja",AB474="Mayor"),AND(Z474="Baja",AB474="Mayor"),AND(Z474="Media",AB474="Mayor"),AND(Z474="Alta",AB474="Moderado"),AND(Z474="Alta",AB474="Mayor"),AND(Z474="Muy Alta",AB474="Leve"),AND(Z474="Muy Alta",AB474="Menor"),AND(Z474="Muy Alta",AB474="Moderado"),AND(Z474="Muy Alta",AB474="Mayor")),"Alto",IF(OR(AND(Z474="Muy Baja",AB474="Catastrófico"),AND(Z474="Baja",AB474="Catastrófico"),AND(Z474="Media",AB474="Catastrófico"),AND(Z474="Alta",AB474="Catastrófico"),AND(Z474="Muy Alta",AB474="Catastrófico")),"Extremo","")))),"")</f>
        <v>Moderado</v>
      </c>
      <c r="AE474" s="11" t="s">
        <v>55</v>
      </c>
      <c r="AF474" s="2" t="s">
        <v>693</v>
      </c>
      <c r="AG474" s="12" t="s">
        <v>694</v>
      </c>
      <c r="AH474" s="12" t="s">
        <v>695</v>
      </c>
      <c r="AI474" s="12" t="s">
        <v>690</v>
      </c>
      <c r="AJ474" s="12" t="s">
        <v>691</v>
      </c>
      <c r="AK474" s="13">
        <v>44330</v>
      </c>
      <c r="AL474" s="13">
        <v>44499</v>
      </c>
      <c r="AM474" s="177"/>
      <c r="AN474" s="177"/>
    </row>
    <row r="475" spans="1:70" s="104" customFormat="1" ht="40.5" x14ac:dyDescent="0.3">
      <c r="A475" s="205"/>
      <c r="B475" s="177"/>
      <c r="C475" s="177"/>
      <c r="D475" s="177"/>
      <c r="E475" s="177"/>
      <c r="F475" s="208"/>
      <c r="G475" s="177"/>
      <c r="H475" s="177"/>
      <c r="I475" s="196"/>
      <c r="J475" s="199"/>
      <c r="K475" s="202"/>
      <c r="L475" s="199">
        <f ca="1">IF(NOT(ISERROR(MATCH(K475,_xlfn.ANCHORARRAY(F486),0))),J488&amp;"Por favor no seleccionar los criterios de impacto",K475)</f>
        <v>0</v>
      </c>
      <c r="M475" s="196"/>
      <c r="N475" s="199"/>
      <c r="O475" s="174"/>
      <c r="P475" s="31">
        <v>3</v>
      </c>
      <c r="Q475" s="2" t="s">
        <v>696</v>
      </c>
      <c r="R475" s="27" t="str">
        <f>IF(OR(S475="Preventivo",S475="Detectivo"),"Probabilidad",IF(S475="Correctivo","Impacto",""))</f>
        <v>Probabilidad</v>
      </c>
      <c r="S475" s="12" t="s">
        <v>50</v>
      </c>
      <c r="T475" s="12" t="s">
        <v>51</v>
      </c>
      <c r="U475" s="28" t="str">
        <f t="shared" si="423"/>
        <v>30%</v>
      </c>
      <c r="V475" s="12" t="s">
        <v>52</v>
      </c>
      <c r="W475" s="12" t="s">
        <v>53</v>
      </c>
      <c r="X475" s="12" t="s">
        <v>54</v>
      </c>
      <c r="Y475" s="29">
        <f>IFERROR(IF(AND(R474="Probabilidad",R475="Probabilidad"),(AA474-(+AA474*U475)),IF(AND(R474="Impacto",R475="Probabilidad"),(AA473-(+AA473*U475)),IF(R475="Impacto",AA474,""))),"")</f>
        <v>0.1764</v>
      </c>
      <c r="Z475" s="25" t="str">
        <f t="shared" si="424"/>
        <v>Muy Baja</v>
      </c>
      <c r="AA475" s="18">
        <f t="shared" si="425"/>
        <v>0.1764</v>
      </c>
      <c r="AB475" s="25" t="str">
        <f t="shared" si="426"/>
        <v>Moderado</v>
      </c>
      <c r="AC475" s="18">
        <f>IFERROR(IF(AND(R474="Impacto",R475="Impacto"),(AC474-(+AC474*U475)),IF(AND(R474="Probabilidad",R475="Impacto"),(AC473-(+AC473*U475)),IF(R475="Probabilidad",AC474,""))),"")</f>
        <v>0.6</v>
      </c>
      <c r="AD475" s="30" t="str">
        <f t="shared" si="427"/>
        <v>Moderado</v>
      </c>
      <c r="AE475" s="11" t="s">
        <v>55</v>
      </c>
      <c r="AF475" s="2" t="s">
        <v>697</v>
      </c>
      <c r="AG475" s="12" t="s">
        <v>698</v>
      </c>
      <c r="AH475" s="12" t="s">
        <v>190</v>
      </c>
      <c r="AI475" s="12" t="s">
        <v>699</v>
      </c>
      <c r="AJ475" s="12" t="s">
        <v>700</v>
      </c>
      <c r="AK475" s="13">
        <v>44330</v>
      </c>
      <c r="AL475" s="13">
        <v>44530</v>
      </c>
      <c r="AM475" s="177"/>
      <c r="AN475" s="177"/>
    </row>
    <row r="476" spans="1:70" s="104" customFormat="1" ht="34.5" customHeight="1" x14ac:dyDescent="0.3">
      <c r="A476" s="205"/>
      <c r="B476" s="177"/>
      <c r="C476" s="177"/>
      <c r="D476" s="177"/>
      <c r="E476" s="177"/>
      <c r="F476" s="208"/>
      <c r="G476" s="177"/>
      <c r="H476" s="177"/>
      <c r="I476" s="196"/>
      <c r="J476" s="199"/>
      <c r="K476" s="202"/>
      <c r="L476" s="199">
        <f ca="1">IF(NOT(ISERROR(MATCH(K476,_xlfn.ANCHORARRAY(F487),0))),J489&amp;"Por favor no seleccionar los criterios de impacto",K476)</f>
        <v>0</v>
      </c>
      <c r="M476" s="196"/>
      <c r="N476" s="199"/>
      <c r="O476" s="174"/>
      <c r="P476" s="31">
        <v>4</v>
      </c>
      <c r="Q476" s="2" t="s">
        <v>676</v>
      </c>
      <c r="R476" s="27" t="str">
        <f t="shared" ref="R476:R477" si="428">IF(OR(S476="Preventivo",S476="Detectivo"),"Probabilidad",IF(S476="Correctivo","Impacto",""))</f>
        <v/>
      </c>
      <c r="S476" s="12"/>
      <c r="T476" s="12"/>
      <c r="U476" s="28" t="str">
        <f t="shared" si="423"/>
        <v/>
      </c>
      <c r="V476" s="12"/>
      <c r="W476" s="12"/>
      <c r="X476" s="12"/>
      <c r="Y476" s="29" t="str">
        <f t="shared" ref="Y476:Y477" si="429">IFERROR(IF(AND(R475="Probabilidad",R476="Probabilidad"),(AA475-(+AA475*U476)),IF(AND(R475="Impacto",R476="Probabilidad"),(AA474-(+AA474*U476)),IF(R476="Impacto",AA475,""))),"")</f>
        <v/>
      </c>
      <c r="Z476" s="25" t="str">
        <f t="shared" si="424"/>
        <v/>
      </c>
      <c r="AA476" s="18" t="str">
        <f t="shared" si="425"/>
        <v/>
      </c>
      <c r="AB476" s="25" t="str">
        <f t="shared" si="426"/>
        <v/>
      </c>
      <c r="AC476" s="18" t="str">
        <f t="shared" ref="AC476:AC477" si="430">IFERROR(IF(AND(R475="Impacto",R476="Impacto"),(AC475-(+AC475*U476)),IF(AND(R475="Probabilidad",R476="Impacto"),(AC474-(+AC474*U476)),IF(R476="Probabilidad",AC475,""))),"")</f>
        <v/>
      </c>
      <c r="AD476" s="30" t="str">
        <f>IFERROR(IF(OR(AND(Z476="Muy Baja",AB476="Leve"),AND(Z476="Muy Baja",AB476="Menor"),AND(Z476="Baja",AB476="Leve")),"Bajo",IF(OR(AND(Z476="Muy baja",AB476="Moderado"),AND(Z476="Baja",AB476="Menor"),AND(Z476="Baja",AB476="Moderado"),AND(Z476="Media",AB476="Leve"),AND(Z476="Media",AB476="Menor"),AND(Z476="Media",AB476="Moderado"),AND(Z476="Alta",AB476="Leve"),AND(Z476="Alta",AB476="Menor")),"Moderado",IF(OR(AND(Z476="Muy Baja",AB476="Mayor"),AND(Z476="Baja",AB476="Mayor"),AND(Z476="Media",AB476="Mayor"),AND(Z476="Alta",AB476="Moderado"),AND(Z476="Alta",AB476="Mayor"),AND(Z476="Muy Alta",AB476="Leve"),AND(Z476="Muy Alta",AB476="Menor"),AND(Z476="Muy Alta",AB476="Moderado"),AND(Z476="Muy Alta",AB476="Mayor")),"Alto",IF(OR(AND(Z476="Muy Baja",AB476="Catastrófico"),AND(Z476="Baja",AB476="Catastrófico"),AND(Z476="Media",AB476="Catastrófico"),AND(Z476="Alta",AB476="Catastrófico"),AND(Z476="Muy Alta",AB476="Catastrófico")),"Extremo","")))),"")</f>
        <v/>
      </c>
      <c r="AE476" s="11"/>
      <c r="AF476" s="12" t="s">
        <v>701</v>
      </c>
      <c r="AG476" s="12" t="s">
        <v>698</v>
      </c>
      <c r="AH476" s="12" t="s">
        <v>190</v>
      </c>
      <c r="AI476" s="12" t="s">
        <v>699</v>
      </c>
      <c r="AJ476" s="12" t="s">
        <v>700</v>
      </c>
      <c r="AK476" s="13">
        <v>44330</v>
      </c>
      <c r="AL476" s="13">
        <v>44377</v>
      </c>
      <c r="AM476" s="177"/>
      <c r="AN476" s="177"/>
    </row>
    <row r="477" spans="1:70" s="104" customFormat="1" ht="40.5" x14ac:dyDescent="0.3">
      <c r="A477" s="205"/>
      <c r="B477" s="177"/>
      <c r="C477" s="177"/>
      <c r="D477" s="177"/>
      <c r="E477" s="177"/>
      <c r="F477" s="208"/>
      <c r="G477" s="177"/>
      <c r="H477" s="177"/>
      <c r="I477" s="196"/>
      <c r="J477" s="199"/>
      <c r="K477" s="202"/>
      <c r="L477" s="199">
        <f ca="1">IF(NOT(ISERROR(MATCH(K477,_xlfn.ANCHORARRAY(F488),0))),J490&amp;"Por favor no seleccionar los criterios de impacto",K477)</f>
        <v>0</v>
      </c>
      <c r="M477" s="196"/>
      <c r="N477" s="199"/>
      <c r="O477" s="174"/>
      <c r="P477" s="31">
        <v>5</v>
      </c>
      <c r="Q477" s="133" t="s">
        <v>676</v>
      </c>
      <c r="R477" s="27" t="str">
        <f t="shared" si="428"/>
        <v/>
      </c>
      <c r="S477" s="12"/>
      <c r="T477" s="12"/>
      <c r="U477" s="28" t="str">
        <f t="shared" si="423"/>
        <v/>
      </c>
      <c r="V477" s="12"/>
      <c r="W477" s="12"/>
      <c r="X477" s="12"/>
      <c r="Y477" s="29" t="str">
        <f t="shared" si="429"/>
        <v/>
      </c>
      <c r="Z477" s="25" t="str">
        <f t="shared" si="424"/>
        <v/>
      </c>
      <c r="AA477" s="18" t="str">
        <f t="shared" si="425"/>
        <v/>
      </c>
      <c r="AB477" s="25" t="str">
        <f t="shared" si="426"/>
        <v/>
      </c>
      <c r="AC477" s="18" t="str">
        <f t="shared" si="430"/>
        <v/>
      </c>
      <c r="AD477" s="30" t="str">
        <f t="shared" ref="AD477" si="431">IFERROR(IF(OR(AND(Z477="Muy Baja",AB477="Leve"),AND(Z477="Muy Baja",AB477="Menor"),AND(Z477="Baja",AB477="Leve")),"Bajo",IF(OR(AND(Z477="Muy baja",AB477="Moderado"),AND(Z477="Baja",AB477="Menor"),AND(Z477="Baja",AB477="Moderado"),AND(Z477="Media",AB477="Leve"),AND(Z477="Media",AB477="Menor"),AND(Z477="Media",AB477="Moderado"),AND(Z477="Alta",AB477="Leve"),AND(Z477="Alta",AB477="Menor")),"Moderado",IF(OR(AND(Z477="Muy Baja",AB477="Mayor"),AND(Z477="Baja",AB477="Mayor"),AND(Z477="Media",AB477="Mayor"),AND(Z477="Alta",AB477="Moderado"),AND(Z477="Alta",AB477="Mayor"),AND(Z477="Muy Alta",AB477="Leve"),AND(Z477="Muy Alta",AB477="Menor"),AND(Z477="Muy Alta",AB477="Moderado"),AND(Z477="Muy Alta",AB477="Mayor")),"Alto",IF(OR(AND(Z477="Muy Baja",AB477="Catastrófico"),AND(Z477="Baja",AB477="Catastrófico"),AND(Z477="Media",AB477="Catastrófico"),AND(Z477="Alta",AB477="Catastrófico"),AND(Z477="Muy Alta",AB477="Catastrófico")),"Extremo","")))),"")</f>
        <v/>
      </c>
      <c r="AE477" s="11"/>
      <c r="AF477" s="2" t="s">
        <v>702</v>
      </c>
      <c r="AG477" s="12" t="s">
        <v>703</v>
      </c>
      <c r="AH477" s="12" t="s">
        <v>190</v>
      </c>
      <c r="AI477" s="12" t="s">
        <v>699</v>
      </c>
      <c r="AJ477" s="12" t="s">
        <v>691</v>
      </c>
      <c r="AK477" s="13">
        <v>44330</v>
      </c>
      <c r="AL477" s="13">
        <v>44407</v>
      </c>
      <c r="AM477" s="177"/>
      <c r="AN477" s="177"/>
    </row>
    <row r="478" spans="1:70" s="104" customFormat="1" x14ac:dyDescent="0.3">
      <c r="A478" s="206"/>
      <c r="B478" s="178"/>
      <c r="C478" s="178"/>
      <c r="D478" s="178"/>
      <c r="E478" s="178"/>
      <c r="F478" s="209"/>
      <c r="G478" s="178"/>
      <c r="H478" s="178"/>
      <c r="I478" s="197"/>
      <c r="J478" s="200"/>
      <c r="K478" s="203"/>
      <c r="L478" s="200">
        <f ca="1">IF(NOT(ISERROR(MATCH(K478,_xlfn.ANCHORARRAY(F489),0))),J491&amp;"Por favor no seleccionar los criterios de impacto",K478)</f>
        <v>0</v>
      </c>
      <c r="M478" s="197"/>
      <c r="N478" s="200"/>
      <c r="O478" s="175"/>
      <c r="P478" s="31">
        <v>6</v>
      </c>
      <c r="Q478" s="133"/>
      <c r="R478" s="133"/>
      <c r="S478" s="133"/>
      <c r="T478" s="133"/>
      <c r="U478" s="133"/>
      <c r="V478" s="133"/>
      <c r="W478" s="133"/>
      <c r="X478" s="133"/>
      <c r="Y478" s="133"/>
      <c r="Z478" s="133"/>
      <c r="AA478" s="133"/>
      <c r="AB478" s="133"/>
      <c r="AC478" s="133"/>
      <c r="AD478" s="133"/>
      <c r="AE478" s="133"/>
      <c r="AF478" s="19"/>
      <c r="AG478" s="19"/>
      <c r="AH478" s="19"/>
      <c r="AI478" s="19"/>
      <c r="AJ478" s="19"/>
      <c r="AK478" s="19"/>
      <c r="AL478" s="19"/>
      <c r="AM478" s="178"/>
      <c r="AN478" s="178"/>
    </row>
    <row r="479" spans="1:70" s="104" customFormat="1" ht="33" customHeight="1" x14ac:dyDescent="0.3">
      <c r="A479" s="204">
        <v>79</v>
      </c>
      <c r="B479" s="176" t="s">
        <v>666</v>
      </c>
      <c r="C479" s="176" t="s">
        <v>67</v>
      </c>
      <c r="D479" s="176" t="s">
        <v>704</v>
      </c>
      <c r="E479" s="176" t="s">
        <v>1187</v>
      </c>
      <c r="F479" s="210" t="s">
        <v>705</v>
      </c>
      <c r="G479" s="176" t="s">
        <v>685</v>
      </c>
      <c r="H479" s="176">
        <v>5</v>
      </c>
      <c r="I479" s="195" t="str">
        <f t="shared" ref="I479" si="432">IF(H479&lt;=0,"",IF(H479&lt;=2,"Muy Baja",IF(H479&lt;=5,"Baja",IF(H479&lt;=19,"Media",IF(H479&lt;=50,"Alta","Muy Alta")))))</f>
        <v>Baja</v>
      </c>
      <c r="J479" s="198">
        <f>IF(I479="","",IF(I479="Muy Baja",0.2,IF(I479="Baja",0.4,IF(I479="Media",0.6,IF(I479="Alta",0.8,IF(I479="Muy Alta",1,))))))</f>
        <v>0.4</v>
      </c>
      <c r="K479" s="201" t="s">
        <v>48</v>
      </c>
      <c r="L479" s="198" t="str">
        <f>IF(NOT(ISERROR(MATCH(K479,'[19]Tabla Impacto'!$B$221:$B$223,0))),'[19]Tabla Impacto'!$F$223&amp;"Por favor no seleccionar los criterios de impacto(Afectación Económica o presupuestal y Pérdida Reputacional)",K479)</f>
        <v xml:space="preserve">     El riesgo afecta la imagen de de la entidad con efecto publicitario sostenido a nivel de sector administrativo, nivel departamental o municipal</v>
      </c>
      <c r="M479" s="195" t="str">
        <f>IF(OR(L479='[19]Tabla Impacto'!$C$11,L479='[19]Tabla Impacto'!$D$11),"Leve",IF(OR(L479='[19]Tabla Impacto'!$C$12,L479='[19]Tabla Impacto'!$D$12),"Menor",IF(OR(L479='[19]Tabla Impacto'!$C$13,L479='[19]Tabla Impacto'!$D$13),"Moderado",IF(OR(L479='[19]Tabla Impacto'!$C$14,L479='[19]Tabla Impacto'!$D$14),"Mayor",IF(OR(L479='[19]Tabla Impacto'!$C$15,L479='[19]Tabla Impacto'!$D$15),"Catastrófico","")))))</f>
        <v>Mayor</v>
      </c>
      <c r="N479" s="198">
        <f>IF(M479="","",IF(M479="Leve",0.2,IF(M479="Menor",0.4,IF(M479="Moderado",0.6,IF(M479="Mayor",0.8,IF(M479="Catastrófico",1,))))))</f>
        <v>0.8</v>
      </c>
      <c r="O479" s="173" t="str">
        <f>IF(OR(AND(I479="Muy Baja",M479="Leve"),AND(I479="Muy Baja",M479="Menor"),AND(I479="Baja",M479="Leve")),"Bajo",IF(OR(AND(I479="Muy baja",M479="Moderado"),AND(I479="Baja",M479="Menor"),AND(I479="Baja",M479="Moderado"),AND(I479="Media",M479="Leve"),AND(I479="Media",M479="Menor"),AND(I479="Media",M479="Moderado"),AND(I479="Alta",M479="Leve"),AND(I479="Alta",M479="Menor")),"Moderado",IF(OR(AND(I479="Muy Baja",M479="Mayor"),AND(I479="Baja",M479="Mayor"),AND(I479="Media",M479="Mayor"),AND(I479="Alta",M479="Moderado"),AND(I479="Alta",M479="Mayor"),AND(I479="Muy Alta",M479="Leve"),AND(I479="Muy Alta",M479="Menor"),AND(I479="Muy Alta",M479="Moderado"),AND(I479="Muy Alta",M479="Mayor")),"Alto",IF(OR(AND(I479="Muy Baja",M479="Catastrófico"),AND(I479="Baja",M479="Catastrófico"),AND(I479="Media",M479="Catastrófico"),AND(I479="Alta",M479="Catastrófico"),AND(I479="Muy Alta",M479="Catastrófico")),"Extremo",""))))</f>
        <v>Alto</v>
      </c>
      <c r="P479" s="31">
        <v>1</v>
      </c>
      <c r="Q479" s="2" t="s">
        <v>706</v>
      </c>
      <c r="R479" s="27" t="s">
        <v>142</v>
      </c>
      <c r="S479" s="12" t="s">
        <v>64</v>
      </c>
      <c r="T479" s="12" t="s">
        <v>51</v>
      </c>
      <c r="U479" s="28" t="s">
        <v>143</v>
      </c>
      <c r="V479" s="12" t="s">
        <v>52</v>
      </c>
      <c r="W479" s="12" t="s">
        <v>150</v>
      </c>
      <c r="X479" s="12" t="s">
        <v>54</v>
      </c>
      <c r="Y479" s="29">
        <v>0.24</v>
      </c>
      <c r="Z479" s="25" t="s">
        <v>151</v>
      </c>
      <c r="AA479" s="18">
        <v>0.24</v>
      </c>
      <c r="AB479" s="25" t="s">
        <v>139</v>
      </c>
      <c r="AC479" s="18">
        <v>0.6</v>
      </c>
      <c r="AD479" s="30" t="s">
        <v>139</v>
      </c>
      <c r="AE479" s="11" t="s">
        <v>55</v>
      </c>
      <c r="AF479" s="11" t="s">
        <v>707</v>
      </c>
      <c r="AG479" s="12" t="s">
        <v>671</v>
      </c>
      <c r="AH479" s="12" t="s">
        <v>708</v>
      </c>
      <c r="AI479" s="12" t="s">
        <v>230</v>
      </c>
      <c r="AJ479" s="12" t="s">
        <v>709</v>
      </c>
      <c r="AK479" s="13" t="s">
        <v>710</v>
      </c>
      <c r="AL479" s="13">
        <v>44407</v>
      </c>
      <c r="AM479" s="176">
        <v>3770</v>
      </c>
      <c r="AN479" s="176"/>
    </row>
    <row r="480" spans="1:70" s="104" customFormat="1" ht="81" x14ac:dyDescent="0.3">
      <c r="A480" s="205"/>
      <c r="B480" s="177"/>
      <c r="C480" s="177"/>
      <c r="D480" s="177"/>
      <c r="E480" s="177"/>
      <c r="F480" s="211"/>
      <c r="G480" s="177"/>
      <c r="H480" s="177"/>
      <c r="I480" s="196"/>
      <c r="J480" s="199"/>
      <c r="K480" s="202"/>
      <c r="L480" s="199">
        <f ca="1">IF(NOT(ISERROR(MATCH(K480,_xlfn.ANCHORARRAY(F491),0))),J493&amp;"Por favor no seleccionar los criterios de impacto",K480)</f>
        <v>0</v>
      </c>
      <c r="M480" s="196"/>
      <c r="N480" s="199"/>
      <c r="O480" s="174"/>
      <c r="P480" s="31">
        <v>2</v>
      </c>
      <c r="Q480" s="2" t="s">
        <v>711</v>
      </c>
      <c r="R480" s="27" t="s">
        <v>142</v>
      </c>
      <c r="S480" s="12" t="s">
        <v>64</v>
      </c>
      <c r="T480" s="12" t="s">
        <v>51</v>
      </c>
      <c r="U480" s="28" t="s">
        <v>143</v>
      </c>
      <c r="V480" s="12" t="s">
        <v>52</v>
      </c>
      <c r="W480" s="12" t="s">
        <v>53</v>
      </c>
      <c r="X480" s="12" t="s">
        <v>54</v>
      </c>
      <c r="Y480" s="29">
        <v>0.14399999999999999</v>
      </c>
      <c r="Z480" s="25" t="s">
        <v>160</v>
      </c>
      <c r="AA480" s="18">
        <v>0.14399999999999999</v>
      </c>
      <c r="AB480" s="25" t="s">
        <v>139</v>
      </c>
      <c r="AC480" s="18">
        <v>0.6</v>
      </c>
      <c r="AD480" s="30" t="s">
        <v>139</v>
      </c>
      <c r="AE480" s="11" t="s">
        <v>55</v>
      </c>
      <c r="AF480" s="11" t="s">
        <v>712</v>
      </c>
      <c r="AG480" s="12" t="s">
        <v>671</v>
      </c>
      <c r="AH480" s="12" t="s">
        <v>672</v>
      </c>
      <c r="AI480" s="12" t="s">
        <v>230</v>
      </c>
      <c r="AJ480" s="12" t="s">
        <v>673</v>
      </c>
      <c r="AK480" s="13">
        <v>44330</v>
      </c>
      <c r="AL480" s="13" t="s">
        <v>713</v>
      </c>
      <c r="AM480" s="177"/>
      <c r="AN480" s="177"/>
    </row>
    <row r="481" spans="1:40" s="104" customFormat="1" ht="27" x14ac:dyDescent="0.3">
      <c r="A481" s="205"/>
      <c r="B481" s="177"/>
      <c r="C481" s="177"/>
      <c r="D481" s="177"/>
      <c r="E481" s="177"/>
      <c r="F481" s="211"/>
      <c r="G481" s="177"/>
      <c r="H481" s="177"/>
      <c r="I481" s="196"/>
      <c r="J481" s="199"/>
      <c r="K481" s="202"/>
      <c r="L481" s="199">
        <f ca="1">IF(NOT(ISERROR(MATCH(K481,_xlfn.ANCHORARRAY(F492),0))),J494&amp;"Por favor no seleccionar los criterios de impacto",K481)</f>
        <v>0</v>
      </c>
      <c r="M481" s="196"/>
      <c r="N481" s="199"/>
      <c r="O481" s="174"/>
      <c r="P481" s="31">
        <v>3</v>
      </c>
      <c r="Q481" s="2" t="s">
        <v>676</v>
      </c>
      <c r="R481" s="27" t="str">
        <f t="shared" ref="R481:R486" si="433">IF(OR(S481="Preventivo",S481="Detectivo"),"Probabilidad",IF(S481="Correctivo","Impacto",""))</f>
        <v/>
      </c>
      <c r="S481" s="12"/>
      <c r="T481" s="12"/>
      <c r="U481" s="28" t="str">
        <f t="shared" ref="U481:U484" si="434">IF(AND(S481="Preventivo",T481="Automático"),"50%",IF(AND(S481="Preventivo",T481="Manual"),"40%",IF(AND(S481="Detectivo",T481="Automático"),"40%",IF(AND(S481="Detectivo",T481="Manual"),"30%",IF(AND(S481="Correctivo",T481="Automático"),"35%",IF(AND(S481="Correctivo",T481="Manual"),"25%",""))))))</f>
        <v/>
      </c>
      <c r="V481" s="12"/>
      <c r="W481" s="12"/>
      <c r="X481" s="12"/>
      <c r="Y481" s="29" t="str">
        <f>IFERROR(IF(AND(R480="Probabilidad",R481="Probabilidad"),(AA480-(+AA480*U481)),IF(AND(R480="Impacto",R481="Probabilidad"),(AA479-(+AA479*U481)),IF(R481="Impacto",AA480,""))),"")</f>
        <v/>
      </c>
      <c r="Z481" s="25" t="str">
        <f t="shared" ref="Z481:Z484" si="435">IFERROR(IF(Y481="","",IF(Y481&lt;=0.2,"Muy Baja",IF(Y481&lt;=0.4,"Baja",IF(Y481&lt;=0.6,"Media",IF(Y481&lt;=0.8,"Alta","Muy Alta"))))),"")</f>
        <v/>
      </c>
      <c r="AA481" s="18" t="str">
        <f t="shared" ref="AA481:AA484" si="436">+Y481</f>
        <v/>
      </c>
      <c r="AB481" s="25" t="str">
        <f t="shared" ref="AB481:AB484" si="437">IFERROR(IF(AC481="","",IF(AC481&lt;=0.2,"Leve",IF(AC481&lt;=0.4,"Menor",IF(AC481&lt;=0.6,"Moderado",IF(AC481&lt;=0.8,"Mayor","Catastrófico"))))),"")</f>
        <v/>
      </c>
      <c r="AC481" s="18" t="str">
        <f>IFERROR(IF(AND(R480="Impacto",R481="Impacto"),(AC480-(+AC480*U481)),IF(AND(R480="Probabilidad",R481="Impacto"),(AC479-(+AC479*U481)),IF(R481="Probabilidad",AC480,""))),"")</f>
        <v/>
      </c>
      <c r="AD481" s="30" t="str">
        <f t="shared" ref="AD481" si="438">IFERROR(IF(OR(AND(Z481="Muy Baja",AB481="Leve"),AND(Z481="Muy Baja",AB481="Menor"),AND(Z481="Baja",AB481="Leve")),"Bajo",IF(OR(AND(Z481="Muy baja",AB481="Moderado"),AND(Z481="Baja",AB481="Menor"),AND(Z481="Baja",AB481="Moderado"),AND(Z481="Media",AB481="Leve"),AND(Z481="Media",AB481="Menor"),AND(Z481="Media",AB481="Moderado"),AND(Z481="Alta",AB481="Leve"),AND(Z481="Alta",AB481="Menor")),"Moderado",IF(OR(AND(Z481="Muy Baja",AB481="Mayor"),AND(Z481="Baja",AB481="Mayor"),AND(Z481="Media",AB481="Mayor"),AND(Z481="Alta",AB481="Moderado"),AND(Z481="Alta",AB481="Mayor"),AND(Z481="Muy Alta",AB481="Leve"),AND(Z481="Muy Alta",AB481="Menor"),AND(Z481="Muy Alta",AB481="Moderado"),AND(Z481="Muy Alta",AB481="Mayor")),"Alto",IF(OR(AND(Z481="Muy Baja",AB481="Catastrófico"),AND(Z481="Baja",AB481="Catastrófico"),AND(Z481="Media",AB481="Catastrófico"),AND(Z481="Alta",AB481="Catastrófico"),AND(Z481="Muy Alta",AB481="Catastrófico")),"Extremo","")))),"")</f>
        <v/>
      </c>
      <c r="AE481" s="11"/>
      <c r="AF481" s="11" t="s">
        <v>714</v>
      </c>
      <c r="AG481" s="12" t="s">
        <v>671</v>
      </c>
      <c r="AH481" s="12" t="s">
        <v>708</v>
      </c>
      <c r="AI481" s="12" t="s">
        <v>230</v>
      </c>
      <c r="AJ481" s="12" t="s">
        <v>709</v>
      </c>
      <c r="AK481" s="13" t="s">
        <v>710</v>
      </c>
      <c r="AL481" s="13">
        <v>44407</v>
      </c>
      <c r="AM481" s="177"/>
      <c r="AN481" s="177"/>
    </row>
    <row r="482" spans="1:40" s="104" customFormat="1" x14ac:dyDescent="0.3">
      <c r="A482" s="205"/>
      <c r="B482" s="177"/>
      <c r="C482" s="177"/>
      <c r="D482" s="177"/>
      <c r="E482" s="177"/>
      <c r="F482" s="211"/>
      <c r="G482" s="177"/>
      <c r="H482" s="177"/>
      <c r="I482" s="196"/>
      <c r="J482" s="199"/>
      <c r="K482" s="202"/>
      <c r="L482" s="199">
        <f ca="1">IF(NOT(ISERROR(MATCH(K482,_xlfn.ANCHORARRAY(F493),0))),J495&amp;"Por favor no seleccionar los criterios de impacto",K482)</f>
        <v>0</v>
      </c>
      <c r="M482" s="196"/>
      <c r="N482" s="199"/>
      <c r="O482" s="174"/>
      <c r="P482" s="31">
        <v>4</v>
      </c>
      <c r="Q482" s="2"/>
      <c r="R482" s="27" t="str">
        <f t="shared" si="433"/>
        <v/>
      </c>
      <c r="S482" s="12"/>
      <c r="T482" s="12"/>
      <c r="U482" s="28" t="str">
        <f t="shared" si="434"/>
        <v/>
      </c>
      <c r="V482" s="12"/>
      <c r="W482" s="12"/>
      <c r="X482" s="12"/>
      <c r="Y482" s="29" t="str">
        <f t="shared" ref="Y482:Y484" si="439">IFERROR(IF(AND(R481="Probabilidad",R482="Probabilidad"),(AA481-(+AA481*U482)),IF(AND(R481="Impacto",R482="Probabilidad"),(AA480-(+AA480*U482)),IF(R482="Impacto",AA481,""))),"")</f>
        <v/>
      </c>
      <c r="Z482" s="25" t="str">
        <f t="shared" si="435"/>
        <v/>
      </c>
      <c r="AA482" s="18" t="str">
        <f t="shared" si="436"/>
        <v/>
      </c>
      <c r="AB482" s="25" t="str">
        <f t="shared" si="437"/>
        <v/>
      </c>
      <c r="AC482" s="18" t="str">
        <f t="shared" ref="AC482:AC484" si="440">IFERROR(IF(AND(R481="Impacto",R482="Impacto"),(AC481-(+AC481*U482)),IF(AND(R481="Probabilidad",R482="Impacto"),(AC480-(+AC480*U482)),IF(R482="Probabilidad",AC481,""))),"")</f>
        <v/>
      </c>
      <c r="AD482" s="30" t="str">
        <f>IFERROR(IF(OR(AND(Z482="Muy Baja",AB482="Leve"),AND(Z482="Muy Baja",AB482="Menor"),AND(Z482="Baja",AB482="Leve")),"Bajo",IF(OR(AND(Z482="Muy baja",AB482="Moderado"),AND(Z482="Baja",AB482="Menor"),AND(Z482="Baja",AB482="Moderado"),AND(Z482="Media",AB482="Leve"),AND(Z482="Media",AB482="Menor"),AND(Z482="Media",AB482="Moderado"),AND(Z482="Alta",AB482="Leve"),AND(Z482="Alta",AB482="Menor")),"Moderado",IF(OR(AND(Z482="Muy Baja",AB482="Mayor"),AND(Z482="Baja",AB482="Mayor"),AND(Z482="Media",AB482="Mayor"),AND(Z482="Alta",AB482="Moderado"),AND(Z482="Alta",AB482="Mayor"),AND(Z482="Muy Alta",AB482="Leve"),AND(Z482="Muy Alta",AB482="Menor"),AND(Z482="Muy Alta",AB482="Moderado"),AND(Z482="Muy Alta",AB482="Mayor")),"Alto",IF(OR(AND(Z482="Muy Baja",AB482="Catastrófico"),AND(Z482="Baja",AB482="Catastrófico"),AND(Z482="Media",AB482="Catastrófico"),AND(Z482="Alta",AB482="Catastrófico"),AND(Z482="Muy Alta",AB482="Catastrófico")),"Extremo","")))),"")</f>
        <v/>
      </c>
      <c r="AE482" s="11"/>
      <c r="AF482" s="11"/>
      <c r="AG482" s="12"/>
      <c r="AH482" s="12"/>
      <c r="AI482" s="12"/>
      <c r="AJ482" s="12"/>
      <c r="AK482" s="13"/>
      <c r="AL482" s="13"/>
      <c r="AM482" s="177"/>
      <c r="AN482" s="177"/>
    </row>
    <row r="483" spans="1:40" s="104" customFormat="1" x14ac:dyDescent="0.3">
      <c r="A483" s="205"/>
      <c r="B483" s="177"/>
      <c r="C483" s="177"/>
      <c r="D483" s="177"/>
      <c r="E483" s="177"/>
      <c r="F483" s="211"/>
      <c r="G483" s="177"/>
      <c r="H483" s="177"/>
      <c r="I483" s="196"/>
      <c r="J483" s="199"/>
      <c r="K483" s="202"/>
      <c r="L483" s="199">
        <f ca="1">IF(NOT(ISERROR(MATCH(K483,_xlfn.ANCHORARRAY(F494),0))),J496&amp;"Por favor no seleccionar los criterios de impacto",K483)</f>
        <v>0</v>
      </c>
      <c r="M483" s="196"/>
      <c r="N483" s="199"/>
      <c r="O483" s="174"/>
      <c r="P483" s="31">
        <v>5</v>
      </c>
      <c r="Q483" s="2"/>
      <c r="R483" s="27" t="str">
        <f t="shared" si="433"/>
        <v/>
      </c>
      <c r="S483" s="12"/>
      <c r="T483" s="12"/>
      <c r="U483" s="28" t="str">
        <f t="shared" si="434"/>
        <v/>
      </c>
      <c r="V483" s="12"/>
      <c r="W483" s="12"/>
      <c r="X483" s="12"/>
      <c r="Y483" s="29" t="str">
        <f t="shared" si="439"/>
        <v/>
      </c>
      <c r="Z483" s="25" t="str">
        <f t="shared" si="435"/>
        <v/>
      </c>
      <c r="AA483" s="18" t="str">
        <f t="shared" si="436"/>
        <v/>
      </c>
      <c r="AB483" s="25" t="str">
        <f t="shared" si="437"/>
        <v/>
      </c>
      <c r="AC483" s="18" t="str">
        <f t="shared" si="440"/>
        <v/>
      </c>
      <c r="AD483" s="30" t="str">
        <f t="shared" ref="AD483:AD484" si="441">IFERROR(IF(OR(AND(Z483="Muy Baja",AB483="Leve"),AND(Z483="Muy Baja",AB483="Menor"),AND(Z483="Baja",AB483="Leve")),"Bajo",IF(OR(AND(Z483="Muy baja",AB483="Moderado"),AND(Z483="Baja",AB483="Menor"),AND(Z483="Baja",AB483="Moderado"),AND(Z483="Media",AB483="Leve"),AND(Z483="Media",AB483="Menor"),AND(Z483="Media",AB483="Moderado"),AND(Z483="Alta",AB483="Leve"),AND(Z483="Alta",AB483="Menor")),"Moderado",IF(OR(AND(Z483="Muy Baja",AB483="Mayor"),AND(Z483="Baja",AB483="Mayor"),AND(Z483="Media",AB483="Mayor"),AND(Z483="Alta",AB483="Moderado"),AND(Z483="Alta",AB483="Mayor"),AND(Z483="Muy Alta",AB483="Leve"),AND(Z483="Muy Alta",AB483="Menor"),AND(Z483="Muy Alta",AB483="Moderado"),AND(Z483="Muy Alta",AB483="Mayor")),"Alto",IF(OR(AND(Z483="Muy Baja",AB483="Catastrófico"),AND(Z483="Baja",AB483="Catastrófico"),AND(Z483="Media",AB483="Catastrófico"),AND(Z483="Alta",AB483="Catastrófico"),AND(Z483="Muy Alta",AB483="Catastrófico")),"Extremo","")))),"")</f>
        <v/>
      </c>
      <c r="AE483" s="11"/>
      <c r="AF483" s="11"/>
      <c r="AG483" s="12"/>
      <c r="AH483" s="12"/>
      <c r="AI483" s="12"/>
      <c r="AJ483" s="12"/>
      <c r="AK483" s="13"/>
      <c r="AL483" s="13"/>
      <c r="AM483" s="177"/>
      <c r="AN483" s="177"/>
    </row>
    <row r="484" spans="1:40" s="104" customFormat="1" ht="58.5" customHeight="1" x14ac:dyDescent="0.3">
      <c r="A484" s="206"/>
      <c r="B484" s="178"/>
      <c r="C484" s="178"/>
      <c r="D484" s="178"/>
      <c r="E484" s="177"/>
      <c r="F484" s="212"/>
      <c r="G484" s="178"/>
      <c r="H484" s="178"/>
      <c r="I484" s="197"/>
      <c r="J484" s="200"/>
      <c r="K484" s="203"/>
      <c r="L484" s="200">
        <f ca="1">IF(NOT(ISERROR(MATCH(K484,_xlfn.ANCHORARRAY(F495),0))),J497&amp;"Por favor no seleccionar los criterios de impacto",K484)</f>
        <v>0</v>
      </c>
      <c r="M484" s="197"/>
      <c r="N484" s="200"/>
      <c r="O484" s="175"/>
      <c r="P484" s="31">
        <v>6</v>
      </c>
      <c r="Q484" s="2"/>
      <c r="R484" s="27" t="str">
        <f t="shared" si="433"/>
        <v/>
      </c>
      <c r="S484" s="12"/>
      <c r="T484" s="12"/>
      <c r="U484" s="28" t="str">
        <f t="shared" si="434"/>
        <v/>
      </c>
      <c r="V484" s="12"/>
      <c r="W484" s="12"/>
      <c r="X484" s="12"/>
      <c r="Y484" s="29" t="str">
        <f t="shared" si="439"/>
        <v/>
      </c>
      <c r="Z484" s="25" t="str">
        <f t="shared" si="435"/>
        <v/>
      </c>
      <c r="AA484" s="18" t="str">
        <f t="shared" si="436"/>
        <v/>
      </c>
      <c r="AB484" s="25" t="str">
        <f t="shared" si="437"/>
        <v/>
      </c>
      <c r="AC484" s="18" t="str">
        <f t="shared" si="440"/>
        <v/>
      </c>
      <c r="AD484" s="30" t="str">
        <f t="shared" si="441"/>
        <v/>
      </c>
      <c r="AE484" s="11"/>
      <c r="AF484" s="11"/>
      <c r="AG484" s="12"/>
      <c r="AH484" s="12"/>
      <c r="AI484" s="12"/>
      <c r="AJ484" s="12"/>
      <c r="AK484" s="13"/>
      <c r="AL484" s="13"/>
      <c r="AM484" s="178"/>
      <c r="AN484" s="178"/>
    </row>
    <row r="485" spans="1:40" s="104" customFormat="1" ht="94.5" x14ac:dyDescent="0.3">
      <c r="A485" s="204">
        <v>80</v>
      </c>
      <c r="B485" s="176" t="s">
        <v>666</v>
      </c>
      <c r="C485" s="176" t="s">
        <v>67</v>
      </c>
      <c r="D485" s="176" t="s">
        <v>715</v>
      </c>
      <c r="E485" s="19" t="s">
        <v>716</v>
      </c>
      <c r="F485" s="207" t="s">
        <v>717</v>
      </c>
      <c r="G485" s="176" t="s">
        <v>718</v>
      </c>
      <c r="H485" s="176">
        <v>6</v>
      </c>
      <c r="I485" s="195" t="str">
        <f t="shared" ref="I485" si="442">IF(H485&lt;=0,"",IF(H485&lt;=2,"Muy Baja",IF(H485&lt;=5,"Baja",IF(H485&lt;=19,"Media",IF(H485&lt;=50,"Alta","Muy Alta")))))</f>
        <v>Media</v>
      </c>
      <c r="J485" s="198">
        <f>IF(I485="","",IF(I485="Muy Baja",0.2,IF(I485="Baja",0.4,IF(I485="Media",0.6,IF(I485="Alta",0.8,IF(I485="Muy Alta",1,))))))</f>
        <v>0.6</v>
      </c>
      <c r="K485" s="201" t="s">
        <v>48</v>
      </c>
      <c r="L485" s="198" t="str">
        <f>IF(NOT(ISERROR(MATCH(K485,'[19]Tabla Impacto'!$B$221:$B$223,0))),'[19]Tabla Impacto'!$F$223&amp;"Por favor no seleccionar los criterios de impacto(Afectación Económica o presupuestal y Pérdida Reputacional)",K485)</f>
        <v xml:space="preserve">     El riesgo afecta la imagen de de la entidad con efecto publicitario sostenido a nivel de sector administrativo, nivel departamental o municipal</v>
      </c>
      <c r="M485" s="195" t="str">
        <f>IF(OR(L485='[19]Tabla Impacto'!$C$11,L485='[19]Tabla Impacto'!$D$11),"Leve",IF(OR(L485='[19]Tabla Impacto'!$C$12,L485='[19]Tabla Impacto'!$D$12),"Menor",IF(OR(L485='[19]Tabla Impacto'!$C$13,L485='[19]Tabla Impacto'!$D$13),"Moderado",IF(OR(L485='[19]Tabla Impacto'!$C$14,L485='[19]Tabla Impacto'!$D$14),"Mayor",IF(OR(L485='[19]Tabla Impacto'!$C$15,L485='[19]Tabla Impacto'!$D$15),"Catastrófico","")))))</f>
        <v>Mayor</v>
      </c>
      <c r="N485" s="198">
        <f>IF(M485="","",IF(M485="Leve",0.2,IF(M485="Menor",0.4,IF(M485="Moderado",0.6,IF(M485="Mayor",0.8,IF(M485="Catastrófico",1,))))))</f>
        <v>0.8</v>
      </c>
      <c r="O485" s="173" t="str">
        <f>IF(OR(AND(I485="Muy Baja",M485="Leve"),AND(I485="Muy Baja",M485="Menor"),AND(I485="Baja",M485="Leve")),"Bajo",IF(OR(AND(I485="Muy baja",M485="Moderado"),AND(I485="Baja",M485="Menor"),AND(I485="Baja",M485="Moderado"),AND(I485="Media",M485="Leve"),AND(I485="Media",M485="Menor"),AND(I485="Media",M485="Moderado"),AND(I485="Alta",M485="Leve"),AND(I485="Alta",M485="Menor")),"Moderado",IF(OR(AND(I485="Muy Baja",M485="Mayor"),AND(I485="Baja",M485="Mayor"),AND(I485="Media",M485="Mayor"),AND(I485="Alta",M485="Moderado"),AND(I485="Alta",M485="Mayor"),AND(I485="Muy Alta",M485="Leve"),AND(I485="Muy Alta",M485="Menor"),AND(I485="Muy Alta",M485="Moderado"),AND(I485="Muy Alta",M485="Mayor")),"Alto",IF(OR(AND(I485="Muy Baja",M485="Catastrófico"),AND(I485="Baja",M485="Catastrófico"),AND(I485="Media",M485="Catastrófico"),AND(I485="Alta",M485="Catastrófico"),AND(I485="Muy Alta",M485="Catastrófico")),"Extremo",""))))</f>
        <v>Alto</v>
      </c>
      <c r="P485" s="31">
        <v>1</v>
      </c>
      <c r="Q485" s="2" t="s">
        <v>719</v>
      </c>
      <c r="R485" s="27" t="str">
        <f t="shared" si="433"/>
        <v>Probabilidad</v>
      </c>
      <c r="S485" s="12" t="s">
        <v>50</v>
      </c>
      <c r="T485" s="12" t="s">
        <v>51</v>
      </c>
      <c r="U485" s="28" t="str">
        <f>IF(AND(S485="Preventivo",T485="Automático"),"50%",IF(AND(S485="Preventivo",T485="Manual"),"40%",IF(AND(S485="Detectivo",T485="Automático"),"40%",IF(AND(S485="Detectivo",T485="Manual"),"30%",IF(AND(S485="Correctivo",T485="Automático"),"35%",IF(AND(S485="Correctivo",T485="Manual"),"25%",""))))))</f>
        <v>30%</v>
      </c>
      <c r="V485" s="12" t="s">
        <v>52</v>
      </c>
      <c r="W485" s="12" t="s">
        <v>53</v>
      </c>
      <c r="X485" s="12" t="s">
        <v>54</v>
      </c>
      <c r="Y485" s="29">
        <f>IFERROR(IF(R485="Probabilidad",(J485-(+J485*U485)),IF(R485="Impacto",J485,"")),"")</f>
        <v>0.42</v>
      </c>
      <c r="Z485" s="25" t="str">
        <f>IFERROR(IF(Y485="","",IF(Y485&lt;=0.2,"Muy Baja",IF(Y485&lt;=0.4,"Baja",IF(Y485&lt;=0.6,"Media",IF(Y485&lt;=0.8,"Alta","Muy Alta"))))),"")</f>
        <v>Media</v>
      </c>
      <c r="AA485" s="18">
        <f>+Y485</f>
        <v>0.42</v>
      </c>
      <c r="AB485" s="25" t="str">
        <f>IFERROR(IF(AC485="","",IF(AC485&lt;=0.2,"Leve",IF(AC485&lt;=0.4,"Menor",IF(AC485&lt;=0.6,"Moderado",IF(AC485&lt;=0.8,"Mayor","Catastrófico"))))),"")</f>
        <v>Mayor</v>
      </c>
      <c r="AC485" s="18">
        <f>IFERROR(IF(R485="Impacto",(N485-(+N485*U485)),IF(R485="Probabilidad",N485,"")),"")</f>
        <v>0.8</v>
      </c>
      <c r="AD485" s="30" t="str">
        <f>IFERROR(IF(OR(AND(Z485="Muy Baja",AB485="Leve"),AND(Z485="Muy Baja",AB485="Menor"),AND(Z485="Baja",AB485="Leve")),"Bajo",IF(OR(AND(Z485="Muy baja",AB485="Moderado"),AND(Z485="Baja",AB485="Menor"),AND(Z485="Baja",AB485="Moderado"),AND(Z485="Media",AB485="Leve"),AND(Z485="Media",AB485="Menor"),AND(Z485="Media",AB485="Moderado"),AND(Z485="Alta",AB485="Leve"),AND(Z485="Alta",AB485="Menor")),"Moderado",IF(OR(AND(Z485="Muy Baja",AB485="Mayor"),AND(Z485="Baja",AB485="Mayor"),AND(Z485="Media",AB485="Mayor"),AND(Z485="Alta",AB485="Moderado"),AND(Z485="Alta",AB485="Mayor"),AND(Z485="Muy Alta",AB485="Leve"),AND(Z485="Muy Alta",AB485="Menor"),AND(Z485="Muy Alta",AB485="Moderado"),AND(Z485="Muy Alta",AB485="Mayor")),"Alto",IF(OR(AND(Z485="Muy Baja",AB485="Catastrófico"),AND(Z485="Baja",AB485="Catastrófico"),AND(Z485="Media",AB485="Catastrófico"),AND(Z485="Alta",AB485="Catastrófico"),AND(Z485="Muy Alta",AB485="Catastrófico")),"Extremo","")))),"")</f>
        <v>Alto</v>
      </c>
      <c r="AE485" s="11" t="s">
        <v>55</v>
      </c>
      <c r="AF485" s="134" t="s">
        <v>720</v>
      </c>
      <c r="AG485" s="12" t="s">
        <v>721</v>
      </c>
      <c r="AH485" s="12" t="s">
        <v>129</v>
      </c>
      <c r="AI485" s="12" t="s">
        <v>722</v>
      </c>
      <c r="AJ485" s="12" t="s">
        <v>723</v>
      </c>
      <c r="AK485" s="13">
        <v>44330</v>
      </c>
      <c r="AL485" s="13">
        <v>44499</v>
      </c>
      <c r="AM485" s="176">
        <v>3771</v>
      </c>
      <c r="AN485" s="176"/>
    </row>
    <row r="486" spans="1:40" s="104" customFormat="1" ht="94.5" customHeight="1" x14ac:dyDescent="0.3">
      <c r="A486" s="205"/>
      <c r="B486" s="177"/>
      <c r="C486" s="177"/>
      <c r="D486" s="177"/>
      <c r="E486" s="19" t="s">
        <v>724</v>
      </c>
      <c r="F486" s="208"/>
      <c r="G486" s="177"/>
      <c r="H486" s="177"/>
      <c r="I486" s="196"/>
      <c r="J486" s="199"/>
      <c r="K486" s="202"/>
      <c r="L486" s="199">
        <f ca="1">IF(NOT(ISERROR(MATCH(K486,_xlfn.ANCHORARRAY(F497),0))),J499&amp;"Por favor no seleccionar los criterios de impacto",K486)</f>
        <v>0</v>
      </c>
      <c r="M486" s="196"/>
      <c r="N486" s="199"/>
      <c r="O486" s="174"/>
      <c r="P486" s="31">
        <v>2</v>
      </c>
      <c r="Q486" s="2" t="s">
        <v>725</v>
      </c>
      <c r="R486" s="27" t="str">
        <f t="shared" si="433"/>
        <v>Probabilidad</v>
      </c>
      <c r="S486" s="12" t="s">
        <v>64</v>
      </c>
      <c r="T486" s="12" t="s">
        <v>51</v>
      </c>
      <c r="U486" s="28" t="str">
        <f t="shared" ref="U486" si="443">IF(AND(S486="Preventivo",T486="Automático"),"50%",IF(AND(S486="Preventivo",T486="Manual"),"40%",IF(AND(S486="Detectivo",T486="Automático"),"40%",IF(AND(S486="Detectivo",T486="Manual"),"30%",IF(AND(S486="Correctivo",T486="Automático"),"35%",IF(AND(S486="Correctivo",T486="Manual"),"25%",""))))))</f>
        <v>40%</v>
      </c>
      <c r="V486" s="12" t="s">
        <v>52</v>
      </c>
      <c r="W486" s="12" t="s">
        <v>53</v>
      </c>
      <c r="X486" s="12" t="s">
        <v>54</v>
      </c>
      <c r="Y486" s="29">
        <f>IFERROR(IF(AND(R485="Probabilidad",R486="Probabilidad"),(AA485-(+AA485*U486)),IF(R486="Probabilidad",(J485-(+J485*U486)),IF(R486="Impacto",AA485,""))),"")</f>
        <v>0.252</v>
      </c>
      <c r="Z486" s="25" t="str">
        <f t="shared" ref="Z486" si="444">IFERROR(IF(Y486="","",IF(Y486&lt;=0.2,"Muy Baja",IF(Y486&lt;=0.4,"Baja",IF(Y486&lt;=0.6,"Media",IF(Y486&lt;=0.8,"Alta","Muy Alta"))))),"")</f>
        <v>Baja</v>
      </c>
      <c r="AA486" s="18">
        <f t="shared" ref="AA486" si="445">+Y486</f>
        <v>0.252</v>
      </c>
      <c r="AB486" s="25" t="str">
        <f t="shared" ref="AB486" si="446">IFERROR(IF(AC486="","",IF(AC486&lt;=0.2,"Leve",IF(AC486&lt;=0.4,"Menor",IF(AC486&lt;=0.6,"Moderado",IF(AC486&lt;=0.8,"Mayor","Catastrófico"))))),"")</f>
        <v>Mayor</v>
      </c>
      <c r="AC486" s="18">
        <f>IFERROR(IF(AND(R485="Impacto",R486="Impacto"),(AC485-(+AC485*U486)),IF(R486="Impacto",(N485-(+N485*U486)),IF(R486="Probabilidad",AC485,""))),"")</f>
        <v>0.8</v>
      </c>
      <c r="AD486" s="30" t="str">
        <f t="shared" ref="AD486" si="447">IFERROR(IF(OR(AND(Z486="Muy Baja",AB486="Leve"),AND(Z486="Muy Baja",AB486="Menor"),AND(Z486="Baja",AB486="Leve")),"Bajo",IF(OR(AND(Z486="Muy baja",AB486="Moderado"),AND(Z486="Baja",AB486="Menor"),AND(Z486="Baja",AB486="Moderado"),AND(Z486="Media",AB486="Leve"),AND(Z486="Media",AB486="Menor"),AND(Z486="Media",AB486="Moderado"),AND(Z486="Alta",AB486="Leve"),AND(Z486="Alta",AB486="Menor")),"Moderado",IF(OR(AND(Z486="Muy Baja",AB486="Mayor"),AND(Z486="Baja",AB486="Mayor"),AND(Z486="Media",AB486="Mayor"),AND(Z486="Alta",AB486="Moderado"),AND(Z486="Alta",AB486="Mayor"),AND(Z486="Muy Alta",AB486="Leve"),AND(Z486="Muy Alta",AB486="Menor"),AND(Z486="Muy Alta",AB486="Moderado"),AND(Z486="Muy Alta",AB486="Mayor")),"Alto",IF(OR(AND(Z486="Muy Baja",AB486="Catastrófico"),AND(Z486="Baja",AB486="Catastrófico"),AND(Z486="Media",AB486="Catastrófico"),AND(Z486="Alta",AB486="Catastrófico"),AND(Z486="Muy Alta",AB486="Catastrófico")),"Extremo","")))),"")</f>
        <v>Alto</v>
      </c>
      <c r="AE486" s="11" t="s">
        <v>55</v>
      </c>
      <c r="AF486" s="134" t="s">
        <v>726</v>
      </c>
      <c r="AG486" s="12" t="s">
        <v>727</v>
      </c>
      <c r="AH486" s="12" t="s">
        <v>75</v>
      </c>
      <c r="AI486" s="12" t="s">
        <v>728</v>
      </c>
      <c r="AJ486" s="12" t="s">
        <v>709</v>
      </c>
      <c r="AK486" s="13">
        <v>44330</v>
      </c>
      <c r="AL486" s="13">
        <v>44407</v>
      </c>
      <c r="AM486" s="177"/>
      <c r="AN486" s="177"/>
    </row>
    <row r="487" spans="1:40" s="104" customFormat="1" ht="189" x14ac:dyDescent="0.3">
      <c r="A487" s="205"/>
      <c r="B487" s="177"/>
      <c r="C487" s="177"/>
      <c r="D487" s="177"/>
      <c r="E487" s="19" t="s">
        <v>729</v>
      </c>
      <c r="F487" s="208"/>
      <c r="G487" s="177"/>
      <c r="H487" s="177"/>
      <c r="I487" s="196"/>
      <c r="J487" s="199"/>
      <c r="K487" s="202"/>
      <c r="L487" s="199">
        <f ca="1">IF(NOT(ISERROR(MATCH(K487,_xlfn.ANCHORARRAY(F498),0))),J500&amp;"Por favor no seleccionar los criterios de impacto",K487)</f>
        <v>0</v>
      </c>
      <c r="M487" s="196"/>
      <c r="N487" s="199"/>
      <c r="O487" s="174"/>
      <c r="P487" s="31">
        <v>3</v>
      </c>
      <c r="Q487" s="2" t="s">
        <v>676</v>
      </c>
      <c r="R487" s="164"/>
      <c r="S487" s="19"/>
      <c r="T487" s="19"/>
      <c r="U487" s="21"/>
      <c r="V487" s="19"/>
      <c r="W487" s="19"/>
      <c r="X487" s="19"/>
      <c r="Y487" s="165"/>
      <c r="Z487" s="20"/>
      <c r="AA487" s="21"/>
      <c r="AB487" s="20"/>
      <c r="AC487" s="21"/>
      <c r="AD487" s="92"/>
      <c r="AE487" s="19"/>
      <c r="AF487" s="97" t="s">
        <v>730</v>
      </c>
      <c r="AG487" s="12" t="s">
        <v>731</v>
      </c>
      <c r="AH487" s="12" t="s">
        <v>190</v>
      </c>
      <c r="AI487" s="12" t="s">
        <v>230</v>
      </c>
      <c r="AJ487" s="12" t="s">
        <v>709</v>
      </c>
      <c r="AK487" s="13">
        <v>44330</v>
      </c>
      <c r="AL487" s="13">
        <v>44407</v>
      </c>
      <c r="AM487" s="177"/>
      <c r="AN487" s="177"/>
    </row>
    <row r="488" spans="1:40" s="104" customFormat="1" ht="65.099999999999994" customHeight="1" x14ac:dyDescent="0.3">
      <c r="A488" s="205"/>
      <c r="B488" s="177"/>
      <c r="C488" s="177"/>
      <c r="D488" s="177"/>
      <c r="E488" s="19" t="s">
        <v>732</v>
      </c>
      <c r="F488" s="208"/>
      <c r="G488" s="177"/>
      <c r="H488" s="177"/>
      <c r="I488" s="196"/>
      <c r="J488" s="199"/>
      <c r="K488" s="202"/>
      <c r="L488" s="199">
        <f ca="1">IF(NOT(ISERROR(MATCH(K488,_xlfn.ANCHORARRAY(F499),0))),J501&amp;"Por favor no seleccionar los criterios de impacto",K488)</f>
        <v>0</v>
      </c>
      <c r="M488" s="196"/>
      <c r="N488" s="199"/>
      <c r="O488" s="174"/>
      <c r="P488" s="31">
        <v>4</v>
      </c>
      <c r="Q488" s="2" t="s">
        <v>676</v>
      </c>
      <c r="R488" s="164"/>
      <c r="S488" s="19"/>
      <c r="T488" s="19"/>
      <c r="U488" s="21"/>
      <c r="V488" s="19"/>
      <c r="W488" s="19"/>
      <c r="X488" s="19"/>
      <c r="Y488" s="165"/>
      <c r="Z488" s="20"/>
      <c r="AA488" s="21"/>
      <c r="AB488" s="20"/>
      <c r="AC488" s="21"/>
      <c r="AD488" s="92"/>
      <c r="AE488" s="19"/>
      <c r="AF488" s="97" t="s">
        <v>733</v>
      </c>
      <c r="AG488" s="12" t="s">
        <v>734</v>
      </c>
      <c r="AH488" s="12" t="s">
        <v>735</v>
      </c>
      <c r="AI488" s="12" t="s">
        <v>230</v>
      </c>
      <c r="AJ488" s="12" t="s">
        <v>709</v>
      </c>
      <c r="AK488" s="13">
        <v>44330</v>
      </c>
      <c r="AL488" s="13">
        <v>44469</v>
      </c>
      <c r="AM488" s="177"/>
      <c r="AN488" s="177"/>
    </row>
    <row r="489" spans="1:40" s="104" customFormat="1" ht="121.5" x14ac:dyDescent="0.3">
      <c r="A489" s="205"/>
      <c r="B489" s="177"/>
      <c r="C489" s="177"/>
      <c r="D489" s="177"/>
      <c r="E489" s="19" t="s">
        <v>736</v>
      </c>
      <c r="F489" s="208"/>
      <c r="G489" s="177"/>
      <c r="H489" s="177"/>
      <c r="I489" s="196"/>
      <c r="J489" s="199"/>
      <c r="K489" s="202"/>
      <c r="L489" s="199">
        <f ca="1">IF(NOT(ISERROR(MATCH(K489,_xlfn.ANCHORARRAY(F500),0))),J502&amp;"Por favor no seleccionar los criterios de impacto",K489)</f>
        <v>0</v>
      </c>
      <c r="M489" s="196"/>
      <c r="N489" s="199"/>
      <c r="O489" s="174"/>
      <c r="P489" s="31">
        <v>5</v>
      </c>
      <c r="Q489" s="2" t="s">
        <v>676</v>
      </c>
      <c r="R489" s="164"/>
      <c r="S489" s="19"/>
      <c r="T489" s="19"/>
      <c r="U489" s="21"/>
      <c r="V489" s="19"/>
      <c r="W489" s="19"/>
      <c r="X489" s="19"/>
      <c r="Y489" s="165"/>
      <c r="Z489" s="20"/>
      <c r="AA489" s="21"/>
      <c r="AB489" s="20"/>
      <c r="AC489" s="21"/>
      <c r="AD489" s="92"/>
      <c r="AE489" s="19"/>
      <c r="AF489" s="97" t="s">
        <v>737</v>
      </c>
      <c r="AG489" s="12" t="s">
        <v>738</v>
      </c>
      <c r="AH489" s="12" t="s">
        <v>129</v>
      </c>
      <c r="AI489" s="12" t="s">
        <v>739</v>
      </c>
      <c r="AJ489" s="12" t="s">
        <v>740</v>
      </c>
      <c r="AK489" s="13">
        <v>44330</v>
      </c>
      <c r="AL489" s="13">
        <v>44499</v>
      </c>
      <c r="AM489" s="177"/>
      <c r="AN489" s="177"/>
    </row>
    <row r="490" spans="1:40" s="104" customFormat="1" ht="63.6" customHeight="1" x14ac:dyDescent="0.3">
      <c r="A490" s="206"/>
      <c r="B490" s="178"/>
      <c r="C490" s="178"/>
      <c r="D490" s="178"/>
      <c r="E490" s="19" t="s">
        <v>1188</v>
      </c>
      <c r="F490" s="209"/>
      <c r="G490" s="178"/>
      <c r="H490" s="178"/>
      <c r="I490" s="197"/>
      <c r="J490" s="200"/>
      <c r="K490" s="203"/>
      <c r="L490" s="200">
        <f ca="1">IF(NOT(ISERROR(MATCH(K490,_xlfn.ANCHORARRAY(F501),0))),J503&amp;"Por favor no seleccionar los criterios de impacto",K490)</f>
        <v>0</v>
      </c>
      <c r="M490" s="197"/>
      <c r="N490" s="200"/>
      <c r="O490" s="175"/>
      <c r="P490" s="31">
        <v>6</v>
      </c>
      <c r="Q490" s="2" t="s">
        <v>676</v>
      </c>
      <c r="R490" s="164"/>
      <c r="S490" s="19"/>
      <c r="T490" s="19"/>
      <c r="U490" s="21"/>
      <c r="V490" s="19"/>
      <c r="W490" s="19"/>
      <c r="X490" s="19"/>
      <c r="Y490" s="165"/>
      <c r="Z490" s="20"/>
      <c r="AA490" s="21"/>
      <c r="AB490" s="20"/>
      <c r="AC490" s="21"/>
      <c r="AD490" s="92"/>
      <c r="AE490" s="19"/>
      <c r="AF490" s="97" t="s">
        <v>741</v>
      </c>
      <c r="AG490" s="12" t="s">
        <v>742</v>
      </c>
      <c r="AH490" s="12" t="s">
        <v>743</v>
      </c>
      <c r="AI490" s="12" t="s">
        <v>744</v>
      </c>
      <c r="AJ490" s="12" t="s">
        <v>745</v>
      </c>
      <c r="AK490" s="13">
        <v>44330</v>
      </c>
      <c r="AL490" s="13">
        <v>44499</v>
      </c>
      <c r="AM490" s="178"/>
      <c r="AN490" s="178"/>
    </row>
    <row r="491" spans="1:40" s="104" customFormat="1" ht="40.5" x14ac:dyDescent="0.3">
      <c r="A491" s="204">
        <v>81</v>
      </c>
      <c r="B491" s="176" t="s">
        <v>666</v>
      </c>
      <c r="C491" s="176" t="s">
        <v>67</v>
      </c>
      <c r="D491" s="176" t="s">
        <v>746</v>
      </c>
      <c r="E491" s="90" t="s">
        <v>747</v>
      </c>
      <c r="F491" s="207" t="s">
        <v>748</v>
      </c>
      <c r="G491" s="176" t="s">
        <v>718</v>
      </c>
      <c r="H491" s="176">
        <v>2</v>
      </c>
      <c r="I491" s="195" t="str">
        <f t="shared" ref="I491" si="448">IF(H491&lt;=0,"",IF(H491&lt;=2,"Muy Baja",IF(H491&lt;=5,"Baja",IF(H491&lt;=19,"Media",IF(H491&lt;=50,"Alta","Muy Alta")))))</f>
        <v>Muy Baja</v>
      </c>
      <c r="J491" s="198">
        <f>IF(I491="","",IF(I491="Muy Baja",0.2,IF(I491="Baja",0.4,IF(I491="Media",0.6,IF(I491="Alta",0.8,IF(I491="Muy Alta",1,))))))</f>
        <v>0.2</v>
      </c>
      <c r="K491" s="201" t="s">
        <v>95</v>
      </c>
      <c r="L491" s="198" t="str">
        <f>IF(NOT(ISERROR(MATCH(K491,'[20]Tabla Impacto'!$B$221:$B$223,0))),'[20]Tabla Impacto'!$F$223&amp;"Por favor no seleccionar los criterios de impacto(Afectación Económica o presupuestal y Pérdida Reputacional)",K491)</f>
        <v xml:space="preserve">     El riesgo afecta la imagen de la entidad con algunos usuarios de relevancia frente al logro de los objetivos</v>
      </c>
      <c r="M491" s="195" t="str">
        <f>IF(OR(L491='[20]Tabla Impacto'!$C$11,L491='[20]Tabla Impacto'!$D$11),"Leve",IF(OR(L491='[20]Tabla Impacto'!$C$12,L491='[20]Tabla Impacto'!$D$12),"Menor",IF(OR(L491='[20]Tabla Impacto'!$C$13,L491='[20]Tabla Impacto'!$D$13),"Moderado",IF(OR(L491='[20]Tabla Impacto'!$C$14,L491='[20]Tabla Impacto'!$D$14),"Mayor",IF(OR(L491='[20]Tabla Impacto'!$C$15,L491='[20]Tabla Impacto'!$D$15),"Catastrófico","")))))</f>
        <v>Moderado</v>
      </c>
      <c r="N491" s="198">
        <f>IF(M491="","",IF(M491="Leve",0.2,IF(M491="Menor",0.4,IF(M491="Moderado",0.6,IF(M491="Mayor",0.8,IF(M491="Catastrófico",1,))))))</f>
        <v>0.6</v>
      </c>
      <c r="O491" s="173" t="str">
        <f>IF(OR(AND(I491="Muy Baja",M491="Leve"),AND(I491="Muy Baja",M491="Menor"),AND(I491="Baja",M491="Leve")),"Bajo",IF(OR(AND(I491="Muy baja",M491="Moderado"),AND(I491="Baja",M491="Menor"),AND(I491="Baja",M491="Moderado"),AND(I491="Media",M491="Leve"),AND(I491="Media",M491="Menor"),AND(I491="Media",M491="Moderado"),AND(I491="Alta",M491="Leve"),AND(I491="Alta",M491="Menor")),"Moderado",IF(OR(AND(I491="Muy Baja",M491="Mayor"),AND(I491="Baja",M491="Mayor"),AND(I491="Media",M491="Mayor"),AND(I491="Alta",M491="Moderado"),AND(I491="Alta",M491="Mayor"),AND(I491="Muy Alta",M491="Leve"),AND(I491="Muy Alta",M491="Menor"),AND(I491="Muy Alta",M491="Moderado"),AND(I491="Muy Alta",M491="Mayor")),"Alto",IF(OR(AND(I491="Muy Baja",M491="Catastrófico"),AND(I491="Baja",M491="Catastrófico"),AND(I491="Media",M491="Catastrófico"),AND(I491="Alta",M491="Catastrófico"),AND(I491="Muy Alta",M491="Catastrófico")),"Extremo",""))))</f>
        <v>Moderado</v>
      </c>
      <c r="P491" s="31">
        <v>1</v>
      </c>
      <c r="Q491" s="2" t="s">
        <v>749</v>
      </c>
      <c r="R491" s="27" t="str">
        <f t="shared" ref="R491:R499" si="449">IF(OR(S491="Preventivo",S491="Detectivo"),"Probabilidad",IF(S491="Correctivo","Impacto",""))</f>
        <v>Probabilidad</v>
      </c>
      <c r="S491" s="12" t="s">
        <v>64</v>
      </c>
      <c r="T491" s="12" t="s">
        <v>51</v>
      </c>
      <c r="U491" s="28" t="str">
        <f>IF(AND(S491="Preventivo",T491="Automático"),"50%",IF(AND(S491="Preventivo",T491="Manual"),"40%",IF(AND(S491="Detectivo",T491="Automático"),"40%",IF(AND(S491="Detectivo",T491="Manual"),"30%",IF(AND(S491="Correctivo",T491="Automático"),"35%",IF(AND(S491="Correctivo",T491="Manual"),"25%",""))))))</f>
        <v>40%</v>
      </c>
      <c r="V491" s="12" t="s">
        <v>52</v>
      </c>
      <c r="W491" s="12" t="s">
        <v>53</v>
      </c>
      <c r="X491" s="12" t="s">
        <v>54</v>
      </c>
      <c r="Y491" s="29">
        <f>IFERROR(IF(R491="Probabilidad",(J491-(+J491*U491)),IF(R491="Impacto",J491,"")),"")</f>
        <v>0.12</v>
      </c>
      <c r="Z491" s="25" t="str">
        <f>IFERROR(IF(Y491="","",IF(Y491&lt;=0.2,"Muy Baja",IF(Y491&lt;=0.4,"Baja",IF(Y491&lt;=0.6,"Media",IF(Y491&lt;=0.8,"Alta","Muy Alta"))))),"")</f>
        <v>Muy Baja</v>
      </c>
      <c r="AA491" s="18">
        <f>+Y491</f>
        <v>0.12</v>
      </c>
      <c r="AB491" s="25" t="str">
        <f>IFERROR(IF(AC491="","",IF(AC491&lt;=0.2,"Leve",IF(AC491&lt;=0.4,"Menor",IF(AC491&lt;=0.6,"Moderado",IF(AC491&lt;=0.8,"Mayor","Catastrófico"))))),"")</f>
        <v>Moderado</v>
      </c>
      <c r="AC491" s="18">
        <f>IFERROR(IF(R491="Impacto",(N491-(+N491*U491)),IF(R491="Probabilidad",N491,"")),"")</f>
        <v>0.6</v>
      </c>
      <c r="AD491" s="30" t="str">
        <f>IFERROR(IF(OR(AND(Z491="Muy Baja",AB491="Leve"),AND(Z491="Muy Baja",AB491="Menor"),AND(Z491="Baja",AB491="Leve")),"Bajo",IF(OR(AND(Z491="Muy baja",AB491="Moderado"),AND(Z491="Baja",AB491="Menor"),AND(Z491="Baja",AB491="Moderado"),AND(Z491="Media",AB491="Leve"),AND(Z491="Media",AB491="Menor"),AND(Z491="Media",AB491="Moderado"),AND(Z491="Alta",AB491="Leve"),AND(Z491="Alta",AB491="Menor")),"Moderado",IF(OR(AND(Z491="Muy Baja",AB491="Mayor"),AND(Z491="Baja",AB491="Mayor"),AND(Z491="Media",AB491="Mayor"),AND(Z491="Alta",AB491="Moderado"),AND(Z491="Alta",AB491="Mayor"),AND(Z491="Muy Alta",AB491="Leve"),AND(Z491="Muy Alta",AB491="Menor"),AND(Z491="Muy Alta",AB491="Moderado"),AND(Z491="Muy Alta",AB491="Mayor")),"Alto",IF(OR(AND(Z491="Muy Baja",AB491="Catastrófico"),AND(Z491="Baja",AB491="Catastrófico"),AND(Z491="Media",AB491="Catastrófico"),AND(Z491="Alta",AB491="Catastrófico"),AND(Z491="Muy Alta",AB491="Catastrófico")),"Extremo","")))),"")</f>
        <v>Moderado</v>
      </c>
      <c r="AE491" s="11" t="s">
        <v>55</v>
      </c>
      <c r="AF491" s="97" t="s">
        <v>750</v>
      </c>
      <c r="AG491" s="12" t="s">
        <v>751</v>
      </c>
      <c r="AH491" s="12" t="s">
        <v>190</v>
      </c>
      <c r="AI491" s="12" t="s">
        <v>722</v>
      </c>
      <c r="AJ491" s="12" t="s">
        <v>723</v>
      </c>
      <c r="AK491" s="13">
        <v>44330</v>
      </c>
      <c r="AL491" s="13" t="s">
        <v>752</v>
      </c>
      <c r="AM491" s="176">
        <v>3772</v>
      </c>
      <c r="AN491" s="176"/>
    </row>
    <row r="492" spans="1:40" s="104" customFormat="1" ht="94.5" x14ac:dyDescent="0.3">
      <c r="A492" s="205"/>
      <c r="B492" s="177"/>
      <c r="C492" s="177"/>
      <c r="D492" s="177"/>
      <c r="E492" s="89" t="s">
        <v>753</v>
      </c>
      <c r="F492" s="208"/>
      <c r="G492" s="177"/>
      <c r="H492" s="177"/>
      <c r="I492" s="196"/>
      <c r="J492" s="199"/>
      <c r="K492" s="202"/>
      <c r="L492" s="199">
        <f ca="1">IF(NOT(ISERROR(MATCH(K492,_xlfn.ANCHORARRAY(F503),0))),J505&amp;"Por favor no seleccionar los criterios de impacto",K492)</f>
        <v>0</v>
      </c>
      <c r="M492" s="196"/>
      <c r="N492" s="199"/>
      <c r="O492" s="174"/>
      <c r="P492" s="31">
        <v>2</v>
      </c>
      <c r="Q492" s="2" t="s">
        <v>676</v>
      </c>
      <c r="R492" s="27" t="str">
        <f t="shared" si="449"/>
        <v/>
      </c>
      <c r="S492" s="12"/>
      <c r="T492" s="12"/>
      <c r="U492" s="28" t="str">
        <f t="shared" ref="U492:U496" si="450">IF(AND(S492="Preventivo",T492="Automático"),"50%",IF(AND(S492="Preventivo",T492="Manual"),"40%",IF(AND(S492="Detectivo",T492="Automático"),"40%",IF(AND(S492="Detectivo",T492="Manual"),"30%",IF(AND(S492="Correctivo",T492="Automático"),"35%",IF(AND(S492="Correctivo",T492="Manual"),"25%",""))))))</f>
        <v/>
      </c>
      <c r="V492" s="12"/>
      <c r="W492" s="12"/>
      <c r="X492" s="12"/>
      <c r="Y492" s="29" t="str">
        <f>IFERROR(IF(AND(R491="Probabilidad",R492="Probabilidad"),(AA491-(+AA491*U492)),IF(R492="Probabilidad",(J491-(+J491*U492)),IF(R492="Impacto",AA491,""))),"")</f>
        <v/>
      </c>
      <c r="Z492" s="25" t="str">
        <f t="shared" ref="Z492:Z496" si="451">IFERROR(IF(Y492="","",IF(Y492&lt;=0.2,"Muy Baja",IF(Y492&lt;=0.4,"Baja",IF(Y492&lt;=0.6,"Media",IF(Y492&lt;=0.8,"Alta","Muy Alta"))))),"")</f>
        <v/>
      </c>
      <c r="AA492" s="18" t="str">
        <f t="shared" ref="AA492:AA496" si="452">+Y492</f>
        <v/>
      </c>
      <c r="AB492" s="25" t="str">
        <f t="shared" ref="AB492:AB496" si="453">IFERROR(IF(AC492="","",IF(AC492&lt;=0.2,"Leve",IF(AC492&lt;=0.4,"Menor",IF(AC492&lt;=0.6,"Moderado",IF(AC492&lt;=0.8,"Mayor","Catastrófico"))))),"")</f>
        <v/>
      </c>
      <c r="AC492" s="18" t="str">
        <f>IFERROR(IF(AND(R491="Impacto",R492="Impacto"),(AC491-(+AC491*U492)),IF(R492="Impacto",(N491-(+N491*U492)),IF(R492="Probabilidad",AC491,""))),"")</f>
        <v/>
      </c>
      <c r="AD492" s="30" t="str">
        <f t="shared" ref="AD492:AD493" si="454">IFERROR(IF(OR(AND(Z492="Muy Baja",AB492="Leve"),AND(Z492="Muy Baja",AB492="Menor"),AND(Z492="Baja",AB492="Leve")),"Bajo",IF(OR(AND(Z492="Muy baja",AB492="Moderado"),AND(Z492="Baja",AB492="Menor"),AND(Z492="Baja",AB492="Moderado"),AND(Z492="Media",AB492="Leve"),AND(Z492="Media",AB492="Menor"),AND(Z492="Media",AB492="Moderado"),AND(Z492="Alta",AB492="Leve"),AND(Z492="Alta",AB492="Menor")),"Moderado",IF(OR(AND(Z492="Muy Baja",AB492="Mayor"),AND(Z492="Baja",AB492="Mayor"),AND(Z492="Media",AB492="Mayor"),AND(Z492="Alta",AB492="Moderado"),AND(Z492="Alta",AB492="Mayor"),AND(Z492="Muy Alta",AB492="Leve"),AND(Z492="Muy Alta",AB492="Menor"),AND(Z492="Muy Alta",AB492="Moderado"),AND(Z492="Muy Alta",AB492="Mayor")),"Alto",IF(OR(AND(Z492="Muy Baja",AB492="Catastrófico"),AND(Z492="Baja",AB492="Catastrófico"),AND(Z492="Media",AB492="Catastrófico"),AND(Z492="Alta",AB492="Catastrófico"),AND(Z492="Muy Alta",AB492="Catastrófico")),"Extremo","")))),"")</f>
        <v/>
      </c>
      <c r="AE492" s="11"/>
      <c r="AF492" s="97" t="s">
        <v>754</v>
      </c>
      <c r="AG492" s="12" t="s">
        <v>755</v>
      </c>
      <c r="AH492" s="12" t="s">
        <v>756</v>
      </c>
      <c r="AI492" s="12" t="s">
        <v>722</v>
      </c>
      <c r="AJ492" s="12" t="s">
        <v>709</v>
      </c>
      <c r="AK492" s="13">
        <v>44330</v>
      </c>
      <c r="AL492" s="13" t="s">
        <v>757</v>
      </c>
      <c r="AM492" s="177"/>
      <c r="AN492" s="177"/>
    </row>
    <row r="493" spans="1:40" s="104" customFormat="1" ht="81" x14ac:dyDescent="0.3">
      <c r="A493" s="205"/>
      <c r="B493" s="177"/>
      <c r="C493" s="177"/>
      <c r="D493" s="177"/>
      <c r="E493" s="90" t="s">
        <v>758</v>
      </c>
      <c r="F493" s="208"/>
      <c r="G493" s="177"/>
      <c r="H493" s="177"/>
      <c r="I493" s="196"/>
      <c r="J493" s="199"/>
      <c r="K493" s="202"/>
      <c r="L493" s="199">
        <f ca="1">IF(NOT(ISERROR(MATCH(K493,_xlfn.ANCHORARRAY(F504),0))),J506&amp;"Por favor no seleccionar los criterios de impacto",K493)</f>
        <v>0</v>
      </c>
      <c r="M493" s="196"/>
      <c r="N493" s="199"/>
      <c r="O493" s="174"/>
      <c r="P493" s="31">
        <v>3</v>
      </c>
      <c r="Q493" s="2" t="s">
        <v>676</v>
      </c>
      <c r="R493" s="27" t="str">
        <f t="shared" si="449"/>
        <v/>
      </c>
      <c r="S493" s="12"/>
      <c r="T493" s="12"/>
      <c r="U493" s="28" t="str">
        <f t="shared" si="450"/>
        <v/>
      </c>
      <c r="V493" s="12"/>
      <c r="W493" s="12"/>
      <c r="X493" s="12"/>
      <c r="Y493" s="29" t="str">
        <f>IFERROR(IF(AND(R492="Probabilidad",R493="Probabilidad"),(AA492-(+AA492*U493)),IF(AND(R492="Impacto",R493="Probabilidad"),(AA491-(+AA491*U493)),IF(R493="Impacto",AA492,""))),"")</f>
        <v/>
      </c>
      <c r="Z493" s="25" t="str">
        <f t="shared" si="451"/>
        <v/>
      </c>
      <c r="AA493" s="18" t="str">
        <f t="shared" si="452"/>
        <v/>
      </c>
      <c r="AB493" s="25" t="str">
        <f t="shared" si="453"/>
        <v/>
      </c>
      <c r="AC493" s="18" t="str">
        <f>IFERROR(IF(AND(R492="Impacto",R493="Impacto"),(AC492-(+AC492*U493)),IF(AND(R492="Probabilidad",R493="Impacto"),(AC491-(+AC491*U493)),IF(R493="Probabilidad",AC492,""))),"")</f>
        <v/>
      </c>
      <c r="AD493" s="30" t="str">
        <f t="shared" si="454"/>
        <v/>
      </c>
      <c r="AE493" s="11"/>
      <c r="AF493" s="97" t="s">
        <v>759</v>
      </c>
      <c r="AG493" s="12" t="s">
        <v>760</v>
      </c>
      <c r="AH493" s="12" t="s">
        <v>129</v>
      </c>
      <c r="AI493" s="12" t="s">
        <v>722</v>
      </c>
      <c r="AJ493" s="12" t="s">
        <v>723</v>
      </c>
      <c r="AK493" s="13">
        <v>44330</v>
      </c>
      <c r="AL493" s="13" t="s">
        <v>761</v>
      </c>
      <c r="AM493" s="177"/>
      <c r="AN493" s="177"/>
    </row>
    <row r="494" spans="1:40" s="104" customFormat="1" x14ac:dyDescent="0.3">
      <c r="A494" s="205"/>
      <c r="B494" s="177"/>
      <c r="C494" s="177"/>
      <c r="D494" s="177"/>
      <c r="E494" s="176"/>
      <c r="F494" s="208"/>
      <c r="G494" s="177"/>
      <c r="H494" s="177"/>
      <c r="I494" s="196"/>
      <c r="J494" s="199"/>
      <c r="K494" s="202"/>
      <c r="L494" s="199">
        <f ca="1">IF(NOT(ISERROR(MATCH(K494,_xlfn.ANCHORARRAY(F505),0))),J508&amp;"Por favor no seleccionar los criterios de impacto",K494)</f>
        <v>0</v>
      </c>
      <c r="M494" s="196"/>
      <c r="N494" s="199"/>
      <c r="O494" s="174"/>
      <c r="P494" s="31">
        <v>4</v>
      </c>
      <c r="Q494" s="2"/>
      <c r="R494" s="27" t="str">
        <f t="shared" si="449"/>
        <v/>
      </c>
      <c r="S494" s="12"/>
      <c r="T494" s="12"/>
      <c r="U494" s="28" t="str">
        <f t="shared" si="450"/>
        <v/>
      </c>
      <c r="V494" s="12"/>
      <c r="W494" s="12"/>
      <c r="X494" s="12"/>
      <c r="Y494" s="29" t="str">
        <f t="shared" ref="Y494:Y496" si="455">IFERROR(IF(AND(R493="Probabilidad",R494="Probabilidad"),(AA493-(+AA493*U494)),IF(AND(R493="Impacto",R494="Probabilidad"),(AA492-(+AA492*U494)),IF(R494="Impacto",AA493,""))),"")</f>
        <v/>
      </c>
      <c r="Z494" s="25" t="str">
        <f t="shared" si="451"/>
        <v/>
      </c>
      <c r="AA494" s="18" t="str">
        <f t="shared" si="452"/>
        <v/>
      </c>
      <c r="AB494" s="25" t="str">
        <f t="shared" si="453"/>
        <v/>
      </c>
      <c r="AC494" s="18" t="str">
        <f t="shared" ref="AC494:AC496" si="456">IFERROR(IF(AND(R493="Impacto",R494="Impacto"),(AC493-(+AC493*U494)),IF(AND(R493="Probabilidad",R494="Impacto"),(AC492-(+AC492*U494)),IF(R494="Probabilidad",AC493,""))),"")</f>
        <v/>
      </c>
      <c r="AD494" s="30" t="str">
        <f>IFERROR(IF(OR(AND(Z494="Muy Baja",AB494="Leve"),AND(Z494="Muy Baja",AB494="Menor"),AND(Z494="Baja",AB494="Leve")),"Bajo",IF(OR(AND(Z494="Muy baja",AB494="Moderado"),AND(Z494="Baja",AB494="Menor"),AND(Z494="Baja",AB494="Moderado"),AND(Z494="Media",AB494="Leve"),AND(Z494="Media",AB494="Menor"),AND(Z494="Media",AB494="Moderado"),AND(Z494="Alta",AB494="Leve"),AND(Z494="Alta",AB494="Menor")),"Moderado",IF(OR(AND(Z494="Muy Baja",AB494="Mayor"),AND(Z494="Baja",AB494="Mayor"),AND(Z494="Media",AB494="Mayor"),AND(Z494="Alta",AB494="Moderado"),AND(Z494="Alta",AB494="Mayor"),AND(Z494="Muy Alta",AB494="Leve"),AND(Z494="Muy Alta",AB494="Menor"),AND(Z494="Muy Alta",AB494="Moderado"),AND(Z494="Muy Alta",AB494="Mayor")),"Alto",IF(OR(AND(Z494="Muy Baja",AB494="Catastrófico"),AND(Z494="Baja",AB494="Catastrófico"),AND(Z494="Media",AB494="Catastrófico"),AND(Z494="Alta",AB494="Catastrófico"),AND(Z494="Muy Alta",AB494="Catastrófico")),"Extremo","")))),"")</f>
        <v/>
      </c>
      <c r="AE494" s="11"/>
      <c r="AF494" s="11"/>
      <c r="AG494" s="12"/>
      <c r="AH494" s="12"/>
      <c r="AI494" s="12"/>
      <c r="AJ494" s="12"/>
      <c r="AK494" s="13"/>
      <c r="AL494" s="13"/>
      <c r="AM494" s="177"/>
      <c r="AN494" s="177"/>
    </row>
    <row r="495" spans="1:40" s="104" customFormat="1" x14ac:dyDescent="0.3">
      <c r="A495" s="205"/>
      <c r="B495" s="177"/>
      <c r="C495" s="177"/>
      <c r="D495" s="177"/>
      <c r="E495" s="177"/>
      <c r="F495" s="208"/>
      <c r="G495" s="177"/>
      <c r="H495" s="177"/>
      <c r="I495" s="196"/>
      <c r="J495" s="199"/>
      <c r="K495" s="202"/>
      <c r="L495" s="199">
        <f ca="1">IF(NOT(ISERROR(MATCH(K495,_xlfn.ANCHORARRAY(F506),0))),J509&amp;"Por favor no seleccionar los criterios de impacto",K495)</f>
        <v>0</v>
      </c>
      <c r="M495" s="196"/>
      <c r="N495" s="199"/>
      <c r="O495" s="174"/>
      <c r="P495" s="31">
        <v>5</v>
      </c>
      <c r="Q495" s="2"/>
      <c r="R495" s="27" t="str">
        <f t="shared" si="449"/>
        <v/>
      </c>
      <c r="S495" s="12"/>
      <c r="T495" s="12"/>
      <c r="U495" s="28" t="str">
        <f t="shared" si="450"/>
        <v/>
      </c>
      <c r="V495" s="12"/>
      <c r="W495" s="12"/>
      <c r="X495" s="12"/>
      <c r="Y495" s="29" t="str">
        <f t="shared" si="455"/>
        <v/>
      </c>
      <c r="Z495" s="25" t="str">
        <f t="shared" si="451"/>
        <v/>
      </c>
      <c r="AA495" s="18" t="str">
        <f t="shared" si="452"/>
        <v/>
      </c>
      <c r="AB495" s="25" t="str">
        <f t="shared" si="453"/>
        <v/>
      </c>
      <c r="AC495" s="18" t="str">
        <f t="shared" si="456"/>
        <v/>
      </c>
      <c r="AD495" s="30" t="str">
        <f t="shared" ref="AD495:AD496" si="457">IFERROR(IF(OR(AND(Z495="Muy Baja",AB495="Leve"),AND(Z495="Muy Baja",AB495="Menor"),AND(Z495="Baja",AB495="Leve")),"Bajo",IF(OR(AND(Z495="Muy baja",AB495="Moderado"),AND(Z495="Baja",AB495="Menor"),AND(Z495="Baja",AB495="Moderado"),AND(Z495="Media",AB495="Leve"),AND(Z495="Media",AB495="Menor"),AND(Z495="Media",AB495="Moderado"),AND(Z495="Alta",AB495="Leve"),AND(Z495="Alta",AB495="Menor")),"Moderado",IF(OR(AND(Z495="Muy Baja",AB495="Mayor"),AND(Z495="Baja",AB495="Mayor"),AND(Z495="Media",AB495="Mayor"),AND(Z495="Alta",AB495="Moderado"),AND(Z495="Alta",AB495="Mayor"),AND(Z495="Muy Alta",AB495="Leve"),AND(Z495="Muy Alta",AB495="Menor"),AND(Z495="Muy Alta",AB495="Moderado"),AND(Z495="Muy Alta",AB495="Mayor")),"Alto",IF(OR(AND(Z495="Muy Baja",AB495="Catastrófico"),AND(Z495="Baja",AB495="Catastrófico"),AND(Z495="Media",AB495="Catastrófico"),AND(Z495="Alta",AB495="Catastrófico"),AND(Z495="Muy Alta",AB495="Catastrófico")),"Extremo","")))),"")</f>
        <v/>
      </c>
      <c r="AE495" s="11"/>
      <c r="AF495" s="11"/>
      <c r="AG495" s="12"/>
      <c r="AH495" s="12"/>
      <c r="AI495" s="12"/>
      <c r="AJ495" s="12"/>
      <c r="AK495" s="13"/>
      <c r="AL495" s="13"/>
      <c r="AM495" s="177"/>
      <c r="AN495" s="177"/>
    </row>
    <row r="496" spans="1:40" s="104" customFormat="1" x14ac:dyDescent="0.3">
      <c r="A496" s="206"/>
      <c r="B496" s="178"/>
      <c r="C496" s="178"/>
      <c r="D496" s="178"/>
      <c r="E496" s="178"/>
      <c r="F496" s="209"/>
      <c r="G496" s="178"/>
      <c r="H496" s="178"/>
      <c r="I496" s="197"/>
      <c r="J496" s="200"/>
      <c r="K496" s="203"/>
      <c r="L496" s="200">
        <f ca="1">IF(NOT(ISERROR(MATCH(K496,_xlfn.ANCHORARRAY(F508),0))),J510&amp;"Por favor no seleccionar los criterios de impacto",K496)</f>
        <v>0</v>
      </c>
      <c r="M496" s="197"/>
      <c r="N496" s="200"/>
      <c r="O496" s="175"/>
      <c r="P496" s="31">
        <v>6</v>
      </c>
      <c r="Q496" s="2"/>
      <c r="R496" s="27" t="str">
        <f t="shared" si="449"/>
        <v/>
      </c>
      <c r="S496" s="12"/>
      <c r="T496" s="12"/>
      <c r="U496" s="28" t="str">
        <f t="shared" si="450"/>
        <v/>
      </c>
      <c r="V496" s="12"/>
      <c r="W496" s="12"/>
      <c r="X496" s="12"/>
      <c r="Y496" s="29" t="str">
        <f t="shared" si="455"/>
        <v/>
      </c>
      <c r="Z496" s="25" t="str">
        <f t="shared" si="451"/>
        <v/>
      </c>
      <c r="AA496" s="18" t="str">
        <f t="shared" si="452"/>
        <v/>
      </c>
      <c r="AB496" s="25" t="str">
        <f t="shared" si="453"/>
        <v/>
      </c>
      <c r="AC496" s="18" t="str">
        <f t="shared" si="456"/>
        <v/>
      </c>
      <c r="AD496" s="30" t="str">
        <f t="shared" si="457"/>
        <v/>
      </c>
      <c r="AE496" s="11"/>
      <c r="AF496" s="11"/>
      <c r="AG496" s="12"/>
      <c r="AH496" s="12"/>
      <c r="AI496" s="12"/>
      <c r="AJ496" s="12"/>
      <c r="AK496" s="13"/>
      <c r="AL496" s="13"/>
      <c r="AM496" s="178"/>
      <c r="AN496" s="178"/>
    </row>
    <row r="497" spans="1:40" s="104" customFormat="1" ht="81" x14ac:dyDescent="0.3">
      <c r="A497" s="204">
        <v>82</v>
      </c>
      <c r="B497" s="176" t="s">
        <v>666</v>
      </c>
      <c r="C497" s="176" t="s">
        <v>762</v>
      </c>
      <c r="D497" s="176" t="s">
        <v>763</v>
      </c>
      <c r="E497" s="90" t="s">
        <v>764</v>
      </c>
      <c r="F497" s="207" t="s">
        <v>765</v>
      </c>
      <c r="G497" s="176" t="s">
        <v>71</v>
      </c>
      <c r="H497" s="176">
        <v>8</v>
      </c>
      <c r="I497" s="195" t="str">
        <f t="shared" ref="I497" si="458">IF(H497&lt;=0,"",IF(H497&lt;=2,"Muy Baja",IF(H497&lt;=5,"Baja",IF(H497&lt;=19,"Media",IF(H497&lt;=50,"Alta","Muy Alta")))))</f>
        <v>Media</v>
      </c>
      <c r="J497" s="198">
        <f>IF(I497="","",IF(I497="Muy Baja",0.2,IF(I497="Baja",0.4,IF(I497="Media",0.6,IF(I497="Alta",0.8,IF(I497="Muy Alta",1,))))))</f>
        <v>0.6</v>
      </c>
      <c r="K497" s="201" t="s">
        <v>48</v>
      </c>
      <c r="L497" s="198" t="str">
        <f>IF(NOT(ISERROR(MATCH(K497,'[19]Tabla Impacto'!$B$221:$B$223,0))),'[19]Tabla Impacto'!$F$223&amp;"Por favor no seleccionar los criterios de impacto(Afectación Económica o presupuestal y Pérdida Reputacional)",K497)</f>
        <v xml:space="preserve">     El riesgo afecta la imagen de de la entidad con efecto publicitario sostenido a nivel de sector administrativo, nivel departamental o municipal</v>
      </c>
      <c r="M497" s="195" t="str">
        <f>IF(OR(L497='[19]Tabla Impacto'!$C$11,L497='[19]Tabla Impacto'!$D$11),"Leve",IF(OR(L497='[19]Tabla Impacto'!$C$12,L497='[19]Tabla Impacto'!$D$12),"Menor",IF(OR(L497='[19]Tabla Impacto'!$C$13,L497='[19]Tabla Impacto'!$D$13),"Moderado",IF(OR(L497='[19]Tabla Impacto'!$C$14,L497='[19]Tabla Impacto'!$D$14),"Mayor",IF(OR(L497='[19]Tabla Impacto'!$C$15,L497='[19]Tabla Impacto'!$D$15),"Catastrófico","")))))</f>
        <v>Mayor</v>
      </c>
      <c r="N497" s="198">
        <f>IF(M497="","",IF(M497="Leve",0.2,IF(M497="Menor",0.4,IF(M497="Moderado",0.6,IF(M497="Mayor",0.8,IF(M497="Catastrófico",1,))))))</f>
        <v>0.8</v>
      </c>
      <c r="O497" s="173" t="str">
        <f>IF(OR(AND(I497="Muy Baja",M497="Leve"),AND(I497="Muy Baja",M497="Menor"),AND(I497="Baja",M497="Leve")),"Bajo",IF(OR(AND(I497="Muy baja",M497="Moderado"),AND(I497="Baja",M497="Menor"),AND(I497="Baja",M497="Moderado"),AND(I497="Media",M497="Leve"),AND(I497="Media",M497="Menor"),AND(I497="Media",M497="Moderado"),AND(I497="Alta",M497="Leve"),AND(I497="Alta",M497="Menor")),"Moderado",IF(OR(AND(I497="Muy Baja",M497="Mayor"),AND(I497="Baja",M497="Mayor"),AND(I497="Media",M497="Mayor"),AND(I497="Alta",M497="Moderado"),AND(I497="Alta",M497="Mayor"),AND(I497="Muy Alta",M497="Leve"),AND(I497="Muy Alta",M497="Menor"),AND(I497="Muy Alta",M497="Moderado"),AND(I497="Muy Alta",M497="Mayor")),"Alto",IF(OR(AND(I497="Muy Baja",M497="Catastrófico"),AND(I497="Baja",M497="Catastrófico"),AND(I497="Media",M497="Catastrófico"),AND(I497="Alta",M497="Catastrófico"),AND(I497="Muy Alta",M497="Catastrófico")),"Extremo",""))))</f>
        <v>Alto</v>
      </c>
      <c r="P497" s="163">
        <v>1</v>
      </c>
      <c r="Q497" s="2" t="s">
        <v>766</v>
      </c>
      <c r="R497" s="27" t="str">
        <f t="shared" si="449"/>
        <v>Probabilidad</v>
      </c>
      <c r="S497" s="12" t="s">
        <v>64</v>
      </c>
      <c r="T497" s="12" t="s">
        <v>51</v>
      </c>
      <c r="U497" s="28" t="str">
        <f>IF(AND(S497="Preventivo",T497="Automático"),"50%",IF(AND(S497="Preventivo",T497="Manual"),"40%",IF(AND(S497="Detectivo",T497="Automático"),"40%",IF(AND(S497="Detectivo",T497="Manual"),"30%",IF(AND(S497="Correctivo",T497="Automático"),"35%",IF(AND(S497="Correctivo",T497="Manual"),"25%",""))))))</f>
        <v>40%</v>
      </c>
      <c r="V497" s="12" t="s">
        <v>52</v>
      </c>
      <c r="W497" s="12" t="s">
        <v>53</v>
      </c>
      <c r="X497" s="12" t="s">
        <v>54</v>
      </c>
      <c r="Y497" s="29">
        <f>IFERROR(IF(R497="Probabilidad",(J497-(+J497*U497)),IF(R497="Impacto",J497,"")),"")</f>
        <v>0.36</v>
      </c>
      <c r="Z497" s="25" t="str">
        <f>IFERROR(IF(Y497="","",IF(Y497&lt;=0.2,"Muy Baja",IF(Y497&lt;=0.4,"Baja",IF(Y497&lt;=0.6,"Media",IF(Y497&lt;=0.8,"Alta","Muy Alta"))))),"")</f>
        <v>Baja</v>
      </c>
      <c r="AA497" s="18">
        <f>+Y497</f>
        <v>0.36</v>
      </c>
      <c r="AB497" s="25" t="str">
        <f>IFERROR(IF(AC497="","",IF(AC497&lt;=0.2,"Leve",IF(AC497&lt;=0.4,"Menor",IF(AC497&lt;=0.6,"Moderado",IF(AC497&lt;=0.8,"Mayor","Catastrófico"))))),"")</f>
        <v>Mayor</v>
      </c>
      <c r="AC497" s="18">
        <f>IFERROR(IF(R497="Impacto",(N497-(+N497*U497)),IF(R497="Probabilidad",N497,"")),"")</f>
        <v>0.8</v>
      </c>
      <c r="AD497" s="30" t="str">
        <f>IFERROR(IF(OR(AND(Z497="Muy Baja",AB497="Leve"),AND(Z497="Muy Baja",AB497="Menor"),AND(Z497="Baja",AB497="Leve")),"Bajo",IF(OR(AND(Z497="Muy baja",AB497="Moderado"),AND(Z497="Baja",AB497="Menor"),AND(Z497="Baja",AB497="Moderado"),AND(Z497="Media",AB497="Leve"),AND(Z497="Media",AB497="Menor"),AND(Z497="Media",AB497="Moderado"),AND(Z497="Alta",AB497="Leve"),AND(Z497="Alta",AB497="Menor")),"Moderado",IF(OR(AND(Z497="Muy Baja",AB497="Mayor"),AND(Z497="Baja",AB497="Mayor"),AND(Z497="Media",AB497="Mayor"),AND(Z497="Alta",AB497="Moderado"),AND(Z497="Alta",AB497="Mayor"),AND(Z497="Muy Alta",AB497="Leve"),AND(Z497="Muy Alta",AB497="Menor"),AND(Z497="Muy Alta",AB497="Moderado"),AND(Z497="Muy Alta",AB497="Mayor")),"Alto",IF(OR(AND(Z497="Muy Baja",AB497="Catastrófico"),AND(Z497="Baja",AB497="Catastrófico"),AND(Z497="Media",AB497="Catastrófico"),AND(Z497="Alta",AB497="Catastrófico"),AND(Z497="Muy Alta",AB497="Catastrófico")),"Extremo","")))),"")</f>
        <v>Alto</v>
      </c>
      <c r="AE497" s="11" t="s">
        <v>55</v>
      </c>
      <c r="AF497" s="97" t="s">
        <v>1189</v>
      </c>
      <c r="AG497" s="12" t="s">
        <v>767</v>
      </c>
      <c r="AH497" s="12" t="s">
        <v>190</v>
      </c>
      <c r="AI497" s="12" t="s">
        <v>722</v>
      </c>
      <c r="AJ497" s="12" t="s">
        <v>723</v>
      </c>
      <c r="AK497" s="13">
        <v>44330</v>
      </c>
      <c r="AL497" s="13" t="s">
        <v>768</v>
      </c>
      <c r="AM497" s="176">
        <v>3773</v>
      </c>
      <c r="AN497" s="179"/>
    </row>
    <row r="498" spans="1:40" s="104" customFormat="1" ht="67.5" x14ac:dyDescent="0.3">
      <c r="A498" s="205"/>
      <c r="B498" s="177"/>
      <c r="C498" s="177"/>
      <c r="D498" s="177"/>
      <c r="E498" s="90" t="s">
        <v>769</v>
      </c>
      <c r="F498" s="208"/>
      <c r="G498" s="177"/>
      <c r="H498" s="177"/>
      <c r="I498" s="196"/>
      <c r="J498" s="199"/>
      <c r="K498" s="202"/>
      <c r="L498" s="199">
        <f ca="1">IF(NOT(ISERROR(MATCH(K498,_xlfn.ANCHORARRAY(F510),0))),J512&amp;"Por favor no seleccionar los criterios de impacto",K498)</f>
        <v>0</v>
      </c>
      <c r="M498" s="196"/>
      <c r="N498" s="199"/>
      <c r="O498" s="174"/>
      <c r="P498" s="163">
        <v>2</v>
      </c>
      <c r="Q498" s="2" t="s">
        <v>770</v>
      </c>
      <c r="R498" s="27" t="str">
        <f t="shared" si="449"/>
        <v>Probabilidad</v>
      </c>
      <c r="S498" s="12" t="s">
        <v>64</v>
      </c>
      <c r="T498" s="12" t="s">
        <v>268</v>
      </c>
      <c r="U498" s="28" t="str">
        <f t="shared" ref="U498:U499" si="459">IF(AND(S498="Preventivo",T498="Automático"),"50%",IF(AND(S498="Preventivo",T498="Manual"),"40%",IF(AND(S498="Detectivo",T498="Automático"),"40%",IF(AND(S498="Detectivo",T498="Manual"),"30%",IF(AND(S498="Correctivo",T498="Automático"),"35%",IF(AND(S498="Correctivo",T498="Manual"),"25%",""))))))</f>
        <v>50%</v>
      </c>
      <c r="V498" s="12" t="s">
        <v>52</v>
      </c>
      <c r="W498" s="12" t="s">
        <v>53</v>
      </c>
      <c r="X498" s="12" t="s">
        <v>54</v>
      </c>
      <c r="Y498" s="29">
        <f>IFERROR(IF(AND(R497="Probabilidad",R498="Probabilidad"),(AA497-(+AA497*U498)),IF(R498="Probabilidad",(J497-(+J497*U498)),IF(R498="Impacto",AA497,""))),"")</f>
        <v>0.18</v>
      </c>
      <c r="Z498" s="25" t="str">
        <f t="shared" ref="Z498:Z499" si="460">IFERROR(IF(Y498="","",IF(Y498&lt;=0.2,"Muy Baja",IF(Y498&lt;=0.4,"Baja",IF(Y498&lt;=0.6,"Media",IF(Y498&lt;=0.8,"Alta","Muy Alta"))))),"")</f>
        <v>Muy Baja</v>
      </c>
      <c r="AA498" s="18">
        <f t="shared" ref="AA498:AA499" si="461">+Y498</f>
        <v>0.18</v>
      </c>
      <c r="AB498" s="25" t="str">
        <f t="shared" ref="AB498:AB499" si="462">IFERROR(IF(AC498="","",IF(AC498&lt;=0.2,"Leve",IF(AC498&lt;=0.4,"Menor",IF(AC498&lt;=0.6,"Moderado",IF(AC498&lt;=0.8,"Mayor","Catastrófico"))))),"")</f>
        <v>Mayor</v>
      </c>
      <c r="AC498" s="18">
        <f>IFERROR(IF(AND(R497="Impacto",R498="Impacto"),(AC497-(+AC497*U498)),IF(R498="Impacto",(N497-(+N497*U498)),IF(R498="Probabilidad",AC497,""))),"")</f>
        <v>0.8</v>
      </c>
      <c r="AD498" s="30" t="str">
        <f t="shared" ref="AD498:AD499" si="463">IFERROR(IF(OR(AND(Z498="Muy Baja",AB498="Leve"),AND(Z498="Muy Baja",AB498="Menor"),AND(Z498="Baja",AB498="Leve")),"Bajo",IF(OR(AND(Z498="Muy baja",AB498="Moderado"),AND(Z498="Baja",AB498="Menor"),AND(Z498="Baja",AB498="Moderado"),AND(Z498="Media",AB498="Leve"),AND(Z498="Media",AB498="Menor"),AND(Z498="Media",AB498="Moderado"),AND(Z498="Alta",AB498="Leve"),AND(Z498="Alta",AB498="Menor")),"Moderado",IF(OR(AND(Z498="Muy Baja",AB498="Mayor"),AND(Z498="Baja",AB498="Mayor"),AND(Z498="Media",AB498="Mayor"),AND(Z498="Alta",AB498="Moderado"),AND(Z498="Alta",AB498="Mayor"),AND(Z498="Muy Alta",AB498="Leve"),AND(Z498="Muy Alta",AB498="Menor"),AND(Z498="Muy Alta",AB498="Moderado"),AND(Z498="Muy Alta",AB498="Mayor")),"Alto",IF(OR(AND(Z498="Muy Baja",AB498="Catastrófico"),AND(Z498="Baja",AB498="Catastrófico"),AND(Z498="Media",AB498="Catastrófico"),AND(Z498="Alta",AB498="Catastrófico"),AND(Z498="Muy Alta",AB498="Catastrófico")),"Extremo","")))),"")</f>
        <v>Alto</v>
      </c>
      <c r="AE498" s="11" t="s">
        <v>55</v>
      </c>
      <c r="AF498" s="97" t="s">
        <v>771</v>
      </c>
      <c r="AG498" s="12" t="s">
        <v>772</v>
      </c>
      <c r="AH498" s="12" t="s">
        <v>190</v>
      </c>
      <c r="AI498" s="12" t="s">
        <v>722</v>
      </c>
      <c r="AJ498" s="12" t="s">
        <v>723</v>
      </c>
      <c r="AK498" s="13">
        <v>44330</v>
      </c>
      <c r="AL498" s="13" t="s">
        <v>773</v>
      </c>
      <c r="AM498" s="177"/>
      <c r="AN498" s="180"/>
    </row>
    <row r="499" spans="1:40" s="104" customFormat="1" ht="81" x14ac:dyDescent="0.3">
      <c r="A499" s="205"/>
      <c r="B499" s="177"/>
      <c r="C499" s="177"/>
      <c r="D499" s="177"/>
      <c r="E499" s="90" t="s">
        <v>774</v>
      </c>
      <c r="F499" s="208"/>
      <c r="G499" s="177"/>
      <c r="H499" s="177"/>
      <c r="I499" s="196"/>
      <c r="J499" s="199"/>
      <c r="K499" s="202"/>
      <c r="L499" s="199">
        <f ca="1">IF(NOT(ISERROR(MATCH(K499,_xlfn.ANCHORARRAY(F511),0))),J513&amp;"Por favor no seleccionar los criterios de impacto",K499)</f>
        <v>0</v>
      </c>
      <c r="M499" s="196"/>
      <c r="N499" s="199"/>
      <c r="O499" s="174"/>
      <c r="P499" s="163">
        <v>3</v>
      </c>
      <c r="Q499" s="2" t="s">
        <v>775</v>
      </c>
      <c r="R499" s="27" t="str">
        <f t="shared" si="449"/>
        <v>Probabilidad</v>
      </c>
      <c r="S499" s="12" t="s">
        <v>64</v>
      </c>
      <c r="T499" s="12" t="s">
        <v>51</v>
      </c>
      <c r="U499" s="28" t="str">
        <f t="shared" si="459"/>
        <v>40%</v>
      </c>
      <c r="V499" s="12" t="s">
        <v>52</v>
      </c>
      <c r="W499" s="12" t="s">
        <v>53</v>
      </c>
      <c r="X499" s="12" t="s">
        <v>54</v>
      </c>
      <c r="Y499" s="29">
        <f>IFERROR(IF(AND(R498="Probabilidad",R499="Probabilidad"),(AA498-(+AA498*U499)),IF(AND(R498="Impacto",R499="Probabilidad"),(AA497-(+AA497*U499)),IF(R499="Impacto",AA498,""))),"")</f>
        <v>0.108</v>
      </c>
      <c r="Z499" s="25" t="str">
        <f t="shared" si="460"/>
        <v>Muy Baja</v>
      </c>
      <c r="AA499" s="18">
        <f t="shared" si="461"/>
        <v>0.108</v>
      </c>
      <c r="AB499" s="25" t="str">
        <f t="shared" si="462"/>
        <v>Mayor</v>
      </c>
      <c r="AC499" s="18">
        <f>IFERROR(IF(AND(R498="Impacto",R499="Impacto"),(AC498-(+AC498*U499)),IF(AND(R498="Probabilidad",R499="Impacto"),(AC497-(+AC497*U499)),IF(R499="Probabilidad",AC498,""))),"")</f>
        <v>0.8</v>
      </c>
      <c r="AD499" s="30" t="str">
        <f t="shared" si="463"/>
        <v>Alto</v>
      </c>
      <c r="AE499" s="11" t="s">
        <v>55</v>
      </c>
      <c r="AF499" s="11"/>
      <c r="AG499" s="12"/>
      <c r="AH499" s="12"/>
      <c r="AI499" s="12"/>
      <c r="AJ499" s="12"/>
      <c r="AK499" s="13"/>
      <c r="AL499" s="13"/>
      <c r="AM499" s="177"/>
      <c r="AN499" s="180"/>
    </row>
    <row r="500" spans="1:40" s="104" customFormat="1" x14ac:dyDescent="0.3">
      <c r="A500" s="205"/>
      <c r="B500" s="177"/>
      <c r="C500" s="177"/>
      <c r="D500" s="177"/>
      <c r="E500" s="19"/>
      <c r="F500" s="208"/>
      <c r="G500" s="177"/>
      <c r="H500" s="177"/>
      <c r="I500" s="196"/>
      <c r="J500" s="199"/>
      <c r="K500" s="202"/>
      <c r="L500" s="199">
        <f ca="1">IF(NOT(ISERROR(MATCH(K500,_xlfn.ANCHORARRAY(F512),0))),J514&amp;"Por favor no seleccionar los criterios de impacto",K500)</f>
        <v>0</v>
      </c>
      <c r="M500" s="196"/>
      <c r="N500" s="199"/>
      <c r="O500" s="174"/>
      <c r="P500" s="163">
        <v>4</v>
      </c>
      <c r="Q500" s="132"/>
      <c r="R500" s="164"/>
      <c r="S500" s="19"/>
      <c r="T500" s="19"/>
      <c r="U500" s="21"/>
      <c r="V500" s="19"/>
      <c r="W500" s="19"/>
      <c r="X500" s="19"/>
      <c r="Y500" s="165"/>
      <c r="Z500" s="20"/>
      <c r="AA500" s="21"/>
      <c r="AB500" s="20"/>
      <c r="AC500" s="21"/>
      <c r="AD500" s="92"/>
      <c r="AE500" s="19"/>
      <c r="AF500" s="11"/>
      <c r="AG500" s="12"/>
      <c r="AH500" s="12"/>
      <c r="AI500" s="12"/>
      <c r="AJ500" s="12"/>
      <c r="AK500" s="13"/>
      <c r="AL500" s="13"/>
      <c r="AM500" s="177"/>
      <c r="AN500" s="180"/>
    </row>
    <row r="501" spans="1:40" s="104" customFormat="1" x14ac:dyDescent="0.3">
      <c r="A501" s="205"/>
      <c r="B501" s="177"/>
      <c r="C501" s="177"/>
      <c r="D501" s="177"/>
      <c r="E501" s="19"/>
      <c r="F501" s="208"/>
      <c r="G501" s="177"/>
      <c r="H501" s="177"/>
      <c r="I501" s="196"/>
      <c r="J501" s="199"/>
      <c r="K501" s="202"/>
      <c r="L501" s="199">
        <f ca="1">IF(NOT(ISERROR(MATCH(K501,_xlfn.ANCHORARRAY(F513),0))),J515&amp;"Por favor no seleccionar los criterios de impacto",K501)</f>
        <v>0</v>
      </c>
      <c r="M501" s="196"/>
      <c r="N501" s="199"/>
      <c r="O501" s="174"/>
      <c r="P501" s="163">
        <v>5</v>
      </c>
      <c r="Q501" s="132"/>
      <c r="R501" s="164"/>
      <c r="S501" s="19"/>
      <c r="T501" s="19"/>
      <c r="U501" s="21"/>
      <c r="V501" s="19"/>
      <c r="W501" s="19"/>
      <c r="X501" s="19"/>
      <c r="Y501" s="165"/>
      <c r="Z501" s="20"/>
      <c r="AA501" s="21"/>
      <c r="AB501" s="20"/>
      <c r="AC501" s="21"/>
      <c r="AD501" s="92"/>
      <c r="AE501" s="19"/>
      <c r="AF501" s="11"/>
      <c r="AG501" s="12"/>
      <c r="AH501" s="12"/>
      <c r="AI501" s="12"/>
      <c r="AJ501" s="12"/>
      <c r="AK501" s="13"/>
      <c r="AL501" s="13"/>
      <c r="AM501" s="177"/>
      <c r="AN501" s="180"/>
    </row>
    <row r="502" spans="1:40" s="104" customFormat="1" x14ac:dyDescent="0.3">
      <c r="A502" s="206"/>
      <c r="B502" s="178"/>
      <c r="C502" s="178"/>
      <c r="D502" s="178"/>
      <c r="E502" s="22"/>
      <c r="F502" s="209"/>
      <c r="G502" s="178"/>
      <c r="H502" s="178"/>
      <c r="I502" s="197"/>
      <c r="J502" s="200"/>
      <c r="K502" s="203"/>
      <c r="L502" s="200">
        <f ca="1">IF(NOT(ISERROR(MATCH(K502,_xlfn.ANCHORARRAY(F514),0))),J516&amp;"Por favor no seleccionar los criterios de impacto",K502)</f>
        <v>0</v>
      </c>
      <c r="M502" s="197"/>
      <c r="N502" s="200"/>
      <c r="O502" s="175"/>
      <c r="P502" s="163">
        <v>6</v>
      </c>
      <c r="Q502" s="132"/>
      <c r="R502" s="164"/>
      <c r="S502" s="19"/>
      <c r="T502" s="19"/>
      <c r="U502" s="21"/>
      <c r="V502" s="19"/>
      <c r="W502" s="19"/>
      <c r="X502" s="19"/>
      <c r="Y502" s="165"/>
      <c r="Z502" s="20"/>
      <c r="AA502" s="21"/>
      <c r="AB502" s="20"/>
      <c r="AC502" s="21"/>
      <c r="AD502" s="92"/>
      <c r="AE502" s="19"/>
      <c r="AF502" s="11"/>
      <c r="AG502" s="12"/>
      <c r="AH502" s="12"/>
      <c r="AI502" s="12"/>
      <c r="AJ502" s="12"/>
      <c r="AK502" s="13"/>
      <c r="AL502" s="13"/>
      <c r="AM502" s="178"/>
      <c r="AN502" s="180"/>
    </row>
    <row r="503" spans="1:40" s="104" customFormat="1" ht="108" x14ac:dyDescent="0.3">
      <c r="A503" s="204">
        <v>83</v>
      </c>
      <c r="B503" s="176" t="s">
        <v>666</v>
      </c>
      <c r="C503" s="176" t="s">
        <v>43</v>
      </c>
      <c r="D503" s="176" t="s">
        <v>776</v>
      </c>
      <c r="E503" s="90" t="s">
        <v>777</v>
      </c>
      <c r="F503" s="207" t="s">
        <v>778</v>
      </c>
      <c r="G503" s="176" t="s">
        <v>71</v>
      </c>
      <c r="H503" s="176">
        <v>50</v>
      </c>
      <c r="I503" s="195" t="str">
        <f t="shared" ref="I503" si="464">IF(H503&lt;=0,"",IF(H503&lt;=2,"Muy Baja",IF(H503&lt;=5,"Baja",IF(H503&lt;=19,"Media",IF(H503&lt;=50,"Alta","Muy Alta")))))</f>
        <v>Alta</v>
      </c>
      <c r="J503" s="198">
        <f>IF(I503="","",IF(I503="Muy Baja",0.2,IF(I503="Baja",0.4,IF(I503="Media",0.6,IF(I503="Alta",0.8,IF(I503="Muy Alta",1,))))))</f>
        <v>0.8</v>
      </c>
      <c r="K503" s="201" t="s">
        <v>593</v>
      </c>
      <c r="L503" s="198" t="str">
        <f>IF(NOT(ISERROR(MATCH(K503,'[20]Tabla Impacto'!$B$221:$B$223,0))),'[20]Tabla Impacto'!$F$223&amp;"Por favor no seleccionar los criterios de impacto(Afectación Económica o presupuestal y Pérdida Reputacional)",K503)</f>
        <v xml:space="preserve">     El riesgo afecta la imagen de la entidad a nivel nacional, con efecto publicitarios sostenible a nivel país</v>
      </c>
      <c r="M503" s="195" t="str">
        <f>IF(OR(L503='[20]Tabla Impacto'!$C$11,L503='[20]Tabla Impacto'!$D$11),"Leve",IF(OR(L503='[20]Tabla Impacto'!$C$12,L503='[20]Tabla Impacto'!$D$12),"Menor",IF(OR(L503='[20]Tabla Impacto'!$C$13,L503='[20]Tabla Impacto'!$D$13),"Moderado",IF(OR(L503='[20]Tabla Impacto'!$C$14,L503='[20]Tabla Impacto'!$D$14),"Mayor",IF(OR(L503='[20]Tabla Impacto'!$C$15,L503='[20]Tabla Impacto'!$D$15),"Catastrófico","")))))</f>
        <v>Catastrófico</v>
      </c>
      <c r="N503" s="198">
        <f>IF(M503="","",IF(M503="Leve",0.2,IF(M503="Menor",0.4,IF(M503="Moderado",0.6,IF(M503="Mayor",0.8,IF(M503="Catastrófico",1,))))))</f>
        <v>1</v>
      </c>
      <c r="O503" s="173" t="str">
        <f>IF(OR(AND(I503="Muy Baja",M503="Leve"),AND(I503="Muy Baja",M503="Menor"),AND(I503="Baja",M503="Leve")),"Bajo",IF(OR(AND(I503="Muy baja",M503="Moderado"),AND(I503="Baja",M503="Menor"),AND(I503="Baja",M503="Moderado"),AND(I503="Media",M503="Leve"),AND(I503="Media",M503="Menor"),AND(I503="Media",M503="Moderado"),AND(I503="Alta",M503="Leve"),AND(I503="Alta",M503="Menor")),"Moderado",IF(OR(AND(I503="Muy Baja",M503="Mayor"),AND(I503="Baja",M503="Mayor"),AND(I503="Media",M503="Mayor"),AND(I503="Alta",M503="Moderado"),AND(I503="Alta",M503="Mayor"),AND(I503="Muy Alta",M503="Leve"),AND(I503="Muy Alta",M503="Menor"),AND(I503="Muy Alta",M503="Moderado"),AND(I503="Muy Alta",M503="Mayor")),"Alto",IF(OR(AND(I503="Muy Baja",M503="Catastrófico"),AND(I503="Baja",M503="Catastrófico"),AND(I503="Media",M503="Catastrófico"),AND(I503="Alta",M503="Catastrófico"),AND(I503="Muy Alta",M503="Catastrófico")),"Extremo",""))))</f>
        <v>Extremo</v>
      </c>
      <c r="P503" s="31">
        <v>1</v>
      </c>
      <c r="Q503" s="2" t="s">
        <v>779</v>
      </c>
      <c r="R503" s="27" t="str">
        <f>IF(OR(S503="Preventivo",S503="Detectivo"),"Probabilidad",IF(S503="Correctivo","Impacto",""))</f>
        <v>Probabilidad</v>
      </c>
      <c r="S503" s="12" t="s">
        <v>50</v>
      </c>
      <c r="T503" s="12" t="s">
        <v>51</v>
      </c>
      <c r="U503" s="28" t="str">
        <f t="shared" ref="U503:U508" si="465">IF(AND(S503="Preventivo",T503="Automático"),"50%",IF(AND(S503="Preventivo",T503="Manual"),"40%",IF(AND(S503="Detectivo",T503="Automático"),"40%",IF(AND(S503="Detectivo",T503="Manual"),"30%",IF(AND(S503="Correctivo",T503="Automático"),"35%",IF(AND(S503="Correctivo",T503="Manual"),"25%",""))))))</f>
        <v>30%</v>
      </c>
      <c r="V503" s="12" t="s">
        <v>52</v>
      </c>
      <c r="W503" s="12" t="s">
        <v>53</v>
      </c>
      <c r="X503" s="12" t="s">
        <v>54</v>
      </c>
      <c r="Y503" s="29">
        <f>IFERROR(IF(R503="Probabilidad",(J503-(+J503*U503)),IF(R503="Impacto",J503,"")),"")</f>
        <v>0.56000000000000005</v>
      </c>
      <c r="Z503" s="25" t="str">
        <f>IFERROR(IF(Y503="","",IF(Y503&lt;=0.2,"Muy Baja",IF(Y503&lt;=0.4,"Baja",IF(Y503&lt;=0.6,"Media",IF(Y503&lt;=0.8,"Alta","Muy Alta"))))),"")</f>
        <v>Media</v>
      </c>
      <c r="AA503" s="18">
        <f>+Y503</f>
        <v>0.56000000000000005</v>
      </c>
      <c r="AB503" s="25" t="str">
        <f>IFERROR(IF(AC503="","",IF(AC503&lt;=0.2,"Leve",IF(AC503&lt;=0.4,"Menor",IF(AC503&lt;=0.6,"Moderado",IF(AC503&lt;=0.8,"Mayor","Catastrófico"))))),"")</f>
        <v>Catastrófico</v>
      </c>
      <c r="AC503" s="18">
        <f>IFERROR(IF(R503="Impacto",(N503-(+N503*U503)),IF(R503="Probabilidad",N503,"")),"")</f>
        <v>1</v>
      </c>
      <c r="AD503" s="30" t="str">
        <f>IFERROR(IF(OR(AND(Z503="Muy Baja",AB503="Leve"),AND(Z503="Muy Baja",AB503="Menor"),AND(Z503="Baja",AB503="Leve")),"Bajo",IF(OR(AND(Z503="Muy baja",AB503="Moderado"),AND(Z503="Baja",AB503="Menor"),AND(Z503="Baja",AB503="Moderado"),AND(Z503="Media",AB503="Leve"),AND(Z503="Media",AB503="Menor"),AND(Z503="Media",AB503="Moderado"),AND(Z503="Alta",AB503="Leve"),AND(Z503="Alta",AB503="Menor")),"Moderado",IF(OR(AND(Z503="Muy Baja",AB503="Mayor"),AND(Z503="Baja",AB503="Mayor"),AND(Z503="Media",AB503="Mayor"),AND(Z503="Alta",AB503="Moderado"),AND(Z503="Alta",AB503="Mayor"),AND(Z503="Muy Alta",AB503="Leve"),AND(Z503="Muy Alta",AB503="Menor"),AND(Z503="Muy Alta",AB503="Moderado"),AND(Z503="Muy Alta",AB503="Mayor")),"Alto",IF(OR(AND(Z503="Muy Baja",AB503="Catastrófico"),AND(Z503="Baja",AB503="Catastrófico"),AND(Z503="Media",AB503="Catastrófico"),AND(Z503="Alta",AB503="Catastrófico"),AND(Z503="Muy Alta",AB503="Catastrófico")),"Extremo","")))),"")</f>
        <v>Extremo</v>
      </c>
      <c r="AE503" s="11" t="s">
        <v>55</v>
      </c>
      <c r="AF503" s="97" t="s">
        <v>780</v>
      </c>
      <c r="AG503" s="12" t="s">
        <v>781</v>
      </c>
      <c r="AH503" s="12" t="s">
        <v>190</v>
      </c>
      <c r="AI503" s="12" t="s">
        <v>782</v>
      </c>
      <c r="AJ503" s="12" t="s">
        <v>723</v>
      </c>
      <c r="AK503" s="13">
        <v>44330</v>
      </c>
      <c r="AL503" s="13">
        <v>44439</v>
      </c>
      <c r="AM503" s="176">
        <v>3774</v>
      </c>
      <c r="AN503" s="180"/>
    </row>
    <row r="504" spans="1:40" s="104" customFormat="1" ht="40.5" x14ac:dyDescent="0.3">
      <c r="A504" s="205"/>
      <c r="B504" s="177"/>
      <c r="C504" s="177"/>
      <c r="D504" s="177"/>
      <c r="E504" s="90" t="s">
        <v>783</v>
      </c>
      <c r="F504" s="208"/>
      <c r="G504" s="177"/>
      <c r="H504" s="177"/>
      <c r="I504" s="196"/>
      <c r="J504" s="199"/>
      <c r="K504" s="202"/>
      <c r="L504" s="199">
        <f ca="1">IF(NOT(ISERROR(MATCH(K504,_xlfn.ANCHORARRAY(F515),0))),J517&amp;"Por favor no seleccionar los criterios de impacto",K504)</f>
        <v>0</v>
      </c>
      <c r="M504" s="196"/>
      <c r="N504" s="199"/>
      <c r="O504" s="174"/>
      <c r="P504" s="31">
        <v>2</v>
      </c>
      <c r="Q504" s="2" t="s">
        <v>676</v>
      </c>
      <c r="R504" s="27" t="str">
        <f t="shared" ref="R504:R508" si="466">IF(OR(S504="Preventivo",S504="Detectivo"),"Probabilidad",IF(S504="Correctivo","Impacto",""))</f>
        <v/>
      </c>
      <c r="S504" s="12"/>
      <c r="T504" s="12"/>
      <c r="U504" s="28" t="str">
        <f t="shared" si="465"/>
        <v/>
      </c>
      <c r="V504" s="12"/>
      <c r="W504" s="12"/>
      <c r="X504" s="12"/>
      <c r="Y504" s="29" t="str">
        <f>IFERROR(IF(AND(R503="Probabilidad",R504="Probabilidad"),(AA503-(+AA503*U504)),IF(R504="Probabilidad",(J503-(+J503*U504)),IF(R504="Impacto",AA503,""))),"")</f>
        <v/>
      </c>
      <c r="Z504" s="25" t="str">
        <f t="shared" ref="Z504:Z508" si="467">IFERROR(IF(Y504="","",IF(Y504&lt;=0.2,"Muy Baja",IF(Y504&lt;=0.4,"Baja",IF(Y504&lt;=0.6,"Media",IF(Y504&lt;=0.8,"Alta","Muy Alta"))))),"")</f>
        <v/>
      </c>
      <c r="AA504" s="18" t="str">
        <f t="shared" ref="AA504:AA508" si="468">+Y504</f>
        <v/>
      </c>
      <c r="AB504" s="25" t="str">
        <f t="shared" ref="AB504:AB508" si="469">IFERROR(IF(AC504="","",IF(AC504&lt;=0.2,"Leve",IF(AC504&lt;=0.4,"Menor",IF(AC504&lt;=0.6,"Moderado",IF(AC504&lt;=0.8,"Mayor","Catastrófico"))))),"")</f>
        <v/>
      </c>
      <c r="AC504" s="18" t="str">
        <f>IFERROR(IF(AND(R503="Impacto",R504="Impacto"),(AC503-(+AC503*U504)),IF(R504="Impacto",(N503-(+N503*U504)),IF(R504="Probabilidad",AC503,""))),"")</f>
        <v/>
      </c>
      <c r="AD504" s="30" t="str">
        <f t="shared" ref="AD504:AD505" si="470">IFERROR(IF(OR(AND(Z504="Muy Baja",AB504="Leve"),AND(Z504="Muy Baja",AB504="Menor"),AND(Z504="Baja",AB504="Leve")),"Bajo",IF(OR(AND(Z504="Muy baja",AB504="Moderado"),AND(Z504="Baja",AB504="Menor"),AND(Z504="Baja",AB504="Moderado"),AND(Z504="Media",AB504="Leve"),AND(Z504="Media",AB504="Menor"),AND(Z504="Media",AB504="Moderado"),AND(Z504="Alta",AB504="Leve"),AND(Z504="Alta",AB504="Menor")),"Moderado",IF(OR(AND(Z504="Muy Baja",AB504="Mayor"),AND(Z504="Baja",AB504="Mayor"),AND(Z504="Media",AB504="Mayor"),AND(Z504="Alta",AB504="Moderado"),AND(Z504="Alta",AB504="Mayor"),AND(Z504="Muy Alta",AB504="Leve"),AND(Z504="Muy Alta",AB504="Menor"),AND(Z504="Muy Alta",AB504="Moderado"),AND(Z504="Muy Alta",AB504="Mayor")),"Alto",IF(OR(AND(Z504="Muy Baja",AB504="Catastrófico"),AND(Z504="Baja",AB504="Catastrófico"),AND(Z504="Media",AB504="Catastrófico"),AND(Z504="Alta",AB504="Catastrófico"),AND(Z504="Muy Alta",AB504="Catastrófico")),"Extremo","")))),"")</f>
        <v/>
      </c>
      <c r="AE504" s="11"/>
      <c r="AF504" s="97" t="s">
        <v>784</v>
      </c>
      <c r="AG504" s="12" t="s">
        <v>781</v>
      </c>
      <c r="AH504" s="12" t="s">
        <v>190</v>
      </c>
      <c r="AI504" s="12" t="s">
        <v>782</v>
      </c>
      <c r="AJ504" s="12" t="s">
        <v>723</v>
      </c>
      <c r="AK504" s="13">
        <v>44330</v>
      </c>
      <c r="AL504" s="13">
        <v>44439</v>
      </c>
      <c r="AM504" s="177"/>
      <c r="AN504" s="180"/>
    </row>
    <row r="505" spans="1:40" s="104" customFormat="1" ht="27" x14ac:dyDescent="0.3">
      <c r="A505" s="205"/>
      <c r="B505" s="177"/>
      <c r="C505" s="177"/>
      <c r="D505" s="177"/>
      <c r="E505" s="90" t="s">
        <v>785</v>
      </c>
      <c r="F505" s="208"/>
      <c r="G505" s="177"/>
      <c r="H505" s="177"/>
      <c r="I505" s="196"/>
      <c r="J505" s="199"/>
      <c r="K505" s="202"/>
      <c r="L505" s="199">
        <f ca="1">IF(NOT(ISERROR(MATCH(K505,_xlfn.ANCHORARRAY(F516),0))),J518&amp;"Por favor no seleccionar los criterios de impacto",K505)</f>
        <v>0</v>
      </c>
      <c r="M505" s="196"/>
      <c r="N505" s="199"/>
      <c r="O505" s="174"/>
      <c r="P505" s="31">
        <v>3</v>
      </c>
      <c r="Q505" s="2" t="s">
        <v>676</v>
      </c>
      <c r="R505" s="27" t="str">
        <f t="shared" si="466"/>
        <v/>
      </c>
      <c r="S505" s="12"/>
      <c r="T505" s="12"/>
      <c r="U505" s="28" t="str">
        <f t="shared" si="465"/>
        <v/>
      </c>
      <c r="V505" s="12"/>
      <c r="W505" s="12"/>
      <c r="X505" s="12"/>
      <c r="Y505" s="29" t="str">
        <f>IFERROR(IF(AND(R504="Probabilidad",R505="Probabilidad"),(AA504-(+AA504*U505)),IF(AND(R504="Impacto",R505="Probabilidad"),(AA503-(+AA503*U505)),IF(R505="Impacto",AA504,""))),"")</f>
        <v/>
      </c>
      <c r="Z505" s="25" t="str">
        <f t="shared" si="467"/>
        <v/>
      </c>
      <c r="AA505" s="18" t="str">
        <f t="shared" si="468"/>
        <v/>
      </c>
      <c r="AB505" s="25" t="str">
        <f t="shared" si="469"/>
        <v/>
      </c>
      <c r="AC505" s="18" t="str">
        <f>IFERROR(IF(AND(R504="Impacto",R505="Impacto"),(AC504-(+AC504*U505)),IF(AND(R504="Probabilidad",R505="Impacto"),(AC503-(+AC503*U505)),IF(R505="Probabilidad",AC504,""))),"")</f>
        <v/>
      </c>
      <c r="AD505" s="30" t="str">
        <f t="shared" si="470"/>
        <v/>
      </c>
      <c r="AE505" s="11"/>
      <c r="AF505" s="97" t="s">
        <v>786</v>
      </c>
      <c r="AG505" s="12" t="s">
        <v>723</v>
      </c>
      <c r="AH505" s="12" t="s">
        <v>75</v>
      </c>
      <c r="AI505" s="12" t="s">
        <v>782</v>
      </c>
      <c r="AJ505" s="12" t="s">
        <v>745</v>
      </c>
      <c r="AK505" s="13">
        <v>44330</v>
      </c>
      <c r="AL505" s="13">
        <v>44498</v>
      </c>
      <c r="AM505" s="177"/>
      <c r="AN505" s="180"/>
    </row>
    <row r="506" spans="1:40" s="104" customFormat="1" ht="40.5" x14ac:dyDescent="0.3">
      <c r="A506" s="205"/>
      <c r="B506" s="177"/>
      <c r="C506" s="177"/>
      <c r="D506" s="177"/>
      <c r="E506" s="90" t="s">
        <v>787</v>
      </c>
      <c r="F506" s="208"/>
      <c r="G506" s="177"/>
      <c r="H506" s="177"/>
      <c r="I506" s="196"/>
      <c r="J506" s="199"/>
      <c r="K506" s="202"/>
      <c r="L506" s="199">
        <f ca="1">IF(NOT(ISERROR(MATCH(K506,_xlfn.ANCHORARRAY(F517),0))),J519&amp;"Por favor no seleccionar los criterios de impacto",K506)</f>
        <v>0</v>
      </c>
      <c r="M506" s="196"/>
      <c r="N506" s="199"/>
      <c r="O506" s="174"/>
      <c r="P506" s="31">
        <v>4</v>
      </c>
      <c r="Q506" s="2" t="s">
        <v>676</v>
      </c>
      <c r="R506" s="27" t="str">
        <f t="shared" si="466"/>
        <v/>
      </c>
      <c r="S506" s="12"/>
      <c r="T506" s="12"/>
      <c r="U506" s="28" t="str">
        <f t="shared" si="465"/>
        <v/>
      </c>
      <c r="V506" s="12"/>
      <c r="W506" s="12"/>
      <c r="X506" s="12"/>
      <c r="Y506" s="29" t="str">
        <f t="shared" ref="Y506:Y508" si="471">IFERROR(IF(AND(R505="Probabilidad",R506="Probabilidad"),(AA505-(+AA505*U506)),IF(AND(R505="Impacto",R506="Probabilidad"),(AA504-(+AA504*U506)),IF(R506="Impacto",AA505,""))),"")</f>
        <v/>
      </c>
      <c r="Z506" s="25" t="str">
        <f t="shared" si="467"/>
        <v/>
      </c>
      <c r="AA506" s="18" t="str">
        <f t="shared" si="468"/>
        <v/>
      </c>
      <c r="AB506" s="25" t="str">
        <f t="shared" si="469"/>
        <v/>
      </c>
      <c r="AC506" s="18" t="str">
        <f t="shared" ref="AC506:AC508" si="472">IFERROR(IF(AND(R505="Impacto",R506="Impacto"),(AC505-(+AC505*U506)),IF(AND(R505="Probabilidad",R506="Impacto"),(AC504-(+AC504*U506)),IF(R506="Probabilidad",AC505,""))),"")</f>
        <v/>
      </c>
      <c r="AD506" s="30" t="str">
        <f>IFERROR(IF(OR(AND(Z506="Muy Baja",AB506="Leve"),AND(Z506="Muy Baja",AB506="Menor"),AND(Z506="Baja",AB506="Leve")),"Bajo",IF(OR(AND(Z506="Muy baja",AB506="Moderado"),AND(Z506="Baja",AB506="Menor"),AND(Z506="Baja",AB506="Moderado"),AND(Z506="Media",AB506="Leve"),AND(Z506="Media",AB506="Menor"),AND(Z506="Media",AB506="Moderado"),AND(Z506="Alta",AB506="Leve"),AND(Z506="Alta",AB506="Menor")),"Moderado",IF(OR(AND(Z506="Muy Baja",AB506="Mayor"),AND(Z506="Baja",AB506="Mayor"),AND(Z506="Media",AB506="Mayor"),AND(Z506="Alta",AB506="Moderado"),AND(Z506="Alta",AB506="Mayor"),AND(Z506="Muy Alta",AB506="Leve"),AND(Z506="Muy Alta",AB506="Menor"),AND(Z506="Muy Alta",AB506="Moderado"),AND(Z506="Muy Alta",AB506="Mayor")),"Alto",IF(OR(AND(Z506="Muy Baja",AB506="Catastrófico"),AND(Z506="Baja",AB506="Catastrófico"),AND(Z506="Media",AB506="Catastrófico"),AND(Z506="Alta",AB506="Catastrófico"),AND(Z506="Muy Alta",AB506="Catastrófico")),"Extremo","")))),"")</f>
        <v/>
      </c>
      <c r="AE506" s="11"/>
      <c r="AF506" s="97" t="s">
        <v>788</v>
      </c>
      <c r="AG506" s="12" t="s">
        <v>723</v>
      </c>
      <c r="AH506" s="12" t="s">
        <v>75</v>
      </c>
      <c r="AI506" s="12" t="s">
        <v>782</v>
      </c>
      <c r="AJ506" s="12" t="s">
        <v>745</v>
      </c>
      <c r="AK506" s="13">
        <v>44330</v>
      </c>
      <c r="AL506" s="13">
        <v>44498</v>
      </c>
      <c r="AM506" s="177"/>
      <c r="AN506" s="180"/>
    </row>
    <row r="507" spans="1:40" s="104" customFormat="1" ht="40.5" x14ac:dyDescent="0.3">
      <c r="A507" s="205"/>
      <c r="B507" s="177"/>
      <c r="C507" s="177"/>
      <c r="D507" s="177"/>
      <c r="E507" s="90" t="s">
        <v>789</v>
      </c>
      <c r="F507" s="208"/>
      <c r="G507" s="177"/>
      <c r="H507" s="177"/>
      <c r="I507" s="196"/>
      <c r="J507" s="199"/>
      <c r="K507" s="202"/>
      <c r="L507" s="199">
        <f ca="1">IF(NOT(ISERROR(MATCH(K507,_xlfn.ANCHORARRAY(F518),0))),J520&amp;"Por favor no seleccionar los criterios de impacto",K507)</f>
        <v>0</v>
      </c>
      <c r="M507" s="196"/>
      <c r="N507" s="199"/>
      <c r="O507" s="174"/>
      <c r="P507" s="31">
        <v>5</v>
      </c>
      <c r="Q507" s="2" t="s">
        <v>676</v>
      </c>
      <c r="R507" s="27" t="str">
        <f t="shared" si="466"/>
        <v/>
      </c>
      <c r="S507" s="12"/>
      <c r="T507" s="12"/>
      <c r="U507" s="28" t="str">
        <f t="shared" si="465"/>
        <v/>
      </c>
      <c r="V507" s="12"/>
      <c r="W507" s="12"/>
      <c r="X507" s="12"/>
      <c r="Y507" s="29" t="str">
        <f t="shared" si="471"/>
        <v/>
      </c>
      <c r="Z507" s="25" t="str">
        <f t="shared" si="467"/>
        <v/>
      </c>
      <c r="AA507" s="18" t="str">
        <f t="shared" si="468"/>
        <v/>
      </c>
      <c r="AB507" s="25" t="str">
        <f t="shared" si="469"/>
        <v/>
      </c>
      <c r="AC507" s="18" t="str">
        <f t="shared" si="472"/>
        <v/>
      </c>
      <c r="AD507" s="30" t="str">
        <f t="shared" ref="AD507:AD508" si="473">IFERROR(IF(OR(AND(Z507="Muy Baja",AB507="Leve"),AND(Z507="Muy Baja",AB507="Menor"),AND(Z507="Baja",AB507="Leve")),"Bajo",IF(OR(AND(Z507="Muy baja",AB507="Moderado"),AND(Z507="Baja",AB507="Menor"),AND(Z507="Baja",AB507="Moderado"),AND(Z507="Media",AB507="Leve"),AND(Z507="Media",AB507="Menor"),AND(Z507="Media",AB507="Moderado"),AND(Z507="Alta",AB507="Leve"),AND(Z507="Alta",AB507="Menor")),"Moderado",IF(OR(AND(Z507="Muy Baja",AB507="Mayor"),AND(Z507="Baja",AB507="Mayor"),AND(Z507="Media",AB507="Mayor"),AND(Z507="Alta",AB507="Moderado"),AND(Z507="Alta",AB507="Mayor"),AND(Z507="Muy Alta",AB507="Leve"),AND(Z507="Muy Alta",AB507="Menor"),AND(Z507="Muy Alta",AB507="Moderado"),AND(Z507="Muy Alta",AB507="Mayor")),"Alto",IF(OR(AND(Z507="Muy Baja",AB507="Catastrófico"),AND(Z507="Baja",AB507="Catastrófico"),AND(Z507="Media",AB507="Catastrófico"),AND(Z507="Alta",AB507="Catastrófico"),AND(Z507="Muy Alta",AB507="Catastrófico")),"Extremo","")))),"")</f>
        <v/>
      </c>
      <c r="AE507" s="11"/>
      <c r="AF507" s="97" t="s">
        <v>790</v>
      </c>
      <c r="AG507" s="12" t="s">
        <v>791</v>
      </c>
      <c r="AH507" s="12" t="s">
        <v>129</v>
      </c>
      <c r="AI507" s="12" t="s">
        <v>782</v>
      </c>
      <c r="AJ507" s="12" t="s">
        <v>723</v>
      </c>
      <c r="AK507" s="13">
        <v>44330</v>
      </c>
      <c r="AL507" s="13">
        <v>44498</v>
      </c>
      <c r="AM507" s="177"/>
      <c r="AN507" s="180"/>
    </row>
    <row r="508" spans="1:40" s="104" customFormat="1" ht="17.25" thickBot="1" x14ac:dyDescent="0.35">
      <c r="A508" s="206"/>
      <c r="B508" s="178"/>
      <c r="C508" s="178"/>
      <c r="D508" s="178"/>
      <c r="E508" s="90"/>
      <c r="F508" s="209"/>
      <c r="G508" s="178"/>
      <c r="H508" s="178"/>
      <c r="I508" s="197"/>
      <c r="J508" s="200"/>
      <c r="K508" s="203"/>
      <c r="L508" s="200">
        <f ca="1">IF(NOT(ISERROR(MATCH(K508,_xlfn.ANCHORARRAY(F519),0))),J521&amp;"Por favor no seleccionar los criterios de impacto",K508)</f>
        <v>0</v>
      </c>
      <c r="M508" s="197"/>
      <c r="N508" s="200"/>
      <c r="O508" s="175"/>
      <c r="P508" s="31">
        <v>6</v>
      </c>
      <c r="Q508" s="2"/>
      <c r="R508" s="27" t="str">
        <f t="shared" si="466"/>
        <v/>
      </c>
      <c r="S508" s="12"/>
      <c r="T508" s="12"/>
      <c r="U508" s="28" t="str">
        <f t="shared" si="465"/>
        <v/>
      </c>
      <c r="V508" s="12"/>
      <c r="W508" s="12"/>
      <c r="X508" s="12"/>
      <c r="Y508" s="29" t="str">
        <f t="shared" si="471"/>
        <v/>
      </c>
      <c r="Z508" s="25" t="str">
        <f t="shared" si="467"/>
        <v/>
      </c>
      <c r="AA508" s="18" t="str">
        <f t="shared" si="468"/>
        <v/>
      </c>
      <c r="AB508" s="25" t="str">
        <f t="shared" si="469"/>
        <v/>
      </c>
      <c r="AC508" s="18" t="str">
        <f t="shared" si="472"/>
        <v/>
      </c>
      <c r="AD508" s="30" t="str">
        <f t="shared" si="473"/>
        <v/>
      </c>
      <c r="AE508" s="11"/>
      <c r="AF508" s="77"/>
      <c r="AG508" s="77"/>
      <c r="AH508" s="77"/>
      <c r="AI508" s="77"/>
      <c r="AJ508" s="77"/>
      <c r="AK508" s="77"/>
      <c r="AL508" s="77"/>
      <c r="AM508" s="178"/>
      <c r="AN508" s="181"/>
    </row>
    <row r="509" spans="1:40" s="104" customFormat="1" ht="175.5" x14ac:dyDescent="0.3">
      <c r="A509" s="233">
        <v>84</v>
      </c>
      <c r="B509" s="222" t="s">
        <v>1156</v>
      </c>
      <c r="C509" s="222" t="s">
        <v>43</v>
      </c>
      <c r="D509" s="222" t="s">
        <v>1157</v>
      </c>
      <c r="E509" s="222" t="s">
        <v>1158</v>
      </c>
      <c r="F509" s="235" t="s">
        <v>1159</v>
      </c>
      <c r="G509" s="222" t="s">
        <v>47</v>
      </c>
      <c r="H509" s="222">
        <v>26</v>
      </c>
      <c r="I509" s="229" t="str">
        <f>IF(H509&lt;=0,"",IF(H509&lt;=2,"Muy Baja",IF(H509&lt;=5,"Baja",IF(H509&lt;=19,"Media",IF(H509&lt;=50,"Alta","Muy Alta")))))</f>
        <v>Alta</v>
      </c>
      <c r="J509" s="230">
        <f>IF(I509="","",IF(I509="Muy Baja",0.2,IF(I509="Baja",0.4,IF(I509="Media",0.6,IF(I509="Alta",0.8,IF(I509="Muy Alta",1,))))))</f>
        <v>0.8</v>
      </c>
      <c r="K509" s="231" t="s">
        <v>95</v>
      </c>
      <c r="L509" s="230" t="str">
        <f>IF(NOT(ISERROR(MATCH(K509,'[21]Tabla Impacto'!$B$221:$B$223,0))),'[21]Tabla Impacto'!$F$223&amp;"Por favor no seleccionar los criterios de impacto(Afectación Económica o presupuestal y Pérdida Reputacional)",K509)</f>
        <v xml:space="preserve">     El riesgo afecta la imagen de la entidad con algunos usuarios de relevancia frente al logro de los objetivos</v>
      </c>
      <c r="M509" s="229" t="str">
        <f>IF(OR(L509='[21]Tabla Impacto'!$C$11,L509='[21]Tabla Impacto'!$D$11),"Leve",IF(OR(L509='[21]Tabla Impacto'!$C$12,L509='[21]Tabla Impacto'!$D$12),"Menor",IF(OR(L509='[21]Tabla Impacto'!$C$13,L509='[21]Tabla Impacto'!$D$13),"Moderado",IF(OR(L509='[21]Tabla Impacto'!$C$14,L509='[21]Tabla Impacto'!$D$14),"Mayor",IF(OR(L509='[21]Tabla Impacto'!$C$15,L509='[21]Tabla Impacto'!$D$15),"Catastrófico","")))))</f>
        <v>Moderado</v>
      </c>
      <c r="N509" s="230">
        <f>IF(M509="","",IF(M509="Leve",0.2,IF(M509="Menor",0.4,IF(M509="Moderado",0.6,IF(M509="Mayor",0.8,IF(M509="Catastrófico",1,))))))</f>
        <v>0.6</v>
      </c>
      <c r="O509" s="221" t="str">
        <f>IF(OR(AND(I509="Muy Baja",M509="Leve"),AND(I509="Muy Baja",M509="Menor"),AND(I509="Baja",M509="Leve")),"Bajo",IF(OR(AND(I509="Muy baja",M509="Moderado"),AND(I509="Baja",M509="Menor"),AND(I509="Baja",M509="Moderado"),AND(I509="Media",M509="Leve"),AND(I509="Media",M509="Menor"),AND(I509="Media",M509="Moderado"),AND(I509="Alta",M509="Leve"),AND(I509="Alta",M509="Menor")),"Moderado",IF(OR(AND(I509="Muy Baja",M509="Mayor"),AND(I509="Baja",M509="Mayor"),AND(I509="Media",M509="Mayor"),AND(I509="Alta",M509="Moderado"),AND(I509="Alta",M509="Mayor"),AND(I509="Muy Alta",M509="Leve"),AND(I509="Muy Alta",M509="Menor"),AND(I509="Muy Alta",M509="Moderado"),AND(I509="Muy Alta",M509="Mayor")),"Alto",IF(OR(AND(I509="Muy Baja",M509="Catastrófico"),AND(I509="Baja",M509="Catastrófico"),AND(I509="Media",M509="Catastrófico"),AND(I509="Alta",M509="Catastrófico"),AND(I509="Muy Alta",M509="Catastrófico")),"Extremo",""))))</f>
        <v>Alto</v>
      </c>
      <c r="P509" s="57">
        <v>1</v>
      </c>
      <c r="Q509" s="58" t="s">
        <v>1160</v>
      </c>
      <c r="R509" s="59" t="str">
        <f>IF(OR(S509="Preventivo",S509="Detectivo"),"Probabilidad",IF(S509="Correctivo","Impacto",""))</f>
        <v>Probabilidad</v>
      </c>
      <c r="S509" s="44" t="s">
        <v>64</v>
      </c>
      <c r="T509" s="44" t="s">
        <v>51</v>
      </c>
      <c r="U509" s="60" t="str">
        <f>IF(AND(S509="Preventivo",T509="Automático"),"50%",IF(AND(S509="Preventivo",T509="Manual"),"40%",IF(AND(S509="Detectivo",T509="Automático"),"40%",IF(AND(S509="Detectivo",T509="Manual"),"30%",IF(AND(S509="Correctivo",T509="Automático"),"35%",IF(AND(S509="Correctivo",T509="Manual"),"25%",""))))))</f>
        <v>40%</v>
      </c>
      <c r="V509" s="44" t="s">
        <v>52</v>
      </c>
      <c r="W509" s="44" t="s">
        <v>53</v>
      </c>
      <c r="X509" s="44" t="s">
        <v>54</v>
      </c>
      <c r="Y509" s="61">
        <f>IFERROR(IF(R509="Probabilidad",(J509-(+J509*U509)),IF(R509="Impacto",J509,"")),"")</f>
        <v>0.48</v>
      </c>
      <c r="Z509" s="39" t="str">
        <f>IFERROR(IF(Y509="","",IF(Y509&lt;=0.2,"Muy Baja",IF(Y509&lt;=0.4,"Baja",IF(Y509&lt;=0.6,"Media",IF(Y509&lt;=0.8,"Alta","Muy Alta"))))),"")</f>
        <v>Media</v>
      </c>
      <c r="AA509" s="62">
        <f>+Y509</f>
        <v>0.48</v>
      </c>
      <c r="AB509" s="39" t="str">
        <f>IFERROR(IF(AC509="","",IF(AC509&lt;=0.2,"Leve",IF(AC509&lt;=0.4,"Menor",IF(AC509&lt;=0.6,"Moderado",IF(AC509&lt;=0.8,"Mayor","Catastrófico"))))),"")</f>
        <v>Moderado</v>
      </c>
      <c r="AC509" s="62">
        <f>IFERROR(IF(R509="Impacto",(N509-(+N509*U509)),IF(R509="Probabilidad",N509,"")),"")</f>
        <v>0.6</v>
      </c>
      <c r="AD509" s="63" t="str">
        <f>IFERROR(IF(OR(AND(Z509="Muy Baja",AB509="Leve"),AND(Z509="Muy Baja",AB509="Menor"),AND(Z509="Baja",AB509="Leve")),"Bajo",IF(OR(AND(Z509="Muy baja",AB509="Moderado"),AND(Z509="Baja",AB509="Menor"),AND(Z509="Baja",AB509="Moderado"),AND(Z509="Media",AB509="Leve"),AND(Z509="Media",AB509="Menor"),AND(Z509="Media",AB509="Moderado"),AND(Z509="Alta",AB509="Leve"),AND(Z509="Alta",AB509="Menor")),"Moderado",IF(OR(AND(Z509="Muy Baja",AB509="Mayor"),AND(Z509="Baja",AB509="Mayor"),AND(Z509="Media",AB509="Mayor"),AND(Z509="Alta",AB509="Moderado"),AND(Z509="Alta",AB509="Mayor"),AND(Z509="Muy Alta",AB509="Leve"),AND(Z509="Muy Alta",AB509="Menor"),AND(Z509="Muy Alta",AB509="Moderado"),AND(Z509="Muy Alta",AB509="Mayor")),"Alto",IF(OR(AND(Z509="Muy Baja",AB509="Catastrófico"),AND(Z509="Baja",AB509="Catastrófico"),AND(Z509="Media",AB509="Catastrófico"),AND(Z509="Alta",AB509="Catastrófico"),AND(Z509="Muy Alta",AB509="Catastrófico")),"Extremo","")))),"")</f>
        <v>Moderado</v>
      </c>
      <c r="AE509" s="99" t="s">
        <v>55</v>
      </c>
      <c r="AF509" s="99" t="s">
        <v>1161</v>
      </c>
      <c r="AG509" s="44" t="s">
        <v>1162</v>
      </c>
      <c r="AH509" s="45" t="s">
        <v>1163</v>
      </c>
      <c r="AI509" s="44" t="s">
        <v>1164</v>
      </c>
      <c r="AJ509" s="44" t="s">
        <v>1162</v>
      </c>
      <c r="AK509" s="45">
        <v>44330</v>
      </c>
      <c r="AL509" s="45">
        <v>44499</v>
      </c>
      <c r="AM509" s="222">
        <v>3806</v>
      </c>
      <c r="AN509" s="223"/>
    </row>
    <row r="510" spans="1:40" s="104" customFormat="1" ht="121.5" x14ac:dyDescent="0.3">
      <c r="A510" s="226"/>
      <c r="B510" s="177"/>
      <c r="C510" s="177"/>
      <c r="D510" s="177"/>
      <c r="E510" s="177"/>
      <c r="F510" s="208"/>
      <c r="G510" s="177"/>
      <c r="H510" s="177"/>
      <c r="I510" s="196"/>
      <c r="J510" s="199"/>
      <c r="K510" s="202"/>
      <c r="L510" s="199">
        <f ca="1">IF(NOT(ISERROR(MATCH(K510,_xlfn.ANCHORARRAY(F521),0))),J523&amp;"Por favor no seleccionar los criterios de impacto",K510)</f>
        <v>0</v>
      </c>
      <c r="M510" s="196"/>
      <c r="N510" s="199"/>
      <c r="O510" s="174"/>
      <c r="P510" s="31">
        <v>2</v>
      </c>
      <c r="Q510" s="2" t="s">
        <v>1165</v>
      </c>
      <c r="R510" s="27" t="str">
        <f>IF(OR(S510="Preventivo",S510="Detectivo"),"Probabilidad",IF(S510="Correctivo","Impacto",""))</f>
        <v>Probabilidad</v>
      </c>
      <c r="S510" s="12" t="s">
        <v>64</v>
      </c>
      <c r="T510" s="12" t="s">
        <v>51</v>
      </c>
      <c r="U510" s="28" t="str">
        <f t="shared" ref="U510:U514" si="474">IF(AND(S510="Preventivo",T510="Automático"),"50%",IF(AND(S510="Preventivo",T510="Manual"),"40%",IF(AND(S510="Detectivo",T510="Automático"),"40%",IF(AND(S510="Detectivo",T510="Manual"),"30%",IF(AND(S510="Correctivo",T510="Automático"),"35%",IF(AND(S510="Correctivo",T510="Manual"),"25%",""))))))</f>
        <v>40%</v>
      </c>
      <c r="V510" s="12" t="s">
        <v>52</v>
      </c>
      <c r="W510" s="12" t="s">
        <v>150</v>
      </c>
      <c r="X510" s="12" t="s">
        <v>1166</v>
      </c>
      <c r="Y510" s="29">
        <f>IFERROR(IF(AND(R509="Probabilidad",R510="Probabilidad"),(AA509-(+AA509*U510)),IF(R510="Probabilidad",(J509-(+J509*U510)),IF(R510="Impacto",AA509,""))),"")</f>
        <v>0.28799999999999998</v>
      </c>
      <c r="Z510" s="25" t="str">
        <f t="shared" ref="Z510:Z514" si="475">IFERROR(IF(Y510="","",IF(Y510&lt;=0.2,"Muy Baja",IF(Y510&lt;=0.4,"Baja",IF(Y510&lt;=0.6,"Media",IF(Y510&lt;=0.8,"Alta","Muy Alta"))))),"")</f>
        <v>Baja</v>
      </c>
      <c r="AA510" s="18">
        <f t="shared" ref="AA510:AA514" si="476">+Y510</f>
        <v>0.28799999999999998</v>
      </c>
      <c r="AB510" s="25" t="str">
        <f t="shared" ref="AB510:AB514" si="477">IFERROR(IF(AC510="","",IF(AC510&lt;=0.2,"Leve",IF(AC510&lt;=0.4,"Menor",IF(AC510&lt;=0.6,"Moderado",IF(AC510&lt;=0.8,"Mayor","Catastrófico"))))),"")</f>
        <v>Moderado</v>
      </c>
      <c r="AC510" s="18">
        <f>IFERROR(IF(AND(R509="Impacto",R510="Impacto"),(AC509-(+AC509*U510)),IF(R510="Impacto",(N509-(+N509*U510)),IF(R510="Probabilidad",AC509,""))),"")</f>
        <v>0.6</v>
      </c>
      <c r="AD510" s="30" t="str">
        <f t="shared" ref="AD510:AD514" si="478">IFERROR(IF(OR(AND(Z510="Muy Baja",AB510="Leve"),AND(Z510="Muy Baja",AB510="Menor"),AND(Z510="Baja",AB510="Leve")),"Bajo",IF(OR(AND(Z510="Muy baja",AB510="Moderado"),AND(Z510="Baja",AB510="Menor"),AND(Z510="Baja",AB510="Moderado"),AND(Z510="Media",AB510="Leve"),AND(Z510="Media",AB510="Menor"),AND(Z510="Media",AB510="Moderado"),AND(Z510="Alta",AB510="Leve"),AND(Z510="Alta",AB510="Menor")),"Moderado",IF(OR(AND(Z510="Muy Baja",AB510="Mayor"),AND(Z510="Baja",AB510="Mayor"),AND(Z510="Media",AB510="Mayor"),AND(Z510="Alta",AB510="Moderado"),AND(Z510="Alta",AB510="Mayor"),AND(Z510="Muy Alta",AB510="Leve"),AND(Z510="Muy Alta",AB510="Menor"),AND(Z510="Muy Alta",AB510="Moderado"),AND(Z510="Muy Alta",AB510="Mayor")),"Alto",IF(OR(AND(Z510="Muy Baja",AB510="Catastrófico"),AND(Z510="Baja",AB510="Catastrófico"),AND(Z510="Media",AB510="Catastrófico"),AND(Z510="Alta",AB510="Catastrófico"),AND(Z510="Muy Alta",AB510="Catastrófico")),"Extremo","")))),"")</f>
        <v>Moderado</v>
      </c>
      <c r="AE510" s="97" t="s">
        <v>55</v>
      </c>
      <c r="AF510" s="97" t="s">
        <v>1167</v>
      </c>
      <c r="AG510" s="12" t="s">
        <v>1168</v>
      </c>
      <c r="AH510" s="12" t="s">
        <v>1169</v>
      </c>
      <c r="AI510" s="12" t="s">
        <v>1164</v>
      </c>
      <c r="AJ510" s="12" t="s">
        <v>1162</v>
      </c>
      <c r="AK510" s="13">
        <v>44330</v>
      </c>
      <c r="AL510" s="13">
        <v>44499</v>
      </c>
      <c r="AM510" s="177"/>
      <c r="AN510" s="217"/>
    </row>
    <row r="511" spans="1:40" s="104" customFormat="1" ht="162" x14ac:dyDescent="0.3">
      <c r="A511" s="226"/>
      <c r="B511" s="177"/>
      <c r="C511" s="177"/>
      <c r="D511" s="177"/>
      <c r="E511" s="177"/>
      <c r="F511" s="208"/>
      <c r="G511" s="177"/>
      <c r="H511" s="177"/>
      <c r="I511" s="196"/>
      <c r="J511" s="199"/>
      <c r="K511" s="202"/>
      <c r="L511" s="199">
        <f ca="1">IF(NOT(ISERROR(MATCH(K511,_xlfn.ANCHORARRAY(F522),0))),J524&amp;"Por favor no seleccionar los criterios de impacto",K511)</f>
        <v>0</v>
      </c>
      <c r="M511" s="196"/>
      <c r="N511" s="199"/>
      <c r="O511" s="174"/>
      <c r="P511" s="31">
        <v>3</v>
      </c>
      <c r="Q511" s="2" t="s">
        <v>1170</v>
      </c>
      <c r="R511" s="27" t="str">
        <f>IF(OR(S511="Preventivo",S511="Detectivo"),"Probabilidad",IF(S511="Correctivo","Impacto",""))</f>
        <v>Probabilidad</v>
      </c>
      <c r="S511" s="12" t="s">
        <v>64</v>
      </c>
      <c r="T511" s="12" t="s">
        <v>51</v>
      </c>
      <c r="U511" s="28" t="str">
        <f t="shared" si="474"/>
        <v>40%</v>
      </c>
      <c r="V511" s="12" t="s">
        <v>52</v>
      </c>
      <c r="W511" s="12" t="s">
        <v>150</v>
      </c>
      <c r="X511" s="12" t="s">
        <v>54</v>
      </c>
      <c r="Y511" s="29">
        <f>IFERROR(IF(AND(R510="Probabilidad",R511="Probabilidad"),(AA510-(+AA510*U511)),IF(AND(R510="Impacto",R511="Probabilidad"),(AA509-(+AA509*U511)),IF(R511="Impacto",AA510,""))),"")</f>
        <v>0.17279999999999998</v>
      </c>
      <c r="Z511" s="25" t="str">
        <f t="shared" si="475"/>
        <v>Muy Baja</v>
      </c>
      <c r="AA511" s="18">
        <f t="shared" si="476"/>
        <v>0.17279999999999998</v>
      </c>
      <c r="AB511" s="25" t="str">
        <f t="shared" si="477"/>
        <v>Moderado</v>
      </c>
      <c r="AC511" s="18">
        <f>IFERROR(IF(AND(R510="Impacto",R511="Impacto"),(AC510-(+AC510*U511)),IF(AND(R510="Probabilidad",R511="Impacto"),(AC509-(+AC509*U511)),IF(R511="Probabilidad",AC510,""))),"")</f>
        <v>0.6</v>
      </c>
      <c r="AD511" s="30" t="str">
        <f t="shared" si="478"/>
        <v>Moderado</v>
      </c>
      <c r="AE511" s="97" t="s">
        <v>55</v>
      </c>
      <c r="AF511" s="97" t="s">
        <v>1171</v>
      </c>
      <c r="AG511" s="12" t="s">
        <v>1168</v>
      </c>
      <c r="AH511" s="12" t="s">
        <v>1169</v>
      </c>
      <c r="AI511" s="12" t="s">
        <v>1164</v>
      </c>
      <c r="AJ511" s="12" t="s">
        <v>1162</v>
      </c>
      <c r="AK511" s="13">
        <v>44330</v>
      </c>
      <c r="AL511" s="13">
        <v>44561</v>
      </c>
      <c r="AM511" s="177"/>
      <c r="AN511" s="217"/>
    </row>
    <row r="512" spans="1:40" s="104" customFormat="1" ht="135" x14ac:dyDescent="0.3">
      <c r="A512" s="226"/>
      <c r="B512" s="177"/>
      <c r="C512" s="177"/>
      <c r="D512" s="177"/>
      <c r="E512" s="177"/>
      <c r="F512" s="208"/>
      <c r="G512" s="177"/>
      <c r="H512" s="177"/>
      <c r="I512" s="196"/>
      <c r="J512" s="199"/>
      <c r="K512" s="202"/>
      <c r="L512" s="199">
        <f ca="1">IF(NOT(ISERROR(MATCH(K512,_xlfn.ANCHORARRAY(F523),0))),J525&amp;"Por favor no seleccionar los criterios de impacto",K512)</f>
        <v>0</v>
      </c>
      <c r="M512" s="196"/>
      <c r="N512" s="199"/>
      <c r="O512" s="174"/>
      <c r="P512" s="31">
        <v>4</v>
      </c>
      <c r="Q512" s="2" t="s">
        <v>1172</v>
      </c>
      <c r="R512" s="27" t="str">
        <f t="shared" ref="R512:R520" si="479">IF(OR(S512="Preventivo",S512="Detectivo"),"Probabilidad",IF(S512="Correctivo","Impacto",""))</f>
        <v>Probabilidad</v>
      </c>
      <c r="S512" s="12" t="s">
        <v>50</v>
      </c>
      <c r="T512" s="12" t="s">
        <v>51</v>
      </c>
      <c r="U512" s="28" t="str">
        <f t="shared" si="474"/>
        <v>30%</v>
      </c>
      <c r="V512" s="12" t="s">
        <v>304</v>
      </c>
      <c r="W512" s="12" t="s">
        <v>150</v>
      </c>
      <c r="X512" s="12" t="s">
        <v>1166</v>
      </c>
      <c r="Y512" s="29">
        <f t="shared" ref="Y512:Y514" si="480">IFERROR(IF(AND(R511="Probabilidad",R512="Probabilidad"),(AA511-(+AA511*U512)),IF(AND(R511="Impacto",R512="Probabilidad"),(AA510-(+AA510*U512)),IF(R512="Impacto",AA511,""))),"")</f>
        <v>0.12095999999999998</v>
      </c>
      <c r="Z512" s="25" t="str">
        <f t="shared" si="475"/>
        <v>Muy Baja</v>
      </c>
      <c r="AA512" s="18">
        <f t="shared" si="476"/>
        <v>0.12095999999999998</v>
      </c>
      <c r="AB512" s="25" t="str">
        <f t="shared" si="477"/>
        <v>Moderado</v>
      </c>
      <c r="AC512" s="18">
        <f t="shared" ref="AC512:AC514" si="481">IFERROR(IF(AND(R511="Impacto",R512="Impacto"),(AC511-(+AC511*U512)),IF(AND(R511="Probabilidad",R512="Impacto"),(AC510-(+AC510*U512)),IF(R512="Probabilidad",AC511,""))),"")</f>
        <v>0.6</v>
      </c>
      <c r="AD512" s="30" t="str">
        <f>IFERROR(IF(OR(AND(Z512="Muy Baja",AB512="Leve"),AND(Z512="Muy Baja",AB512="Menor"),AND(Z512="Baja",AB512="Leve")),"Bajo",IF(OR(AND(Z512="Muy baja",AB512="Moderado"),AND(Z512="Baja",AB512="Menor"),AND(Z512="Baja",AB512="Moderado"),AND(Z512="Media",AB512="Leve"),AND(Z512="Media",AB512="Menor"),AND(Z512="Media",AB512="Moderado"),AND(Z512="Alta",AB512="Leve"),AND(Z512="Alta",AB512="Menor")),"Moderado",IF(OR(AND(Z512="Muy Baja",AB512="Mayor"),AND(Z512="Baja",AB512="Mayor"),AND(Z512="Media",AB512="Mayor"),AND(Z512="Alta",AB512="Moderado"),AND(Z512="Alta",AB512="Mayor"),AND(Z512="Muy Alta",AB512="Leve"),AND(Z512="Muy Alta",AB512="Menor"),AND(Z512="Muy Alta",AB512="Moderado"),AND(Z512="Muy Alta",AB512="Mayor")),"Alto",IF(OR(AND(Z512="Muy Baja",AB512="Catastrófico"),AND(Z512="Baja",AB512="Catastrófico"),AND(Z512="Media",AB512="Catastrófico"),AND(Z512="Alta",AB512="Catastrófico"),AND(Z512="Muy Alta",AB512="Catastrófico")),"Extremo","")))),"")</f>
        <v>Moderado</v>
      </c>
      <c r="AE512" s="97" t="s">
        <v>55</v>
      </c>
      <c r="AF512" s="97" t="s">
        <v>1173</v>
      </c>
      <c r="AG512" s="12" t="s">
        <v>1168</v>
      </c>
      <c r="AH512" s="12" t="s">
        <v>1169</v>
      </c>
      <c r="AI512" s="12" t="s">
        <v>1164</v>
      </c>
      <c r="AJ512" s="12" t="s">
        <v>1162</v>
      </c>
      <c r="AK512" s="13">
        <v>44330</v>
      </c>
      <c r="AL512" s="13">
        <v>44561</v>
      </c>
      <c r="AM512" s="177"/>
      <c r="AN512" s="217"/>
    </row>
    <row r="513" spans="1:70" s="104" customFormat="1" ht="162" x14ac:dyDescent="0.3">
      <c r="A513" s="226"/>
      <c r="B513" s="177"/>
      <c r="C513" s="177"/>
      <c r="D513" s="177"/>
      <c r="E513" s="177"/>
      <c r="F513" s="208"/>
      <c r="G513" s="177"/>
      <c r="H513" s="177"/>
      <c r="I513" s="196"/>
      <c r="J513" s="199"/>
      <c r="K513" s="202"/>
      <c r="L513" s="199">
        <f ca="1">IF(NOT(ISERROR(MATCH(K513,_xlfn.ANCHORARRAY(F524),0))),J526&amp;"Por favor no seleccionar los criterios de impacto",K513)</f>
        <v>0</v>
      </c>
      <c r="M513" s="196"/>
      <c r="N513" s="199"/>
      <c r="O513" s="174"/>
      <c r="P513" s="31">
        <v>5</v>
      </c>
      <c r="Q513" s="2" t="s">
        <v>1174</v>
      </c>
      <c r="R513" s="27" t="str">
        <f t="shared" si="479"/>
        <v>Probabilidad</v>
      </c>
      <c r="S513" s="12" t="s">
        <v>64</v>
      </c>
      <c r="T513" s="12" t="s">
        <v>51</v>
      </c>
      <c r="U513" s="28" t="str">
        <f t="shared" si="474"/>
        <v>40%</v>
      </c>
      <c r="V513" s="12" t="s">
        <v>52</v>
      </c>
      <c r="W513" s="12" t="s">
        <v>53</v>
      </c>
      <c r="X513" s="12" t="s">
        <v>54</v>
      </c>
      <c r="Y513" s="29">
        <f t="shared" si="480"/>
        <v>7.2575999999999988E-2</v>
      </c>
      <c r="Z513" s="25" t="str">
        <f t="shared" si="475"/>
        <v>Muy Baja</v>
      </c>
      <c r="AA513" s="18">
        <f t="shared" si="476"/>
        <v>7.2575999999999988E-2</v>
      </c>
      <c r="AB513" s="25" t="str">
        <f t="shared" si="477"/>
        <v>Moderado</v>
      </c>
      <c r="AC513" s="18">
        <f t="shared" si="481"/>
        <v>0.6</v>
      </c>
      <c r="AD513" s="30" t="str">
        <f t="shared" si="478"/>
        <v>Moderado</v>
      </c>
      <c r="AE513" s="97" t="s">
        <v>55</v>
      </c>
      <c r="AF513" s="97" t="s">
        <v>1175</v>
      </c>
      <c r="AG513" s="12" t="s">
        <v>1168</v>
      </c>
      <c r="AH513" s="12" t="s">
        <v>1169</v>
      </c>
      <c r="AI513" s="12" t="s">
        <v>1164</v>
      </c>
      <c r="AJ513" s="12" t="s">
        <v>1162</v>
      </c>
      <c r="AK513" s="13">
        <v>44330</v>
      </c>
      <c r="AL513" s="13">
        <v>44561</v>
      </c>
      <c r="AM513" s="177"/>
      <c r="AN513" s="217"/>
    </row>
    <row r="514" spans="1:70" s="104" customFormat="1" ht="162" x14ac:dyDescent="0.3">
      <c r="A514" s="234"/>
      <c r="B514" s="178"/>
      <c r="C514" s="178"/>
      <c r="D514" s="178"/>
      <c r="E514" s="178"/>
      <c r="F514" s="209"/>
      <c r="G514" s="178"/>
      <c r="H514" s="178"/>
      <c r="I514" s="197"/>
      <c r="J514" s="200"/>
      <c r="K514" s="203"/>
      <c r="L514" s="200">
        <f ca="1">IF(NOT(ISERROR(MATCH(K514,_xlfn.ANCHORARRAY(F525),0))),J527&amp;"Por favor no seleccionar los criterios de impacto",K514)</f>
        <v>0</v>
      </c>
      <c r="M514" s="197"/>
      <c r="N514" s="200"/>
      <c r="O514" s="175"/>
      <c r="P514" s="31">
        <v>6</v>
      </c>
      <c r="Q514" s="2" t="s">
        <v>1176</v>
      </c>
      <c r="R514" s="27" t="str">
        <f t="shared" si="479"/>
        <v>Probabilidad</v>
      </c>
      <c r="S514" s="12" t="s">
        <v>50</v>
      </c>
      <c r="T514" s="12" t="s">
        <v>51</v>
      </c>
      <c r="U514" s="28" t="str">
        <f t="shared" si="474"/>
        <v>30%</v>
      </c>
      <c r="V514" s="12" t="s">
        <v>304</v>
      </c>
      <c r="W514" s="12" t="s">
        <v>150</v>
      </c>
      <c r="X514" s="12" t="s">
        <v>54</v>
      </c>
      <c r="Y514" s="29">
        <f t="shared" si="480"/>
        <v>5.0803199999999993E-2</v>
      </c>
      <c r="Z514" s="25" t="str">
        <f t="shared" si="475"/>
        <v>Muy Baja</v>
      </c>
      <c r="AA514" s="18">
        <f t="shared" si="476"/>
        <v>5.0803199999999993E-2</v>
      </c>
      <c r="AB514" s="25" t="str">
        <f t="shared" si="477"/>
        <v>Moderado</v>
      </c>
      <c r="AC514" s="18">
        <f t="shared" si="481"/>
        <v>0.6</v>
      </c>
      <c r="AD514" s="30" t="str">
        <f t="shared" si="478"/>
        <v>Moderado</v>
      </c>
      <c r="AE514" s="97" t="s">
        <v>55</v>
      </c>
      <c r="AF514" s="97" t="s">
        <v>1177</v>
      </c>
      <c r="AG514" s="12" t="s">
        <v>1168</v>
      </c>
      <c r="AH514" s="12" t="s">
        <v>1169</v>
      </c>
      <c r="AI514" s="12" t="s">
        <v>1164</v>
      </c>
      <c r="AJ514" s="12" t="s">
        <v>1162</v>
      </c>
      <c r="AK514" s="13">
        <v>44330</v>
      </c>
      <c r="AL514" s="13">
        <v>44561</v>
      </c>
      <c r="AM514" s="178"/>
      <c r="AN514" s="224"/>
    </row>
    <row r="515" spans="1:70" s="104" customFormat="1" ht="135" x14ac:dyDescent="0.3">
      <c r="A515" s="225">
        <v>85</v>
      </c>
      <c r="B515" s="176" t="s">
        <v>1156</v>
      </c>
      <c r="C515" s="176" t="s">
        <v>43</v>
      </c>
      <c r="D515" s="176" t="s">
        <v>1178</v>
      </c>
      <c r="E515" s="176" t="s">
        <v>1179</v>
      </c>
      <c r="F515" s="207" t="s">
        <v>1180</v>
      </c>
      <c r="G515" s="176" t="s">
        <v>47</v>
      </c>
      <c r="H515" s="176">
        <v>52</v>
      </c>
      <c r="I515" s="195" t="str">
        <f t="shared" ref="I515" si="482">IF(H515&lt;=0,"",IF(H515&lt;=2,"Muy Baja",IF(H515&lt;=5,"Baja",IF(H515&lt;=19,"Media",IF(H515&lt;=50,"Alta","Muy Alta")))))</f>
        <v>Muy Alta</v>
      </c>
      <c r="J515" s="198">
        <f>IF(I515="","",IF(I515="Muy Baja",0.2,IF(I515="Baja",0.4,IF(I515="Media",0.6,IF(I515="Alta",0.8,IF(I515="Muy Alta",1,))))))</f>
        <v>1</v>
      </c>
      <c r="K515" s="201" t="s">
        <v>95</v>
      </c>
      <c r="L515" s="198" t="str">
        <f>IF(NOT(ISERROR(MATCH(K515,'[21]Tabla Impacto'!$B$221:$B$223,0))),'[21]Tabla Impacto'!$F$223&amp;"Por favor no seleccionar los criterios de impacto(Afectación Económica o presupuestal y Pérdida Reputacional)",K515)</f>
        <v xml:space="preserve">     El riesgo afecta la imagen de la entidad con algunos usuarios de relevancia frente al logro de los objetivos</v>
      </c>
      <c r="M515" s="195" t="str">
        <f>IF(OR(L515='[21]Tabla Impacto'!$C$11,L515='[21]Tabla Impacto'!$D$11),"Leve",IF(OR(L515='[21]Tabla Impacto'!$C$12,L515='[21]Tabla Impacto'!$D$12),"Menor",IF(OR(L515='[21]Tabla Impacto'!$C$13,L515='[21]Tabla Impacto'!$D$13),"Moderado",IF(OR(L515='[21]Tabla Impacto'!$C$14,L515='[21]Tabla Impacto'!$D$14),"Mayor",IF(OR(L515='[21]Tabla Impacto'!$C$15,L515='[21]Tabla Impacto'!$D$15),"Catastrófico","")))))</f>
        <v>Moderado</v>
      </c>
      <c r="N515" s="198">
        <f>IF(M515="","",IF(M515="Leve",0.2,IF(M515="Menor",0.4,IF(M515="Moderado",0.6,IF(M515="Mayor",0.8,IF(M515="Catastrófico",1,))))))</f>
        <v>0.6</v>
      </c>
      <c r="O515" s="173" t="str">
        <f>IF(OR(AND(I515="Muy Baja",M515="Leve"),AND(I515="Muy Baja",M515="Menor"),AND(I515="Baja",M515="Leve")),"Bajo",IF(OR(AND(I515="Muy baja",M515="Moderado"),AND(I515="Baja",M515="Menor"),AND(I515="Baja",M515="Moderado"),AND(I515="Media",M515="Leve"),AND(I515="Media",M515="Menor"),AND(I515="Media",M515="Moderado"),AND(I515="Alta",M515="Leve"),AND(I515="Alta",M515="Menor")),"Moderado",IF(OR(AND(I515="Muy Baja",M515="Mayor"),AND(I515="Baja",M515="Mayor"),AND(I515="Media",M515="Mayor"),AND(I515="Alta",M515="Moderado"),AND(I515="Alta",M515="Mayor"),AND(I515="Muy Alta",M515="Leve"),AND(I515="Muy Alta",M515="Menor"),AND(I515="Muy Alta",M515="Moderado"),AND(I515="Muy Alta",M515="Mayor")),"Alto",IF(OR(AND(I515="Muy Baja",M515="Catastrófico"),AND(I515="Baja",M515="Catastrófico"),AND(I515="Media",M515="Catastrófico"),AND(I515="Alta",M515="Catastrófico"),AND(I515="Muy Alta",M515="Catastrófico")),"Extremo",""))))</f>
        <v>Alto</v>
      </c>
      <c r="P515" s="31">
        <v>1</v>
      </c>
      <c r="Q515" s="2" t="s">
        <v>1172</v>
      </c>
      <c r="R515" s="27" t="str">
        <f t="shared" si="479"/>
        <v>Probabilidad</v>
      </c>
      <c r="S515" s="12" t="s">
        <v>50</v>
      </c>
      <c r="T515" s="12" t="s">
        <v>51</v>
      </c>
      <c r="U515" s="28" t="str">
        <f>IF(AND(S515="Preventivo",T515="Automático"),"50%",IF(AND(S515="Preventivo",T515="Manual"),"40%",IF(AND(S515="Detectivo",T515="Automático"),"40%",IF(AND(S515="Detectivo",T515="Manual"),"30%",IF(AND(S515="Correctivo",T515="Automático"),"35%",IF(AND(S515="Correctivo",T515="Manual"),"25%",""))))))</f>
        <v>30%</v>
      </c>
      <c r="V515" s="12" t="s">
        <v>304</v>
      </c>
      <c r="W515" s="12" t="s">
        <v>150</v>
      </c>
      <c r="X515" s="12" t="s">
        <v>1166</v>
      </c>
      <c r="Y515" s="29">
        <f>IFERROR(IF(R515="Probabilidad",(J515-(+J515*U515)),IF(R515="Impacto",J515,"")),"")</f>
        <v>0.7</v>
      </c>
      <c r="Z515" s="25" t="str">
        <f>IFERROR(IF(Y515="","",IF(Y515&lt;=0.2,"Muy Baja",IF(Y515&lt;=0.4,"Baja",IF(Y515&lt;=0.6,"Media",IF(Y515&lt;=0.8,"Alta","Muy Alta"))))),"")</f>
        <v>Alta</v>
      </c>
      <c r="AA515" s="18">
        <f>+Y515</f>
        <v>0.7</v>
      </c>
      <c r="AB515" s="25" t="str">
        <f>IFERROR(IF(AC515="","",IF(AC515&lt;=0.2,"Leve",IF(AC515&lt;=0.4,"Menor",IF(AC515&lt;=0.6,"Moderado",IF(AC515&lt;=0.8,"Mayor","Catastrófico"))))),"")</f>
        <v>Moderado</v>
      </c>
      <c r="AC515" s="18">
        <f>IFERROR(IF(R515="Impacto",(N515-(+N515*U515)),IF(R515="Probabilidad",N515,"")),"")</f>
        <v>0.6</v>
      </c>
      <c r="AD515" s="30" t="str">
        <f>IFERROR(IF(OR(AND(Z515="Muy Baja",AB515="Leve"),AND(Z515="Muy Baja",AB515="Menor"),AND(Z515="Baja",AB515="Leve")),"Bajo",IF(OR(AND(Z515="Muy baja",AB515="Moderado"),AND(Z515="Baja",AB515="Menor"),AND(Z515="Baja",AB515="Moderado"),AND(Z515="Media",AB515="Leve"),AND(Z515="Media",AB515="Menor"),AND(Z515="Media",AB515="Moderado"),AND(Z515="Alta",AB515="Leve"),AND(Z515="Alta",AB515="Menor")),"Moderado",IF(OR(AND(Z515="Muy Baja",AB515="Mayor"),AND(Z515="Baja",AB515="Mayor"),AND(Z515="Media",AB515="Mayor"),AND(Z515="Alta",AB515="Moderado"),AND(Z515="Alta",AB515="Mayor"),AND(Z515="Muy Alta",AB515="Leve"),AND(Z515="Muy Alta",AB515="Menor"),AND(Z515="Muy Alta",AB515="Moderado"),AND(Z515="Muy Alta",AB515="Mayor")),"Alto",IF(OR(AND(Z515="Muy Baja",AB515="Catastrófico"),AND(Z515="Baja",AB515="Catastrófico"),AND(Z515="Media",AB515="Catastrófico"),AND(Z515="Alta",AB515="Catastrófico"),AND(Z515="Muy Alta",AB515="Catastrófico")),"Extremo","")))),"")</f>
        <v>Alto</v>
      </c>
      <c r="AE515" s="97" t="s">
        <v>55</v>
      </c>
      <c r="AF515" s="97" t="s">
        <v>1177</v>
      </c>
      <c r="AG515" s="12" t="s">
        <v>1168</v>
      </c>
      <c r="AH515" s="12" t="s">
        <v>1169</v>
      </c>
      <c r="AI515" s="12" t="s">
        <v>1164</v>
      </c>
      <c r="AJ515" s="12" t="s">
        <v>1162</v>
      </c>
      <c r="AK515" s="13">
        <v>44330</v>
      </c>
      <c r="AL515" s="13">
        <v>44561</v>
      </c>
      <c r="AM515" s="176">
        <v>3809</v>
      </c>
      <c r="AN515" s="216"/>
    </row>
    <row r="516" spans="1:70" s="104" customFormat="1" ht="189" x14ac:dyDescent="0.3">
      <c r="A516" s="226"/>
      <c r="B516" s="177"/>
      <c r="C516" s="177"/>
      <c r="D516" s="177"/>
      <c r="E516" s="177"/>
      <c r="F516" s="208"/>
      <c r="G516" s="177"/>
      <c r="H516" s="177"/>
      <c r="I516" s="196"/>
      <c r="J516" s="199"/>
      <c r="K516" s="202"/>
      <c r="L516" s="199">
        <f ca="1">IF(NOT(ISERROR(MATCH(K516,_xlfn.ANCHORARRAY(F527),0))),J529&amp;"Por favor no seleccionar los criterios de impacto",K516)</f>
        <v>0</v>
      </c>
      <c r="M516" s="196"/>
      <c r="N516" s="199"/>
      <c r="O516" s="174"/>
      <c r="P516" s="31">
        <v>2</v>
      </c>
      <c r="Q516" s="2" t="s">
        <v>1181</v>
      </c>
      <c r="R516" s="27" t="str">
        <f t="shared" si="479"/>
        <v>Probabilidad</v>
      </c>
      <c r="S516" s="12" t="s">
        <v>64</v>
      </c>
      <c r="T516" s="12" t="s">
        <v>51</v>
      </c>
      <c r="U516" s="28" t="str">
        <f t="shared" ref="U516:U520" si="483">IF(AND(S516="Preventivo",T516="Automático"),"50%",IF(AND(S516="Preventivo",T516="Manual"),"40%",IF(AND(S516="Detectivo",T516="Automático"),"40%",IF(AND(S516="Detectivo",T516="Manual"),"30%",IF(AND(S516="Correctivo",T516="Automático"),"35%",IF(AND(S516="Correctivo",T516="Manual"),"25%",""))))))</f>
        <v>40%</v>
      </c>
      <c r="V516" s="12" t="s">
        <v>304</v>
      </c>
      <c r="W516" s="12" t="s">
        <v>150</v>
      </c>
      <c r="X516" s="12" t="s">
        <v>54</v>
      </c>
      <c r="Y516" s="29">
        <f>IFERROR(IF(AND(R515="Probabilidad",R516="Probabilidad"),(AA515-(+AA515*U516)),IF(R516="Probabilidad",(J515-(+J515*U516)),IF(R516="Impacto",AA515,""))),"")</f>
        <v>0.42</v>
      </c>
      <c r="Z516" s="25" t="str">
        <f t="shared" ref="Z516:Z520" si="484">IFERROR(IF(Y516="","",IF(Y516&lt;=0.2,"Muy Baja",IF(Y516&lt;=0.4,"Baja",IF(Y516&lt;=0.6,"Media",IF(Y516&lt;=0.8,"Alta","Muy Alta"))))),"")</f>
        <v>Media</v>
      </c>
      <c r="AA516" s="18">
        <f t="shared" ref="AA516:AA520" si="485">+Y516</f>
        <v>0.42</v>
      </c>
      <c r="AB516" s="25" t="str">
        <f t="shared" ref="AB516:AB520" si="486">IFERROR(IF(AC516="","",IF(AC516&lt;=0.2,"Leve",IF(AC516&lt;=0.4,"Menor",IF(AC516&lt;=0.6,"Moderado",IF(AC516&lt;=0.8,"Mayor","Catastrófico"))))),"")</f>
        <v>Moderado</v>
      </c>
      <c r="AC516" s="18">
        <f>IFERROR(IF(AND(R515="Impacto",R516="Impacto"),(AC515-(+AC515*U516)),IF(R516="Impacto",(N515-(+N515*U516)),IF(R516="Probabilidad",AC515,""))),"")</f>
        <v>0.6</v>
      </c>
      <c r="AD516" s="30" t="str">
        <f t="shared" ref="AD516:AD517" si="487">IFERROR(IF(OR(AND(Z516="Muy Baja",AB516="Leve"),AND(Z516="Muy Baja",AB516="Menor"),AND(Z516="Baja",AB516="Leve")),"Bajo",IF(OR(AND(Z516="Muy baja",AB516="Moderado"),AND(Z516="Baja",AB516="Menor"),AND(Z516="Baja",AB516="Moderado"),AND(Z516="Media",AB516="Leve"),AND(Z516="Media",AB516="Menor"),AND(Z516="Media",AB516="Moderado"),AND(Z516="Alta",AB516="Leve"),AND(Z516="Alta",AB516="Menor")),"Moderado",IF(OR(AND(Z516="Muy Baja",AB516="Mayor"),AND(Z516="Baja",AB516="Mayor"),AND(Z516="Media",AB516="Mayor"),AND(Z516="Alta",AB516="Moderado"),AND(Z516="Alta",AB516="Mayor"),AND(Z516="Muy Alta",AB516="Leve"),AND(Z516="Muy Alta",AB516="Menor"),AND(Z516="Muy Alta",AB516="Moderado"),AND(Z516="Muy Alta",AB516="Mayor")),"Alto",IF(OR(AND(Z516="Muy Baja",AB516="Catastrófico"),AND(Z516="Baja",AB516="Catastrófico"),AND(Z516="Media",AB516="Catastrófico"),AND(Z516="Alta",AB516="Catastrófico"),AND(Z516="Muy Alta",AB516="Catastrófico")),"Extremo","")))),"")</f>
        <v>Moderado</v>
      </c>
      <c r="AE516" s="97" t="s">
        <v>55</v>
      </c>
      <c r="AF516" s="97" t="s">
        <v>1182</v>
      </c>
      <c r="AG516" s="12" t="s">
        <v>1168</v>
      </c>
      <c r="AH516" s="12" t="s">
        <v>1169</v>
      </c>
      <c r="AI516" s="12" t="s">
        <v>1164</v>
      </c>
      <c r="AJ516" s="12" t="s">
        <v>1162</v>
      </c>
      <c r="AK516" s="13">
        <v>44330</v>
      </c>
      <c r="AL516" s="13">
        <v>44561</v>
      </c>
      <c r="AM516" s="177"/>
      <c r="AN516" s="217"/>
    </row>
    <row r="517" spans="1:70" s="104" customFormat="1" ht="40.5" x14ac:dyDescent="0.3">
      <c r="A517" s="226"/>
      <c r="B517" s="177"/>
      <c r="C517" s="177"/>
      <c r="D517" s="177"/>
      <c r="E517" s="177"/>
      <c r="F517" s="208"/>
      <c r="G517" s="177"/>
      <c r="H517" s="177"/>
      <c r="I517" s="196"/>
      <c r="J517" s="199"/>
      <c r="K517" s="202"/>
      <c r="L517" s="199">
        <f ca="1">IF(NOT(ISERROR(MATCH(K517,_xlfn.ANCHORARRAY(F528),0))),J530&amp;"Por favor no seleccionar los criterios de impacto",K517)</f>
        <v>0</v>
      </c>
      <c r="M517" s="196"/>
      <c r="N517" s="199"/>
      <c r="O517" s="174"/>
      <c r="P517" s="31">
        <v>3</v>
      </c>
      <c r="Q517" s="2"/>
      <c r="R517" s="27" t="str">
        <f t="shared" si="479"/>
        <v/>
      </c>
      <c r="S517" s="12"/>
      <c r="T517" s="12"/>
      <c r="U517" s="28" t="str">
        <f t="shared" si="483"/>
        <v/>
      </c>
      <c r="V517" s="12"/>
      <c r="W517" s="12"/>
      <c r="X517" s="12"/>
      <c r="Y517" s="29" t="str">
        <f>IFERROR(IF(AND(R516="Probabilidad",R517="Probabilidad"),(AA516-(+AA516*U517)),IF(AND(R516="Impacto",R517="Probabilidad"),(AA515-(+AA515*U517)),IF(R517="Impacto",AA516,""))),"")</f>
        <v/>
      </c>
      <c r="Z517" s="25" t="str">
        <f t="shared" si="484"/>
        <v/>
      </c>
      <c r="AA517" s="18" t="str">
        <f t="shared" si="485"/>
        <v/>
      </c>
      <c r="AB517" s="25" t="str">
        <f t="shared" si="486"/>
        <v/>
      </c>
      <c r="AC517" s="18" t="str">
        <f>IFERROR(IF(AND(R516="Impacto",R517="Impacto"),(AC516-(+AC516*U517)),IF(AND(R516="Probabilidad",R517="Impacto"),(AC515-(+AC515*U517)),IF(R517="Probabilidad",AC516,""))),"")</f>
        <v/>
      </c>
      <c r="AD517" s="30" t="str">
        <f t="shared" si="487"/>
        <v/>
      </c>
      <c r="AE517" s="11"/>
      <c r="AF517" s="97" t="s">
        <v>1183</v>
      </c>
      <c r="AG517" s="12" t="s">
        <v>1168</v>
      </c>
      <c r="AH517" s="12" t="s">
        <v>1169</v>
      </c>
      <c r="AI517" s="12" t="s">
        <v>1164</v>
      </c>
      <c r="AJ517" s="12" t="s">
        <v>1162</v>
      </c>
      <c r="AK517" s="13">
        <v>44330</v>
      </c>
      <c r="AL517" s="13">
        <v>44377</v>
      </c>
      <c r="AM517" s="177"/>
      <c r="AN517" s="217"/>
    </row>
    <row r="518" spans="1:70" s="104" customFormat="1" ht="40.5" x14ac:dyDescent="0.3">
      <c r="A518" s="226"/>
      <c r="B518" s="177"/>
      <c r="C518" s="177"/>
      <c r="D518" s="177"/>
      <c r="E518" s="177"/>
      <c r="F518" s="208"/>
      <c r="G518" s="177"/>
      <c r="H518" s="177"/>
      <c r="I518" s="196"/>
      <c r="J518" s="199"/>
      <c r="K518" s="202"/>
      <c r="L518" s="199">
        <f ca="1">IF(NOT(ISERROR(MATCH(K518,_xlfn.ANCHORARRAY(F529),0))),J531&amp;"Por favor no seleccionar los criterios de impacto",K518)</f>
        <v>0</v>
      </c>
      <c r="M518" s="196"/>
      <c r="N518" s="199"/>
      <c r="O518" s="174"/>
      <c r="P518" s="31">
        <v>4</v>
      </c>
      <c r="Q518" s="2"/>
      <c r="R518" s="27" t="str">
        <f t="shared" si="479"/>
        <v/>
      </c>
      <c r="S518" s="12"/>
      <c r="T518" s="12"/>
      <c r="U518" s="28" t="str">
        <f t="shared" si="483"/>
        <v/>
      </c>
      <c r="V518" s="12"/>
      <c r="W518" s="12"/>
      <c r="X518" s="12"/>
      <c r="Y518" s="29" t="str">
        <f t="shared" ref="Y518:Y520" si="488">IFERROR(IF(AND(R517="Probabilidad",R518="Probabilidad"),(AA517-(+AA517*U518)),IF(AND(R517="Impacto",R518="Probabilidad"),(AA516-(+AA516*U518)),IF(R518="Impacto",AA517,""))),"")</f>
        <v/>
      </c>
      <c r="Z518" s="25" t="str">
        <f t="shared" si="484"/>
        <v/>
      </c>
      <c r="AA518" s="18" t="str">
        <f t="shared" si="485"/>
        <v/>
      </c>
      <c r="AB518" s="25" t="str">
        <f t="shared" si="486"/>
        <v/>
      </c>
      <c r="AC518" s="18" t="str">
        <f t="shared" ref="AC518:AC520" si="489">IFERROR(IF(AND(R517="Impacto",R518="Impacto"),(AC517-(+AC517*U518)),IF(AND(R517="Probabilidad",R518="Impacto"),(AC516-(+AC516*U518)),IF(R518="Probabilidad",AC517,""))),"")</f>
        <v/>
      </c>
      <c r="AD518" s="30" t="str">
        <f>IFERROR(IF(OR(AND(Z518="Muy Baja",AB518="Leve"),AND(Z518="Muy Baja",AB518="Menor"),AND(Z518="Baja",AB518="Leve")),"Bajo",IF(OR(AND(Z518="Muy baja",AB518="Moderado"),AND(Z518="Baja",AB518="Menor"),AND(Z518="Baja",AB518="Moderado"),AND(Z518="Media",AB518="Leve"),AND(Z518="Media",AB518="Menor"),AND(Z518="Media",AB518="Moderado"),AND(Z518="Alta",AB518="Leve"),AND(Z518="Alta",AB518="Menor")),"Moderado",IF(OR(AND(Z518="Muy Baja",AB518="Mayor"),AND(Z518="Baja",AB518="Mayor"),AND(Z518="Media",AB518="Mayor"),AND(Z518="Alta",AB518="Moderado"),AND(Z518="Alta",AB518="Mayor"),AND(Z518="Muy Alta",AB518="Leve"),AND(Z518="Muy Alta",AB518="Menor"),AND(Z518="Muy Alta",AB518="Moderado"),AND(Z518="Muy Alta",AB518="Mayor")),"Alto",IF(OR(AND(Z518="Muy Baja",AB518="Catastrófico"),AND(Z518="Baja",AB518="Catastrófico"),AND(Z518="Media",AB518="Catastrófico"),AND(Z518="Alta",AB518="Catastrófico"),AND(Z518="Muy Alta",AB518="Catastrófico")),"Extremo","")))),"")</f>
        <v/>
      </c>
      <c r="AE518" s="11"/>
      <c r="AF518" s="97" t="s">
        <v>1184</v>
      </c>
      <c r="AG518" s="12" t="s">
        <v>1168</v>
      </c>
      <c r="AH518" s="12" t="s">
        <v>1169</v>
      </c>
      <c r="AI518" s="12" t="s">
        <v>1164</v>
      </c>
      <c r="AJ518" s="12" t="s">
        <v>1162</v>
      </c>
      <c r="AK518" s="13">
        <v>44330</v>
      </c>
      <c r="AL518" s="13">
        <v>44561</v>
      </c>
      <c r="AM518" s="177"/>
      <c r="AN518" s="217"/>
    </row>
    <row r="519" spans="1:70" s="104" customFormat="1" x14ac:dyDescent="0.3">
      <c r="A519" s="226"/>
      <c r="B519" s="177"/>
      <c r="C519" s="177"/>
      <c r="D519" s="177"/>
      <c r="E519" s="177"/>
      <c r="F519" s="208"/>
      <c r="G519" s="177"/>
      <c r="H519" s="177"/>
      <c r="I519" s="196"/>
      <c r="J519" s="199"/>
      <c r="K519" s="202"/>
      <c r="L519" s="199">
        <f ca="1">IF(NOT(ISERROR(MATCH(K519,_xlfn.ANCHORARRAY(F530),0))),J532&amp;"Por favor no seleccionar los criterios de impacto",K519)</f>
        <v>0</v>
      </c>
      <c r="M519" s="196"/>
      <c r="N519" s="199"/>
      <c r="O519" s="174"/>
      <c r="P519" s="31">
        <v>5</v>
      </c>
      <c r="Q519" s="2"/>
      <c r="R519" s="27" t="str">
        <f t="shared" si="479"/>
        <v/>
      </c>
      <c r="S519" s="12"/>
      <c r="T519" s="12"/>
      <c r="U519" s="28" t="str">
        <f t="shared" si="483"/>
        <v/>
      </c>
      <c r="V519" s="12"/>
      <c r="W519" s="12"/>
      <c r="X519" s="12"/>
      <c r="Y519" s="29" t="str">
        <f t="shared" si="488"/>
        <v/>
      </c>
      <c r="Z519" s="25" t="str">
        <f t="shared" si="484"/>
        <v/>
      </c>
      <c r="AA519" s="18" t="str">
        <f t="shared" si="485"/>
        <v/>
      </c>
      <c r="AB519" s="25" t="str">
        <f t="shared" si="486"/>
        <v/>
      </c>
      <c r="AC519" s="18" t="str">
        <f t="shared" si="489"/>
        <v/>
      </c>
      <c r="AD519" s="30" t="str">
        <f t="shared" ref="AD519:AD520" si="490">IFERROR(IF(OR(AND(Z519="Muy Baja",AB519="Leve"),AND(Z519="Muy Baja",AB519="Menor"),AND(Z519="Baja",AB519="Leve")),"Bajo",IF(OR(AND(Z519="Muy baja",AB519="Moderado"),AND(Z519="Baja",AB519="Menor"),AND(Z519="Baja",AB519="Moderado"),AND(Z519="Media",AB519="Leve"),AND(Z519="Media",AB519="Menor"),AND(Z519="Media",AB519="Moderado"),AND(Z519="Alta",AB519="Leve"),AND(Z519="Alta",AB519="Menor")),"Moderado",IF(OR(AND(Z519="Muy Baja",AB519="Mayor"),AND(Z519="Baja",AB519="Mayor"),AND(Z519="Media",AB519="Mayor"),AND(Z519="Alta",AB519="Moderado"),AND(Z519="Alta",AB519="Mayor"),AND(Z519="Muy Alta",AB519="Leve"),AND(Z519="Muy Alta",AB519="Menor"),AND(Z519="Muy Alta",AB519="Moderado"),AND(Z519="Muy Alta",AB519="Mayor")),"Alto",IF(OR(AND(Z519="Muy Baja",AB519="Catastrófico"),AND(Z519="Baja",AB519="Catastrófico"),AND(Z519="Media",AB519="Catastrófico"),AND(Z519="Alta",AB519="Catastrófico"),AND(Z519="Muy Alta",AB519="Catastrófico")),"Extremo","")))),"")</f>
        <v/>
      </c>
      <c r="AE519" s="11"/>
      <c r="AF519" s="11"/>
      <c r="AG519" s="12"/>
      <c r="AH519" s="12"/>
      <c r="AI519" s="12"/>
      <c r="AJ519" s="12"/>
      <c r="AK519" s="13"/>
      <c r="AL519" s="13"/>
      <c r="AM519" s="177"/>
      <c r="AN519" s="217"/>
    </row>
    <row r="520" spans="1:70" s="104" customFormat="1" ht="17.25" thickBot="1" x14ac:dyDescent="0.35">
      <c r="A520" s="227"/>
      <c r="B520" s="215"/>
      <c r="C520" s="215"/>
      <c r="D520" s="215"/>
      <c r="E520" s="215"/>
      <c r="F520" s="228"/>
      <c r="G520" s="215"/>
      <c r="H520" s="215"/>
      <c r="I520" s="219"/>
      <c r="J520" s="213"/>
      <c r="K520" s="220"/>
      <c r="L520" s="213">
        <f ca="1">IF(NOT(ISERROR(MATCH(K520,_xlfn.ANCHORARRAY(F531),0))),J533&amp;"Por favor no seleccionar los criterios de impacto",K520)</f>
        <v>0</v>
      </c>
      <c r="M520" s="219"/>
      <c r="N520" s="213"/>
      <c r="O520" s="214"/>
      <c r="P520" s="64">
        <v>6</v>
      </c>
      <c r="Q520" s="47"/>
      <c r="R520" s="65" t="str">
        <f t="shared" si="479"/>
        <v/>
      </c>
      <c r="S520" s="66"/>
      <c r="T520" s="66"/>
      <c r="U520" s="67" t="str">
        <f t="shared" si="483"/>
        <v/>
      </c>
      <c r="V520" s="66"/>
      <c r="W520" s="66"/>
      <c r="X520" s="66"/>
      <c r="Y520" s="68" t="str">
        <f t="shared" si="488"/>
        <v/>
      </c>
      <c r="Z520" s="52" t="str">
        <f t="shared" si="484"/>
        <v/>
      </c>
      <c r="AA520" s="67" t="str">
        <f t="shared" si="485"/>
        <v/>
      </c>
      <c r="AB520" s="52" t="str">
        <f t="shared" si="486"/>
        <v/>
      </c>
      <c r="AC520" s="67" t="str">
        <f t="shared" si="489"/>
        <v/>
      </c>
      <c r="AD520" s="69" t="str">
        <f t="shared" si="490"/>
        <v/>
      </c>
      <c r="AE520" s="66"/>
      <c r="AF520" s="66"/>
      <c r="AG520" s="66"/>
      <c r="AH520" s="66"/>
      <c r="AI520" s="66"/>
      <c r="AJ520" s="66"/>
      <c r="AK520" s="70"/>
      <c r="AL520" s="70"/>
      <c r="AM520" s="215"/>
      <c r="AN520" s="218"/>
    </row>
    <row r="521" spans="1:70" x14ac:dyDescent="0.3">
      <c r="A521" s="109"/>
      <c r="B521" s="109"/>
      <c r="C521" s="109"/>
      <c r="D521" s="109"/>
      <c r="E521" s="109"/>
      <c r="F521" s="109"/>
      <c r="G521" s="109"/>
      <c r="H521" s="109"/>
      <c r="I521" s="109"/>
      <c r="J521" s="109"/>
      <c r="K521" s="109"/>
      <c r="L521" s="109"/>
      <c r="M521" s="109"/>
      <c r="N521" s="109"/>
      <c r="O521" s="109"/>
      <c r="P521" s="109"/>
      <c r="Q521" s="123"/>
      <c r="R521" s="109"/>
      <c r="S521" s="109"/>
      <c r="T521" s="109"/>
      <c r="U521" s="109"/>
      <c r="V521" s="109"/>
      <c r="W521" s="109"/>
      <c r="X521" s="109"/>
      <c r="Y521" s="109"/>
      <c r="Z521" s="109"/>
      <c r="AA521" s="109"/>
      <c r="AB521" s="109"/>
      <c r="AC521" s="109"/>
      <c r="AD521" s="109"/>
      <c r="AE521" s="109"/>
      <c r="AF521" s="109"/>
      <c r="AG521" s="109"/>
      <c r="AH521" s="109"/>
      <c r="AI521" s="109"/>
      <c r="AJ521" s="109"/>
      <c r="AK521" s="109"/>
      <c r="AL521" s="109"/>
      <c r="AM521" s="109"/>
      <c r="AN521" s="109"/>
      <c r="AO521" s="103"/>
      <c r="AP521" s="103"/>
      <c r="AQ521" s="103"/>
      <c r="AR521" s="103"/>
      <c r="AS521" s="103"/>
      <c r="AT521" s="103"/>
      <c r="AU521" s="103"/>
      <c r="AV521" s="103"/>
      <c r="AW521" s="103"/>
      <c r="AX521" s="103"/>
      <c r="AY521" s="103"/>
      <c r="AZ521" s="103"/>
      <c r="BA521" s="103"/>
      <c r="BB521" s="103"/>
      <c r="BC521" s="103"/>
      <c r="BD521" s="103"/>
      <c r="BE521" s="103"/>
      <c r="BF521" s="103"/>
      <c r="BG521" s="103"/>
      <c r="BH521" s="103"/>
      <c r="BI521" s="103"/>
      <c r="BJ521" s="103"/>
      <c r="BK521" s="103"/>
      <c r="BL521" s="103"/>
      <c r="BM521" s="103"/>
      <c r="BN521" s="103"/>
      <c r="BO521" s="103"/>
      <c r="BP521" s="103"/>
      <c r="BQ521" s="103"/>
      <c r="BR521" s="103"/>
    </row>
    <row r="522" spans="1:70" x14ac:dyDescent="0.3">
      <c r="A522" s="109"/>
      <c r="B522" s="109"/>
      <c r="C522" s="109"/>
      <c r="D522" s="109"/>
      <c r="E522" s="109"/>
      <c r="F522" s="109"/>
      <c r="G522" s="109"/>
      <c r="H522" s="109"/>
      <c r="I522" s="109"/>
      <c r="J522" s="109"/>
      <c r="K522" s="109"/>
      <c r="L522" s="109"/>
      <c r="M522" s="109"/>
      <c r="N522" s="109"/>
      <c r="O522" s="109"/>
      <c r="P522" s="109"/>
      <c r="Q522" s="123"/>
      <c r="R522" s="109"/>
      <c r="S522" s="109"/>
      <c r="T522" s="109"/>
      <c r="U522" s="109"/>
      <c r="V522" s="109"/>
      <c r="W522" s="109"/>
      <c r="X522" s="109"/>
      <c r="Y522" s="109"/>
      <c r="Z522" s="109"/>
      <c r="AA522" s="109"/>
      <c r="AB522" s="109"/>
      <c r="AC522" s="109"/>
      <c r="AD522" s="109"/>
      <c r="AE522" s="109"/>
      <c r="AF522" s="109"/>
      <c r="AG522" s="109"/>
      <c r="AH522" s="109"/>
      <c r="AI522" s="109"/>
      <c r="AJ522" s="109"/>
      <c r="AK522" s="109"/>
      <c r="AL522" s="109"/>
      <c r="AM522" s="109"/>
      <c r="AN522" s="109"/>
      <c r="AO522" s="103"/>
      <c r="AP522" s="103"/>
      <c r="AQ522" s="103"/>
      <c r="AR522" s="103"/>
      <c r="AS522" s="103"/>
      <c r="AT522" s="103"/>
      <c r="AU522" s="103"/>
      <c r="AV522" s="103"/>
      <c r="AW522" s="103"/>
      <c r="AX522" s="103"/>
      <c r="AY522" s="103"/>
      <c r="AZ522" s="103"/>
      <c r="BA522" s="103"/>
      <c r="BB522" s="103"/>
      <c r="BC522" s="103"/>
      <c r="BD522" s="103"/>
      <c r="BE522" s="103"/>
      <c r="BF522" s="103"/>
      <c r="BG522" s="103"/>
      <c r="BH522" s="103"/>
      <c r="BI522" s="103"/>
      <c r="BJ522" s="103"/>
      <c r="BK522" s="103"/>
      <c r="BL522" s="103"/>
      <c r="BM522" s="103"/>
      <c r="BN522" s="103"/>
      <c r="BO522" s="103"/>
      <c r="BP522" s="103"/>
      <c r="BQ522" s="103"/>
      <c r="BR522" s="103"/>
    </row>
    <row r="523" spans="1:70" x14ac:dyDescent="0.3">
      <c r="A523" s="109"/>
      <c r="B523" s="109"/>
      <c r="C523" s="109"/>
      <c r="D523" s="109"/>
      <c r="E523" s="109"/>
      <c r="F523" s="109"/>
      <c r="G523" s="109"/>
      <c r="H523" s="109"/>
      <c r="I523" s="109"/>
      <c r="J523" s="109"/>
      <c r="K523" s="109"/>
      <c r="L523" s="109"/>
      <c r="M523" s="109"/>
      <c r="N523" s="109"/>
      <c r="O523" s="109"/>
      <c r="P523" s="109"/>
      <c r="Q523" s="123"/>
      <c r="R523" s="109"/>
      <c r="S523" s="109"/>
      <c r="T523" s="109"/>
      <c r="U523" s="109"/>
      <c r="V523" s="109"/>
      <c r="W523" s="109"/>
      <c r="X523" s="109"/>
      <c r="Y523" s="109"/>
      <c r="Z523" s="109"/>
      <c r="AA523" s="109"/>
      <c r="AB523" s="109"/>
      <c r="AC523" s="109"/>
      <c r="AD523" s="109"/>
      <c r="AE523" s="109"/>
      <c r="AF523" s="109"/>
      <c r="AG523" s="109"/>
      <c r="AH523" s="109"/>
      <c r="AI523" s="109"/>
      <c r="AJ523" s="109"/>
      <c r="AK523" s="109"/>
      <c r="AL523" s="109"/>
      <c r="AM523" s="109"/>
      <c r="AN523" s="109"/>
      <c r="AO523" s="103"/>
      <c r="AP523" s="103"/>
      <c r="AQ523" s="103"/>
      <c r="AR523" s="103"/>
      <c r="AS523" s="103"/>
      <c r="AT523" s="103"/>
      <c r="AU523" s="103"/>
      <c r="AV523" s="103"/>
      <c r="AW523" s="103"/>
      <c r="AX523" s="103"/>
      <c r="AY523" s="103"/>
      <c r="AZ523" s="103"/>
      <c r="BA523" s="103"/>
      <c r="BB523" s="103"/>
      <c r="BC523" s="103"/>
      <c r="BD523" s="103"/>
      <c r="BE523" s="103"/>
      <c r="BF523" s="103"/>
      <c r="BG523" s="103"/>
      <c r="BH523" s="103"/>
      <c r="BI523" s="103"/>
      <c r="BJ523" s="103"/>
      <c r="BK523" s="103"/>
      <c r="BL523" s="103"/>
      <c r="BM523" s="103"/>
      <c r="BN523" s="103"/>
      <c r="BO523" s="103"/>
      <c r="BP523" s="103"/>
      <c r="BQ523" s="103"/>
      <c r="BR523" s="103"/>
    </row>
    <row r="524" spans="1:70" x14ac:dyDescent="0.3">
      <c r="A524" s="109"/>
      <c r="B524" s="109"/>
      <c r="C524" s="109"/>
      <c r="D524" s="109"/>
      <c r="E524" s="109"/>
      <c r="F524" s="109"/>
      <c r="G524" s="109"/>
      <c r="H524" s="109"/>
      <c r="I524" s="109"/>
      <c r="J524" s="109"/>
      <c r="K524" s="109"/>
      <c r="L524" s="109"/>
      <c r="M524" s="109"/>
      <c r="N524" s="109"/>
      <c r="O524" s="109"/>
      <c r="P524" s="109"/>
      <c r="Q524" s="123"/>
      <c r="R524" s="109"/>
      <c r="S524" s="109"/>
      <c r="T524" s="109"/>
      <c r="U524" s="109"/>
      <c r="V524" s="109"/>
      <c r="W524" s="109"/>
      <c r="X524" s="109"/>
      <c r="Y524" s="109"/>
      <c r="Z524" s="109"/>
      <c r="AA524" s="109"/>
      <c r="AB524" s="109"/>
      <c r="AC524" s="109"/>
      <c r="AD524" s="109"/>
      <c r="AE524" s="109"/>
      <c r="AF524" s="109"/>
      <c r="AG524" s="109"/>
      <c r="AH524" s="109"/>
      <c r="AI524" s="109"/>
      <c r="AJ524" s="109"/>
      <c r="AK524" s="109"/>
      <c r="AL524" s="109"/>
      <c r="AM524" s="109"/>
      <c r="AN524" s="109"/>
      <c r="AO524" s="103"/>
      <c r="AP524" s="103"/>
      <c r="AQ524" s="103"/>
      <c r="AR524" s="103"/>
      <c r="AS524" s="103"/>
      <c r="AT524" s="103"/>
      <c r="AU524" s="103"/>
      <c r="AV524" s="103"/>
      <c r="AW524" s="103"/>
      <c r="AX524" s="103"/>
      <c r="AY524" s="103"/>
      <c r="AZ524" s="103"/>
      <c r="BA524" s="103"/>
      <c r="BB524" s="103"/>
      <c r="BC524" s="103"/>
      <c r="BD524" s="103"/>
      <c r="BE524" s="103"/>
      <c r="BF524" s="103"/>
      <c r="BG524" s="103"/>
      <c r="BH524" s="103"/>
      <c r="BI524" s="103"/>
      <c r="BJ524" s="103"/>
      <c r="BK524" s="103"/>
      <c r="BL524" s="103"/>
      <c r="BM524" s="103"/>
      <c r="BN524" s="103"/>
      <c r="BO524" s="103"/>
      <c r="BP524" s="103"/>
      <c r="BQ524" s="103"/>
      <c r="BR524" s="103"/>
    </row>
    <row r="525" spans="1:70" x14ac:dyDescent="0.3">
      <c r="A525" s="109"/>
      <c r="B525" s="109"/>
      <c r="C525" s="109"/>
      <c r="D525" s="109"/>
      <c r="E525" s="109"/>
      <c r="F525" s="109"/>
      <c r="G525" s="109"/>
      <c r="H525" s="109"/>
      <c r="I525" s="109"/>
      <c r="J525" s="109"/>
      <c r="K525" s="109"/>
      <c r="L525" s="109"/>
      <c r="M525" s="109"/>
      <c r="N525" s="109"/>
      <c r="O525" s="109"/>
      <c r="P525" s="109"/>
      <c r="Q525" s="123"/>
      <c r="R525" s="109"/>
      <c r="S525" s="109"/>
      <c r="T525" s="109"/>
      <c r="U525" s="109"/>
      <c r="V525" s="109"/>
      <c r="W525" s="109"/>
      <c r="X525" s="109"/>
      <c r="Y525" s="109"/>
      <c r="Z525" s="109"/>
      <c r="AA525" s="109"/>
      <c r="AB525" s="109"/>
      <c r="AC525" s="109"/>
      <c r="AD525" s="109"/>
      <c r="AE525" s="109"/>
      <c r="AF525" s="109"/>
      <c r="AG525" s="109"/>
      <c r="AH525" s="109"/>
      <c r="AI525" s="109"/>
      <c r="AJ525" s="109"/>
      <c r="AK525" s="109"/>
      <c r="AL525" s="109"/>
      <c r="AM525" s="109"/>
      <c r="AN525" s="109"/>
      <c r="AO525" s="103"/>
      <c r="AP525" s="103"/>
      <c r="AQ525" s="103"/>
      <c r="AR525" s="103"/>
      <c r="AS525" s="103"/>
      <c r="AT525" s="103"/>
      <c r="AU525" s="103"/>
      <c r="AV525" s="103"/>
      <c r="AW525" s="103"/>
      <c r="AX525" s="103"/>
      <c r="AY525" s="103"/>
      <c r="AZ525" s="103"/>
      <c r="BA525" s="103"/>
      <c r="BB525" s="103"/>
      <c r="BC525" s="103"/>
      <c r="BD525" s="103"/>
      <c r="BE525" s="103"/>
      <c r="BF525" s="103"/>
      <c r="BG525" s="103"/>
      <c r="BH525" s="103"/>
      <c r="BI525" s="103"/>
      <c r="BJ525" s="103"/>
      <c r="BK525" s="103"/>
      <c r="BL525" s="103"/>
      <c r="BM525" s="103"/>
      <c r="BN525" s="103"/>
      <c r="BO525" s="103"/>
      <c r="BP525" s="103"/>
      <c r="BQ525" s="103"/>
      <c r="BR525" s="103"/>
    </row>
    <row r="526" spans="1:70" x14ac:dyDescent="0.3">
      <c r="A526" s="109"/>
      <c r="B526" s="109"/>
      <c r="C526" s="109"/>
      <c r="D526" s="109"/>
      <c r="E526" s="109"/>
      <c r="F526" s="109"/>
      <c r="G526" s="109"/>
      <c r="H526" s="109"/>
      <c r="I526" s="109"/>
      <c r="J526" s="109"/>
      <c r="K526" s="109"/>
      <c r="L526" s="109"/>
      <c r="M526" s="109"/>
      <c r="N526" s="109"/>
      <c r="O526" s="109"/>
      <c r="P526" s="109"/>
      <c r="Q526" s="123"/>
      <c r="R526" s="109"/>
      <c r="S526" s="109"/>
      <c r="T526" s="109"/>
      <c r="U526" s="109"/>
      <c r="V526" s="109"/>
      <c r="W526" s="109"/>
      <c r="X526" s="109"/>
      <c r="Y526" s="109"/>
      <c r="Z526" s="109"/>
      <c r="AA526" s="109"/>
      <c r="AB526" s="109"/>
      <c r="AC526" s="109"/>
      <c r="AD526" s="109"/>
      <c r="AE526" s="109"/>
      <c r="AF526" s="109"/>
      <c r="AG526" s="109"/>
      <c r="AH526" s="109"/>
      <c r="AI526" s="109"/>
      <c r="AJ526" s="109"/>
      <c r="AK526" s="109"/>
      <c r="AL526" s="109"/>
      <c r="AM526" s="109"/>
      <c r="AN526" s="109"/>
      <c r="AO526" s="103"/>
      <c r="AP526" s="103"/>
      <c r="AQ526" s="103"/>
      <c r="AR526" s="103"/>
      <c r="AS526" s="103"/>
      <c r="AT526" s="103"/>
      <c r="AU526" s="103"/>
      <c r="AV526" s="103"/>
      <c r="AW526" s="103"/>
      <c r="AX526" s="103"/>
      <c r="AY526" s="103"/>
      <c r="AZ526" s="103"/>
      <c r="BA526" s="103"/>
      <c r="BB526" s="103"/>
      <c r="BC526" s="103"/>
      <c r="BD526" s="103"/>
      <c r="BE526" s="103"/>
      <c r="BF526" s="103"/>
      <c r="BG526" s="103"/>
      <c r="BH526" s="103"/>
      <c r="BI526" s="103"/>
      <c r="BJ526" s="103"/>
      <c r="BK526" s="103"/>
      <c r="BL526" s="103"/>
      <c r="BM526" s="103"/>
      <c r="BN526" s="103"/>
      <c r="BO526" s="103"/>
      <c r="BP526" s="103"/>
      <c r="BQ526" s="103"/>
      <c r="BR526" s="103"/>
    </row>
    <row r="527" spans="1:70" x14ac:dyDescent="0.3">
      <c r="A527" s="109"/>
      <c r="B527" s="109"/>
      <c r="C527" s="109"/>
      <c r="D527" s="109"/>
      <c r="E527" s="109"/>
      <c r="F527" s="109"/>
      <c r="G527" s="109"/>
      <c r="H527" s="109"/>
      <c r="I527" s="109"/>
      <c r="J527" s="109"/>
      <c r="K527" s="109"/>
      <c r="L527" s="109"/>
      <c r="M527" s="109"/>
      <c r="N527" s="109"/>
      <c r="O527" s="109"/>
      <c r="P527" s="109"/>
      <c r="Q527" s="123"/>
      <c r="R527" s="109"/>
      <c r="S527" s="109"/>
      <c r="T527" s="109"/>
      <c r="U527" s="109"/>
      <c r="V527" s="109"/>
      <c r="W527" s="109"/>
      <c r="X527" s="109"/>
      <c r="Y527" s="109"/>
      <c r="Z527" s="109"/>
      <c r="AA527" s="109"/>
      <c r="AB527" s="109"/>
      <c r="AC527" s="109"/>
      <c r="AD527" s="109"/>
      <c r="AE527" s="109"/>
      <c r="AF527" s="109"/>
      <c r="AG527" s="109"/>
      <c r="AH527" s="109"/>
      <c r="AI527" s="109"/>
      <c r="AJ527" s="109"/>
      <c r="AK527" s="109"/>
      <c r="AL527" s="109"/>
      <c r="AM527" s="109"/>
      <c r="AN527" s="109"/>
      <c r="AO527" s="103"/>
      <c r="AP527" s="103"/>
      <c r="AQ527" s="103"/>
      <c r="AR527" s="103"/>
      <c r="AS527" s="103"/>
      <c r="AT527" s="103"/>
      <c r="AU527" s="103"/>
      <c r="AV527" s="103"/>
      <c r="AW527" s="103"/>
      <c r="AX527" s="103"/>
      <c r="AY527" s="103"/>
      <c r="AZ527" s="103"/>
      <c r="BA527" s="103"/>
      <c r="BB527" s="103"/>
      <c r="BC527" s="103"/>
      <c r="BD527" s="103"/>
      <c r="BE527" s="103"/>
      <c r="BF527" s="103"/>
      <c r="BG527" s="103"/>
      <c r="BH527" s="103"/>
      <c r="BI527" s="103"/>
      <c r="BJ527" s="103"/>
      <c r="BK527" s="103"/>
      <c r="BL527" s="103"/>
      <c r="BM527" s="103"/>
      <c r="BN527" s="103"/>
      <c r="BO527" s="103"/>
      <c r="BP527" s="103"/>
      <c r="BQ527" s="103"/>
      <c r="BR527" s="103"/>
    </row>
    <row r="528" spans="1:70" x14ac:dyDescent="0.3">
      <c r="A528" s="109"/>
      <c r="B528" s="109"/>
      <c r="C528" s="109"/>
      <c r="D528" s="109"/>
      <c r="E528" s="109"/>
      <c r="F528" s="109"/>
      <c r="G528" s="109"/>
      <c r="H528" s="109"/>
      <c r="I528" s="109"/>
      <c r="J528" s="109"/>
      <c r="K528" s="109"/>
      <c r="L528" s="109"/>
      <c r="M528" s="109"/>
      <c r="N528" s="109"/>
      <c r="O528" s="109"/>
      <c r="P528" s="109"/>
      <c r="Q528" s="123"/>
      <c r="R528" s="109"/>
      <c r="S528" s="109"/>
      <c r="T528" s="109"/>
      <c r="U528" s="109"/>
      <c r="V528" s="109"/>
      <c r="W528" s="109"/>
      <c r="X528" s="109"/>
      <c r="Y528" s="109"/>
      <c r="Z528" s="109"/>
      <c r="AA528" s="109"/>
      <c r="AB528" s="109"/>
      <c r="AC528" s="109"/>
      <c r="AD528" s="109"/>
      <c r="AE528" s="109"/>
      <c r="AF528" s="109"/>
      <c r="AG528" s="109"/>
      <c r="AH528" s="109"/>
      <c r="AI528" s="109"/>
      <c r="AJ528" s="109"/>
      <c r="AK528" s="109"/>
      <c r="AL528" s="109"/>
      <c r="AM528" s="109"/>
      <c r="AN528" s="109"/>
      <c r="AO528" s="103"/>
      <c r="AP528" s="103"/>
      <c r="AQ528" s="103"/>
      <c r="AR528" s="103"/>
      <c r="AS528" s="103"/>
      <c r="AT528" s="103"/>
      <c r="AU528" s="103"/>
      <c r="AV528" s="103"/>
      <c r="AW528" s="103"/>
      <c r="AX528" s="103"/>
      <c r="AY528" s="103"/>
      <c r="AZ528" s="103"/>
      <c r="BA528" s="103"/>
      <c r="BB528" s="103"/>
      <c r="BC528" s="103"/>
      <c r="BD528" s="103"/>
      <c r="BE528" s="103"/>
      <c r="BF528" s="103"/>
      <c r="BG528" s="103"/>
      <c r="BH528" s="103"/>
      <c r="BI528" s="103"/>
      <c r="BJ528" s="103"/>
      <c r="BK528" s="103"/>
      <c r="BL528" s="103"/>
      <c r="BM528" s="103"/>
      <c r="BN528" s="103"/>
      <c r="BO528" s="103"/>
      <c r="BP528" s="103"/>
      <c r="BQ528" s="103"/>
      <c r="BR528" s="103"/>
    </row>
    <row r="529" spans="1:70" x14ac:dyDescent="0.3">
      <c r="A529" s="109"/>
      <c r="B529" s="109"/>
      <c r="C529" s="109"/>
      <c r="D529" s="109"/>
      <c r="E529" s="109"/>
      <c r="F529" s="109"/>
      <c r="G529" s="109"/>
      <c r="H529" s="109"/>
      <c r="I529" s="109"/>
      <c r="J529" s="109"/>
      <c r="K529" s="109"/>
      <c r="L529" s="109"/>
      <c r="M529" s="109"/>
      <c r="N529" s="109"/>
      <c r="O529" s="109"/>
      <c r="P529" s="109"/>
      <c r="Q529" s="123"/>
      <c r="R529" s="109"/>
      <c r="S529" s="109"/>
      <c r="T529" s="109"/>
      <c r="U529" s="109"/>
      <c r="V529" s="109"/>
      <c r="W529" s="109"/>
      <c r="X529" s="109"/>
      <c r="Y529" s="109"/>
      <c r="Z529" s="109"/>
      <c r="AA529" s="109"/>
      <c r="AB529" s="109"/>
      <c r="AC529" s="109"/>
      <c r="AD529" s="109"/>
      <c r="AE529" s="109"/>
      <c r="AF529" s="109"/>
      <c r="AG529" s="109"/>
      <c r="AH529" s="109"/>
      <c r="AI529" s="109"/>
      <c r="AJ529" s="109"/>
      <c r="AK529" s="109"/>
      <c r="AL529" s="109"/>
      <c r="AM529" s="109"/>
      <c r="AN529" s="109"/>
      <c r="AO529" s="103"/>
      <c r="AP529" s="103"/>
      <c r="AQ529" s="103"/>
      <c r="AR529" s="103"/>
      <c r="AS529" s="103"/>
      <c r="AT529" s="103"/>
      <c r="AU529" s="103"/>
      <c r="AV529" s="103"/>
      <c r="AW529" s="103"/>
      <c r="AX529" s="103"/>
      <c r="AY529" s="103"/>
      <c r="AZ529" s="103"/>
      <c r="BA529" s="103"/>
      <c r="BB529" s="103"/>
      <c r="BC529" s="103"/>
      <c r="BD529" s="103"/>
      <c r="BE529" s="103"/>
      <c r="BF529" s="103"/>
      <c r="BG529" s="103"/>
      <c r="BH529" s="103"/>
      <c r="BI529" s="103"/>
      <c r="BJ529" s="103"/>
      <c r="BK529" s="103"/>
      <c r="BL529" s="103"/>
      <c r="BM529" s="103"/>
      <c r="BN529" s="103"/>
      <c r="BO529" s="103"/>
      <c r="BP529" s="103"/>
      <c r="BQ529" s="103"/>
      <c r="BR529" s="103"/>
    </row>
    <row r="530" spans="1:70" x14ac:dyDescent="0.3">
      <c r="A530" s="109"/>
      <c r="B530" s="109"/>
      <c r="C530" s="109"/>
      <c r="D530" s="109"/>
      <c r="E530" s="109"/>
      <c r="F530" s="109"/>
      <c r="G530" s="109"/>
      <c r="H530" s="109"/>
      <c r="I530" s="109"/>
      <c r="J530" s="109"/>
      <c r="K530" s="109"/>
      <c r="L530" s="109"/>
      <c r="M530" s="109"/>
      <c r="N530" s="109"/>
      <c r="O530" s="109"/>
      <c r="P530" s="109"/>
      <c r="Q530" s="123"/>
      <c r="R530" s="109"/>
      <c r="S530" s="109"/>
      <c r="T530" s="109"/>
      <c r="U530" s="109"/>
      <c r="V530" s="109"/>
      <c r="W530" s="109"/>
      <c r="X530" s="109"/>
      <c r="Y530" s="109"/>
      <c r="Z530" s="109"/>
      <c r="AA530" s="109"/>
      <c r="AB530" s="109"/>
      <c r="AC530" s="109"/>
      <c r="AD530" s="109"/>
      <c r="AE530" s="109"/>
      <c r="AF530" s="109"/>
      <c r="AG530" s="109"/>
      <c r="AH530" s="109"/>
      <c r="AI530" s="109"/>
      <c r="AJ530" s="109"/>
      <c r="AK530" s="109"/>
      <c r="AL530" s="109"/>
      <c r="AM530" s="109"/>
      <c r="AN530" s="109"/>
      <c r="AO530" s="103"/>
      <c r="AP530" s="103"/>
      <c r="AQ530" s="103"/>
      <c r="AR530" s="103"/>
      <c r="AS530" s="103"/>
      <c r="AT530" s="103"/>
      <c r="AU530" s="103"/>
      <c r="AV530" s="103"/>
      <c r="AW530" s="103"/>
      <c r="AX530" s="103"/>
      <c r="AY530" s="103"/>
      <c r="AZ530" s="103"/>
      <c r="BA530" s="103"/>
      <c r="BB530" s="103"/>
      <c r="BC530" s="103"/>
      <c r="BD530" s="103"/>
      <c r="BE530" s="103"/>
      <c r="BF530" s="103"/>
      <c r="BG530" s="103"/>
      <c r="BH530" s="103"/>
      <c r="BI530" s="103"/>
      <c r="BJ530" s="103"/>
      <c r="BK530" s="103"/>
      <c r="BL530" s="103"/>
      <c r="BM530" s="103"/>
      <c r="BN530" s="103"/>
      <c r="BO530" s="103"/>
      <c r="BP530" s="103"/>
      <c r="BQ530" s="103"/>
      <c r="BR530" s="103"/>
    </row>
    <row r="531" spans="1:70" x14ac:dyDescent="0.3">
      <c r="A531" s="109"/>
      <c r="B531" s="109"/>
      <c r="C531" s="109"/>
      <c r="D531" s="109"/>
      <c r="E531" s="109"/>
      <c r="F531" s="109"/>
      <c r="G531" s="109"/>
      <c r="H531" s="109"/>
      <c r="I531" s="109"/>
      <c r="J531" s="109"/>
      <c r="K531" s="109"/>
      <c r="L531" s="109"/>
      <c r="M531" s="109"/>
      <c r="N531" s="109"/>
      <c r="O531" s="109"/>
      <c r="P531" s="109"/>
      <c r="Q531" s="123"/>
      <c r="R531" s="109"/>
      <c r="S531" s="109"/>
      <c r="T531" s="109"/>
      <c r="U531" s="109"/>
      <c r="V531" s="109"/>
      <c r="W531" s="109"/>
      <c r="X531" s="109"/>
      <c r="Y531" s="109"/>
      <c r="Z531" s="109"/>
      <c r="AA531" s="109"/>
      <c r="AB531" s="109"/>
      <c r="AC531" s="109"/>
      <c r="AD531" s="109"/>
      <c r="AE531" s="109"/>
      <c r="AF531" s="109"/>
      <c r="AG531" s="109"/>
      <c r="AH531" s="109"/>
      <c r="AI531" s="109"/>
      <c r="AJ531" s="109"/>
      <c r="AK531" s="109"/>
      <c r="AL531" s="109"/>
      <c r="AM531" s="109"/>
      <c r="AN531" s="109"/>
      <c r="AO531" s="103"/>
      <c r="AP531" s="103"/>
      <c r="AQ531" s="103"/>
      <c r="AR531" s="103"/>
      <c r="AS531" s="103"/>
      <c r="AT531" s="103"/>
      <c r="AU531" s="103"/>
      <c r="AV531" s="103"/>
      <c r="AW531" s="103"/>
      <c r="AX531" s="103"/>
      <c r="AY531" s="103"/>
      <c r="AZ531" s="103"/>
      <c r="BA531" s="103"/>
      <c r="BB531" s="103"/>
      <c r="BC531" s="103"/>
      <c r="BD531" s="103"/>
      <c r="BE531" s="103"/>
      <c r="BF531" s="103"/>
      <c r="BG531" s="103"/>
      <c r="BH531" s="103"/>
      <c r="BI531" s="103"/>
      <c r="BJ531" s="103"/>
      <c r="BK531" s="103"/>
      <c r="BL531" s="103"/>
      <c r="BM531" s="103"/>
      <c r="BN531" s="103"/>
      <c r="BO531" s="103"/>
      <c r="BP531" s="103"/>
      <c r="BQ531" s="103"/>
      <c r="BR531" s="103"/>
    </row>
    <row r="532" spans="1:70" x14ac:dyDescent="0.3">
      <c r="A532" s="109"/>
      <c r="B532" s="109"/>
      <c r="C532" s="109"/>
      <c r="D532" s="109"/>
      <c r="E532" s="109"/>
      <c r="F532" s="109"/>
      <c r="G532" s="109"/>
      <c r="H532" s="109"/>
      <c r="I532" s="109"/>
      <c r="J532" s="109"/>
      <c r="K532" s="109"/>
      <c r="L532" s="109"/>
      <c r="M532" s="109"/>
      <c r="N532" s="109"/>
      <c r="O532" s="109"/>
      <c r="P532" s="109"/>
      <c r="Q532" s="123"/>
      <c r="R532" s="109"/>
      <c r="S532" s="109"/>
      <c r="T532" s="109"/>
      <c r="U532" s="109"/>
      <c r="V532" s="109"/>
      <c r="W532" s="109"/>
      <c r="X532" s="109"/>
      <c r="Y532" s="109"/>
      <c r="Z532" s="109"/>
      <c r="AA532" s="109"/>
      <c r="AB532" s="109"/>
      <c r="AC532" s="109"/>
      <c r="AD532" s="109"/>
      <c r="AE532" s="109"/>
      <c r="AF532" s="109"/>
      <c r="AG532" s="109"/>
      <c r="AH532" s="109"/>
      <c r="AI532" s="109"/>
      <c r="AJ532" s="109"/>
      <c r="AK532" s="109"/>
      <c r="AL532" s="109"/>
      <c r="AM532" s="109"/>
      <c r="AN532" s="109"/>
      <c r="AO532" s="103"/>
      <c r="AP532" s="103"/>
      <c r="AQ532" s="103"/>
      <c r="AR532" s="103"/>
      <c r="AS532" s="103"/>
      <c r="AT532" s="103"/>
      <c r="AU532" s="103"/>
      <c r="AV532" s="103"/>
      <c r="AW532" s="103"/>
      <c r="AX532" s="103"/>
      <c r="AY532" s="103"/>
      <c r="AZ532" s="103"/>
      <c r="BA532" s="103"/>
      <c r="BB532" s="103"/>
      <c r="BC532" s="103"/>
      <c r="BD532" s="103"/>
      <c r="BE532" s="103"/>
      <c r="BF532" s="103"/>
      <c r="BG532" s="103"/>
      <c r="BH532" s="103"/>
      <c r="BI532" s="103"/>
      <c r="BJ532" s="103"/>
      <c r="BK532" s="103"/>
      <c r="BL532" s="103"/>
      <c r="BM532" s="103"/>
      <c r="BN532" s="103"/>
      <c r="BO532" s="103"/>
      <c r="BP532" s="103"/>
      <c r="BQ532" s="103"/>
      <c r="BR532" s="103"/>
    </row>
    <row r="533" spans="1:70" x14ac:dyDescent="0.3">
      <c r="A533" s="109"/>
      <c r="B533" s="109"/>
      <c r="C533" s="109"/>
      <c r="D533" s="109"/>
      <c r="E533" s="109"/>
      <c r="F533" s="109"/>
      <c r="G533" s="109"/>
      <c r="H533" s="109"/>
      <c r="I533" s="109"/>
      <c r="J533" s="109"/>
      <c r="K533" s="109"/>
      <c r="L533" s="109"/>
      <c r="M533" s="109"/>
      <c r="N533" s="109"/>
      <c r="O533" s="109"/>
      <c r="P533" s="109"/>
      <c r="Q533" s="123"/>
      <c r="R533" s="109"/>
      <c r="S533" s="109"/>
      <c r="T533" s="109"/>
      <c r="U533" s="109"/>
      <c r="V533" s="109"/>
      <c r="W533" s="109"/>
      <c r="X533" s="109"/>
      <c r="Y533" s="109"/>
      <c r="Z533" s="109"/>
      <c r="AA533" s="109"/>
      <c r="AB533" s="109"/>
      <c r="AC533" s="109"/>
      <c r="AD533" s="109"/>
      <c r="AE533" s="109"/>
      <c r="AF533" s="109"/>
      <c r="AG533" s="109"/>
      <c r="AH533" s="109"/>
      <c r="AI533" s="109"/>
      <c r="AJ533" s="109"/>
      <c r="AK533" s="109"/>
      <c r="AL533" s="109"/>
      <c r="AM533" s="109"/>
      <c r="AN533" s="109"/>
      <c r="AO533" s="103"/>
      <c r="AP533" s="103"/>
      <c r="AQ533" s="103"/>
      <c r="AR533" s="103"/>
      <c r="AS533" s="103"/>
      <c r="AT533" s="103"/>
      <c r="AU533" s="103"/>
      <c r="AV533" s="103"/>
      <c r="AW533" s="103"/>
      <c r="AX533" s="103"/>
      <c r="AY533" s="103"/>
      <c r="AZ533" s="103"/>
      <c r="BA533" s="103"/>
      <c r="BB533" s="103"/>
      <c r="BC533" s="103"/>
      <c r="BD533" s="103"/>
      <c r="BE533" s="103"/>
      <c r="BF533" s="103"/>
      <c r="BG533" s="103"/>
      <c r="BH533" s="103"/>
      <c r="BI533" s="103"/>
      <c r="BJ533" s="103"/>
      <c r="BK533" s="103"/>
      <c r="BL533" s="103"/>
      <c r="BM533" s="103"/>
      <c r="BN533" s="103"/>
      <c r="BO533" s="103"/>
      <c r="BP533" s="103"/>
      <c r="BQ533" s="103"/>
      <c r="BR533" s="103"/>
    </row>
    <row r="534" spans="1:70" x14ac:dyDescent="0.3">
      <c r="A534" s="109"/>
      <c r="B534" s="109"/>
      <c r="C534" s="109"/>
      <c r="D534" s="109"/>
      <c r="E534" s="109"/>
      <c r="F534" s="109"/>
      <c r="G534" s="109"/>
      <c r="H534" s="109"/>
      <c r="I534" s="109"/>
      <c r="J534" s="109"/>
      <c r="K534" s="109"/>
      <c r="L534" s="109"/>
      <c r="M534" s="109"/>
      <c r="N534" s="109"/>
      <c r="O534" s="109"/>
      <c r="P534" s="109"/>
      <c r="Q534" s="123"/>
      <c r="R534" s="109"/>
      <c r="S534" s="109"/>
      <c r="T534" s="109"/>
      <c r="U534" s="109"/>
      <c r="V534" s="109"/>
      <c r="W534" s="109"/>
      <c r="X534" s="109"/>
      <c r="Y534" s="109"/>
      <c r="Z534" s="109"/>
      <c r="AA534" s="109"/>
      <c r="AB534" s="109"/>
      <c r="AC534" s="109"/>
      <c r="AD534" s="109"/>
      <c r="AE534" s="109"/>
      <c r="AF534" s="109"/>
      <c r="AG534" s="109"/>
      <c r="AH534" s="109"/>
      <c r="AI534" s="109"/>
      <c r="AJ534" s="109"/>
      <c r="AK534" s="109"/>
      <c r="AL534" s="109"/>
      <c r="AM534" s="109"/>
      <c r="AN534" s="109"/>
      <c r="AO534" s="103"/>
      <c r="AP534" s="103"/>
      <c r="AQ534" s="103"/>
      <c r="AR534" s="103"/>
      <c r="AS534" s="103"/>
      <c r="AT534" s="103"/>
      <c r="AU534" s="103"/>
      <c r="AV534" s="103"/>
      <c r="AW534" s="103"/>
      <c r="AX534" s="103"/>
      <c r="AY534" s="103"/>
      <c r="AZ534" s="103"/>
      <c r="BA534" s="103"/>
      <c r="BB534" s="103"/>
      <c r="BC534" s="103"/>
      <c r="BD534" s="103"/>
      <c r="BE534" s="103"/>
      <c r="BF534" s="103"/>
      <c r="BG534" s="103"/>
      <c r="BH534" s="103"/>
      <c r="BI534" s="103"/>
      <c r="BJ534" s="103"/>
      <c r="BK534" s="103"/>
      <c r="BL534" s="103"/>
      <c r="BM534" s="103"/>
      <c r="BN534" s="103"/>
      <c r="BO534" s="103"/>
      <c r="BP534" s="103"/>
      <c r="BQ534" s="103"/>
      <c r="BR534" s="103"/>
    </row>
    <row r="535" spans="1:70" x14ac:dyDescent="0.3">
      <c r="A535" s="109"/>
      <c r="B535" s="109"/>
      <c r="C535" s="109"/>
      <c r="D535" s="109"/>
      <c r="E535" s="109"/>
      <c r="F535" s="109"/>
      <c r="G535" s="109"/>
      <c r="H535" s="109"/>
      <c r="I535" s="109"/>
      <c r="J535" s="109"/>
      <c r="K535" s="109"/>
      <c r="L535" s="109"/>
      <c r="M535" s="109"/>
      <c r="N535" s="109"/>
      <c r="O535" s="109"/>
      <c r="P535" s="109"/>
      <c r="Q535" s="123"/>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3"/>
      <c r="AP535" s="103"/>
      <c r="AQ535" s="103"/>
      <c r="AR535" s="103"/>
      <c r="AS535" s="103"/>
      <c r="AT535" s="103"/>
      <c r="AU535" s="103"/>
      <c r="AV535" s="103"/>
      <c r="AW535" s="103"/>
      <c r="AX535" s="103"/>
      <c r="AY535" s="103"/>
      <c r="AZ535" s="103"/>
      <c r="BA535" s="103"/>
      <c r="BB535" s="103"/>
      <c r="BC535" s="103"/>
      <c r="BD535" s="103"/>
      <c r="BE535" s="103"/>
      <c r="BF535" s="103"/>
      <c r="BG535" s="103"/>
      <c r="BH535" s="103"/>
      <c r="BI535" s="103"/>
      <c r="BJ535" s="103"/>
      <c r="BK535" s="103"/>
      <c r="BL535" s="103"/>
      <c r="BM535" s="103"/>
      <c r="BN535" s="103"/>
      <c r="BO535" s="103"/>
      <c r="BP535" s="103"/>
      <c r="BQ535" s="103"/>
      <c r="BR535" s="103"/>
    </row>
    <row r="536" spans="1:70" x14ac:dyDescent="0.3">
      <c r="A536" s="109"/>
      <c r="B536" s="109"/>
      <c r="C536" s="109"/>
      <c r="D536" s="109"/>
      <c r="E536" s="109"/>
      <c r="F536" s="109"/>
      <c r="G536" s="109"/>
      <c r="H536" s="109"/>
      <c r="I536" s="109"/>
      <c r="J536" s="109"/>
      <c r="K536" s="109"/>
      <c r="L536" s="109"/>
      <c r="M536" s="109"/>
      <c r="N536" s="109"/>
      <c r="O536" s="109"/>
      <c r="P536" s="109"/>
      <c r="Q536" s="123"/>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3"/>
      <c r="AP536" s="103"/>
      <c r="AQ536" s="103"/>
      <c r="AR536" s="103"/>
      <c r="AS536" s="103"/>
      <c r="AT536" s="103"/>
      <c r="AU536" s="103"/>
      <c r="AV536" s="103"/>
      <c r="AW536" s="103"/>
      <c r="AX536" s="103"/>
      <c r="AY536" s="103"/>
      <c r="AZ536" s="103"/>
      <c r="BA536" s="103"/>
      <c r="BB536" s="103"/>
      <c r="BC536" s="103"/>
      <c r="BD536" s="103"/>
      <c r="BE536" s="103"/>
      <c r="BF536" s="103"/>
      <c r="BG536" s="103"/>
      <c r="BH536" s="103"/>
      <c r="BI536" s="103"/>
      <c r="BJ536" s="103"/>
      <c r="BK536" s="103"/>
      <c r="BL536" s="103"/>
      <c r="BM536" s="103"/>
      <c r="BN536" s="103"/>
      <c r="BO536" s="103"/>
      <c r="BP536" s="103"/>
      <c r="BQ536" s="103"/>
      <c r="BR536" s="103"/>
    </row>
    <row r="537" spans="1:70" x14ac:dyDescent="0.3">
      <c r="A537" s="109"/>
      <c r="B537" s="109"/>
      <c r="C537" s="109"/>
      <c r="D537" s="109"/>
      <c r="E537" s="109"/>
      <c r="F537" s="109"/>
      <c r="G537" s="109"/>
      <c r="H537" s="109"/>
      <c r="I537" s="109"/>
      <c r="J537" s="109"/>
      <c r="K537" s="109"/>
      <c r="L537" s="109"/>
      <c r="M537" s="109"/>
      <c r="N537" s="109"/>
      <c r="O537" s="109"/>
      <c r="P537" s="109"/>
      <c r="Q537" s="123"/>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3"/>
      <c r="AP537" s="103"/>
      <c r="AQ537" s="103"/>
      <c r="AR537" s="103"/>
      <c r="AS537" s="103"/>
      <c r="AT537" s="103"/>
      <c r="AU537" s="103"/>
      <c r="AV537" s="103"/>
      <c r="AW537" s="103"/>
      <c r="AX537" s="103"/>
      <c r="AY537" s="103"/>
      <c r="AZ537" s="103"/>
      <c r="BA537" s="103"/>
      <c r="BB537" s="103"/>
      <c r="BC537" s="103"/>
      <c r="BD537" s="103"/>
      <c r="BE537" s="103"/>
      <c r="BF537" s="103"/>
      <c r="BG537" s="103"/>
      <c r="BH537" s="103"/>
      <c r="BI537" s="103"/>
      <c r="BJ537" s="103"/>
      <c r="BK537" s="103"/>
      <c r="BL537" s="103"/>
      <c r="BM537" s="103"/>
      <c r="BN537" s="103"/>
      <c r="BO537" s="103"/>
      <c r="BP537" s="103"/>
      <c r="BQ537" s="103"/>
      <c r="BR537" s="103"/>
    </row>
    <row r="538" spans="1:70" x14ac:dyDescent="0.3">
      <c r="A538" s="109"/>
      <c r="B538" s="109"/>
      <c r="C538" s="109"/>
      <c r="D538" s="109"/>
      <c r="E538" s="109"/>
      <c r="F538" s="109"/>
      <c r="G538" s="109"/>
      <c r="H538" s="109"/>
      <c r="I538" s="109"/>
      <c r="J538" s="109"/>
      <c r="K538" s="109"/>
      <c r="L538" s="109"/>
      <c r="M538" s="109"/>
      <c r="N538" s="109"/>
      <c r="O538" s="109"/>
      <c r="P538" s="109"/>
      <c r="Q538" s="123"/>
      <c r="R538" s="109"/>
      <c r="S538" s="109"/>
      <c r="T538" s="109"/>
      <c r="U538" s="109"/>
      <c r="V538" s="109"/>
      <c r="W538" s="109"/>
      <c r="X538" s="109"/>
      <c r="Y538" s="109"/>
      <c r="Z538" s="109"/>
      <c r="AA538" s="109"/>
      <c r="AB538" s="109"/>
      <c r="AC538" s="109"/>
      <c r="AD538" s="109"/>
      <c r="AE538" s="109"/>
      <c r="AF538" s="109"/>
      <c r="AG538" s="109"/>
      <c r="AH538" s="109"/>
      <c r="AI538" s="109"/>
      <c r="AJ538" s="109"/>
      <c r="AK538" s="109"/>
      <c r="AL538" s="109"/>
      <c r="AM538" s="109"/>
      <c r="AN538" s="109"/>
      <c r="AO538" s="103"/>
      <c r="AP538" s="103"/>
      <c r="AQ538" s="103"/>
      <c r="AR538" s="103"/>
      <c r="AS538" s="103"/>
      <c r="AT538" s="103"/>
      <c r="AU538" s="103"/>
      <c r="AV538" s="103"/>
      <c r="AW538" s="103"/>
      <c r="AX538" s="103"/>
      <c r="AY538" s="103"/>
      <c r="AZ538" s="103"/>
      <c r="BA538" s="103"/>
      <c r="BB538" s="103"/>
      <c r="BC538" s="103"/>
      <c r="BD538" s="103"/>
      <c r="BE538" s="103"/>
      <c r="BF538" s="103"/>
      <c r="BG538" s="103"/>
      <c r="BH538" s="103"/>
      <c r="BI538" s="103"/>
      <c r="BJ538" s="103"/>
      <c r="BK538" s="103"/>
      <c r="BL538" s="103"/>
      <c r="BM538" s="103"/>
      <c r="BN538" s="103"/>
      <c r="BO538" s="103"/>
      <c r="BP538" s="103"/>
      <c r="BQ538" s="103"/>
      <c r="BR538" s="103"/>
    </row>
    <row r="539" spans="1:70" x14ac:dyDescent="0.3">
      <c r="A539" s="109"/>
      <c r="B539" s="109"/>
      <c r="C539" s="109"/>
      <c r="D539" s="109"/>
      <c r="E539" s="109"/>
      <c r="F539" s="109"/>
      <c r="G539" s="109"/>
      <c r="H539" s="109"/>
      <c r="I539" s="109"/>
      <c r="J539" s="109"/>
      <c r="K539" s="109"/>
      <c r="L539" s="109"/>
      <c r="M539" s="109"/>
      <c r="N539" s="109"/>
      <c r="O539" s="109"/>
      <c r="P539" s="109"/>
      <c r="Q539" s="123"/>
      <c r="R539" s="109"/>
      <c r="S539" s="109"/>
      <c r="T539" s="109"/>
      <c r="U539" s="109"/>
      <c r="V539" s="109"/>
      <c r="W539" s="109"/>
      <c r="X539" s="109"/>
      <c r="Y539" s="109"/>
      <c r="Z539" s="109"/>
      <c r="AA539" s="109"/>
      <c r="AB539" s="109"/>
      <c r="AC539" s="109"/>
      <c r="AD539" s="109"/>
      <c r="AE539" s="109"/>
      <c r="AF539" s="109"/>
      <c r="AG539" s="109"/>
      <c r="AH539" s="109"/>
      <c r="AI539" s="109"/>
      <c r="AJ539" s="109"/>
      <c r="AK539" s="109"/>
      <c r="AL539" s="109"/>
      <c r="AM539" s="109"/>
      <c r="AN539" s="109"/>
      <c r="AO539" s="103"/>
      <c r="AP539" s="103"/>
      <c r="AQ539" s="103"/>
      <c r="AR539" s="103"/>
      <c r="AS539" s="103"/>
      <c r="AT539" s="103"/>
      <c r="AU539" s="103"/>
      <c r="AV539" s="103"/>
      <c r="AW539" s="103"/>
      <c r="AX539" s="103"/>
      <c r="AY539" s="103"/>
      <c r="AZ539" s="103"/>
      <c r="BA539" s="103"/>
      <c r="BB539" s="103"/>
      <c r="BC539" s="103"/>
      <c r="BD539" s="103"/>
      <c r="BE539" s="103"/>
      <c r="BF539" s="103"/>
      <c r="BG539" s="103"/>
      <c r="BH539" s="103"/>
      <c r="BI539" s="103"/>
      <c r="BJ539" s="103"/>
      <c r="BK539" s="103"/>
      <c r="BL539" s="103"/>
      <c r="BM539" s="103"/>
      <c r="BN539" s="103"/>
      <c r="BO539" s="103"/>
      <c r="BP539" s="103"/>
      <c r="BQ539" s="103"/>
      <c r="BR539" s="103"/>
    </row>
    <row r="540" spans="1:70" x14ac:dyDescent="0.3">
      <c r="A540" s="109"/>
      <c r="B540" s="109"/>
      <c r="C540" s="109"/>
      <c r="D540" s="109"/>
      <c r="E540" s="109"/>
      <c r="F540" s="109"/>
      <c r="G540" s="109"/>
      <c r="H540" s="109"/>
      <c r="I540" s="109"/>
      <c r="J540" s="109"/>
      <c r="K540" s="109"/>
      <c r="L540" s="109"/>
      <c r="M540" s="109"/>
      <c r="N540" s="109"/>
      <c r="O540" s="109"/>
      <c r="P540" s="109"/>
      <c r="Q540" s="123"/>
      <c r="R540" s="109"/>
      <c r="S540" s="109"/>
      <c r="T540" s="109"/>
      <c r="U540" s="109"/>
      <c r="V540" s="109"/>
      <c r="W540" s="109"/>
      <c r="X540" s="109"/>
      <c r="Y540" s="109"/>
      <c r="Z540" s="109"/>
      <c r="AA540" s="109"/>
      <c r="AB540" s="109"/>
      <c r="AC540" s="109"/>
      <c r="AD540" s="109"/>
      <c r="AE540" s="109"/>
      <c r="AF540" s="109"/>
      <c r="AG540" s="109"/>
      <c r="AH540" s="109"/>
      <c r="AI540" s="109"/>
      <c r="AJ540" s="109"/>
      <c r="AK540" s="109"/>
      <c r="AL540" s="109"/>
      <c r="AM540" s="109"/>
      <c r="AN540" s="109"/>
      <c r="AO540" s="103"/>
      <c r="AP540" s="103"/>
      <c r="AQ540" s="103"/>
      <c r="AR540" s="103"/>
      <c r="AS540" s="103"/>
      <c r="AT540" s="103"/>
      <c r="AU540" s="103"/>
      <c r="AV540" s="103"/>
      <c r="AW540" s="103"/>
      <c r="AX540" s="103"/>
      <c r="AY540" s="103"/>
      <c r="AZ540" s="103"/>
      <c r="BA540" s="103"/>
      <c r="BB540" s="103"/>
      <c r="BC540" s="103"/>
      <c r="BD540" s="103"/>
      <c r="BE540" s="103"/>
      <c r="BF540" s="103"/>
      <c r="BG540" s="103"/>
      <c r="BH540" s="103"/>
      <c r="BI540" s="103"/>
      <c r="BJ540" s="103"/>
      <c r="BK540" s="103"/>
      <c r="BL540" s="103"/>
      <c r="BM540" s="103"/>
      <c r="BN540" s="103"/>
      <c r="BO540" s="103"/>
      <c r="BP540" s="103"/>
      <c r="BQ540" s="103"/>
      <c r="BR540" s="103"/>
    </row>
    <row r="541" spans="1:70" x14ac:dyDescent="0.3">
      <c r="A541" s="109"/>
      <c r="B541" s="109"/>
      <c r="C541" s="109"/>
      <c r="D541" s="109"/>
      <c r="E541" s="109"/>
      <c r="F541" s="109"/>
      <c r="G541" s="109"/>
      <c r="H541" s="109"/>
      <c r="I541" s="109"/>
      <c r="J541" s="109"/>
      <c r="K541" s="109"/>
      <c r="L541" s="109"/>
      <c r="M541" s="109"/>
      <c r="N541" s="109"/>
      <c r="O541" s="109"/>
      <c r="P541" s="109"/>
      <c r="Q541" s="123"/>
      <c r="R541" s="109"/>
      <c r="S541" s="109"/>
      <c r="T541" s="109"/>
      <c r="U541" s="109"/>
      <c r="V541" s="109"/>
      <c r="W541" s="109"/>
      <c r="X541" s="109"/>
      <c r="Y541" s="109"/>
      <c r="Z541" s="109"/>
      <c r="AA541" s="109"/>
      <c r="AB541" s="109"/>
      <c r="AC541" s="109"/>
      <c r="AD541" s="109"/>
      <c r="AE541" s="109"/>
      <c r="AF541" s="109"/>
      <c r="AG541" s="109"/>
      <c r="AH541" s="109"/>
      <c r="AI541" s="109"/>
      <c r="AJ541" s="109"/>
      <c r="AK541" s="109"/>
      <c r="AL541" s="109"/>
      <c r="AM541" s="109"/>
      <c r="AN541" s="109"/>
      <c r="AO541" s="103"/>
      <c r="AP541" s="103"/>
      <c r="AQ541" s="103"/>
      <c r="AR541" s="103"/>
      <c r="AS541" s="103"/>
      <c r="AT541" s="103"/>
      <c r="AU541" s="103"/>
      <c r="AV541" s="103"/>
      <c r="AW541" s="103"/>
      <c r="AX541" s="103"/>
      <c r="AY541" s="103"/>
      <c r="AZ541" s="103"/>
      <c r="BA541" s="103"/>
      <c r="BB541" s="103"/>
      <c r="BC541" s="103"/>
      <c r="BD541" s="103"/>
      <c r="BE541" s="103"/>
      <c r="BF541" s="103"/>
      <c r="BG541" s="103"/>
      <c r="BH541" s="103"/>
      <c r="BI541" s="103"/>
      <c r="BJ541" s="103"/>
      <c r="BK541" s="103"/>
      <c r="BL541" s="103"/>
      <c r="BM541" s="103"/>
      <c r="BN541" s="103"/>
      <c r="BO541" s="103"/>
      <c r="BP541" s="103"/>
      <c r="BQ541" s="103"/>
      <c r="BR541" s="103"/>
    </row>
    <row r="542" spans="1:70" x14ac:dyDescent="0.3">
      <c r="A542" s="109"/>
      <c r="B542" s="109"/>
      <c r="C542" s="109"/>
      <c r="D542" s="109"/>
      <c r="E542" s="109"/>
      <c r="F542" s="109"/>
      <c r="G542" s="109"/>
      <c r="H542" s="109"/>
      <c r="I542" s="109"/>
      <c r="J542" s="109"/>
      <c r="K542" s="109"/>
      <c r="L542" s="109"/>
      <c r="M542" s="109"/>
      <c r="N542" s="109"/>
      <c r="O542" s="109"/>
      <c r="P542" s="109"/>
      <c r="Q542" s="123"/>
      <c r="R542" s="109"/>
      <c r="S542" s="109"/>
      <c r="T542" s="109"/>
      <c r="U542" s="109"/>
      <c r="V542" s="109"/>
      <c r="W542" s="109"/>
      <c r="X542" s="109"/>
      <c r="Y542" s="109"/>
      <c r="Z542" s="109"/>
      <c r="AA542" s="109"/>
      <c r="AB542" s="109"/>
      <c r="AC542" s="109"/>
      <c r="AD542" s="109"/>
      <c r="AE542" s="109"/>
      <c r="AF542" s="109"/>
      <c r="AG542" s="109"/>
      <c r="AH542" s="109"/>
      <c r="AI542" s="109"/>
      <c r="AJ542" s="109"/>
      <c r="AK542" s="109"/>
      <c r="AL542" s="109"/>
      <c r="AM542" s="109"/>
      <c r="AN542" s="109"/>
      <c r="AO542" s="103"/>
      <c r="AP542" s="103"/>
      <c r="AQ542" s="103"/>
      <c r="AR542" s="103"/>
      <c r="AS542" s="103"/>
      <c r="AT542" s="103"/>
      <c r="AU542" s="103"/>
      <c r="AV542" s="103"/>
      <c r="AW542" s="103"/>
      <c r="AX542" s="103"/>
      <c r="AY542" s="103"/>
      <c r="AZ542" s="103"/>
      <c r="BA542" s="103"/>
      <c r="BB542" s="103"/>
      <c r="BC542" s="103"/>
      <c r="BD542" s="103"/>
      <c r="BE542" s="103"/>
      <c r="BF542" s="103"/>
      <c r="BG542" s="103"/>
      <c r="BH542" s="103"/>
      <c r="BI542" s="103"/>
      <c r="BJ542" s="103"/>
      <c r="BK542" s="103"/>
      <c r="BL542" s="103"/>
      <c r="BM542" s="103"/>
      <c r="BN542" s="103"/>
      <c r="BO542" s="103"/>
      <c r="BP542" s="103"/>
      <c r="BQ542" s="103"/>
      <c r="BR542" s="103"/>
    </row>
    <row r="543" spans="1:70" x14ac:dyDescent="0.3">
      <c r="A543" s="109"/>
      <c r="B543" s="109"/>
      <c r="C543" s="109"/>
      <c r="D543" s="109"/>
      <c r="E543" s="109"/>
      <c r="F543" s="109"/>
      <c r="G543" s="109"/>
      <c r="H543" s="109"/>
      <c r="I543" s="109"/>
      <c r="J543" s="109"/>
      <c r="K543" s="109"/>
      <c r="L543" s="109"/>
      <c r="M543" s="109"/>
      <c r="N543" s="109"/>
      <c r="O543" s="109"/>
      <c r="P543" s="109"/>
      <c r="Q543" s="123"/>
      <c r="R543" s="109"/>
      <c r="S543" s="109"/>
      <c r="T543" s="109"/>
      <c r="U543" s="109"/>
      <c r="V543" s="109"/>
      <c r="W543" s="109"/>
      <c r="X543" s="109"/>
      <c r="Y543" s="109"/>
      <c r="Z543" s="109"/>
      <c r="AA543" s="109"/>
      <c r="AB543" s="109"/>
      <c r="AC543" s="109"/>
      <c r="AD543" s="109"/>
      <c r="AE543" s="109"/>
      <c r="AF543" s="109"/>
      <c r="AG543" s="109"/>
      <c r="AH543" s="109"/>
      <c r="AI543" s="109"/>
      <c r="AJ543" s="109"/>
      <c r="AK543" s="109"/>
      <c r="AL543" s="109"/>
      <c r="AM543" s="109"/>
      <c r="AN543" s="109"/>
      <c r="AO543" s="103"/>
      <c r="AP543" s="103"/>
      <c r="AQ543" s="103"/>
      <c r="AR543" s="103"/>
      <c r="AS543" s="103"/>
      <c r="AT543" s="103"/>
      <c r="AU543" s="103"/>
      <c r="AV543" s="103"/>
      <c r="AW543" s="103"/>
      <c r="AX543" s="103"/>
      <c r="AY543" s="103"/>
      <c r="AZ543" s="103"/>
      <c r="BA543" s="103"/>
      <c r="BB543" s="103"/>
      <c r="BC543" s="103"/>
      <c r="BD543" s="103"/>
      <c r="BE543" s="103"/>
      <c r="BF543" s="103"/>
      <c r="BG543" s="103"/>
      <c r="BH543" s="103"/>
      <c r="BI543" s="103"/>
      <c r="BJ543" s="103"/>
      <c r="BK543" s="103"/>
      <c r="BL543" s="103"/>
      <c r="BM543" s="103"/>
      <c r="BN543" s="103"/>
      <c r="BO543" s="103"/>
      <c r="BP543" s="103"/>
      <c r="BQ543" s="103"/>
      <c r="BR543" s="103"/>
    </row>
    <row r="544" spans="1:70" x14ac:dyDescent="0.3">
      <c r="A544" s="109"/>
      <c r="B544" s="109"/>
      <c r="C544" s="109"/>
      <c r="D544" s="109"/>
      <c r="E544" s="109"/>
      <c r="F544" s="109"/>
      <c r="G544" s="109"/>
      <c r="H544" s="109"/>
      <c r="I544" s="109"/>
      <c r="J544" s="109"/>
      <c r="K544" s="109"/>
      <c r="L544" s="109"/>
      <c r="M544" s="109"/>
      <c r="N544" s="109"/>
      <c r="O544" s="109"/>
      <c r="P544" s="109"/>
      <c r="Q544" s="123"/>
      <c r="R544" s="109"/>
      <c r="S544" s="109"/>
      <c r="T544" s="109"/>
      <c r="U544" s="109"/>
      <c r="V544" s="109"/>
      <c r="W544" s="109"/>
      <c r="X544" s="109"/>
      <c r="Y544" s="109"/>
      <c r="Z544" s="109"/>
      <c r="AA544" s="109"/>
      <c r="AB544" s="109"/>
      <c r="AC544" s="109"/>
      <c r="AD544" s="109"/>
      <c r="AE544" s="109"/>
      <c r="AF544" s="109"/>
      <c r="AG544" s="109"/>
      <c r="AH544" s="109"/>
      <c r="AI544" s="109"/>
      <c r="AJ544" s="109"/>
      <c r="AK544" s="109"/>
      <c r="AL544" s="109"/>
      <c r="AM544" s="109"/>
      <c r="AN544" s="109"/>
      <c r="AO544" s="103"/>
      <c r="AP544" s="103"/>
      <c r="AQ544" s="103"/>
      <c r="AR544" s="103"/>
      <c r="AS544" s="103"/>
      <c r="AT544" s="103"/>
      <c r="AU544" s="103"/>
      <c r="AV544" s="103"/>
      <c r="AW544" s="103"/>
      <c r="AX544" s="103"/>
      <c r="AY544" s="103"/>
      <c r="AZ544" s="103"/>
      <c r="BA544" s="103"/>
      <c r="BB544" s="103"/>
      <c r="BC544" s="103"/>
      <c r="BD544" s="103"/>
      <c r="BE544" s="103"/>
      <c r="BF544" s="103"/>
      <c r="BG544" s="103"/>
      <c r="BH544" s="103"/>
      <c r="BI544" s="103"/>
      <c r="BJ544" s="103"/>
      <c r="BK544" s="103"/>
      <c r="BL544" s="103"/>
      <c r="BM544" s="103"/>
      <c r="BN544" s="103"/>
      <c r="BO544" s="103"/>
      <c r="BP544" s="103"/>
      <c r="BQ544" s="103"/>
      <c r="BR544" s="103"/>
    </row>
    <row r="545" spans="1:70" x14ac:dyDescent="0.3">
      <c r="A545" s="109"/>
      <c r="B545" s="109"/>
      <c r="C545" s="109"/>
      <c r="D545" s="109"/>
      <c r="E545" s="109"/>
      <c r="F545" s="109"/>
      <c r="G545" s="109"/>
      <c r="H545" s="109"/>
      <c r="I545" s="109"/>
      <c r="J545" s="109"/>
      <c r="K545" s="109"/>
      <c r="L545" s="109"/>
      <c r="M545" s="109"/>
      <c r="N545" s="109"/>
      <c r="O545" s="109"/>
      <c r="P545" s="109"/>
      <c r="Q545" s="123"/>
      <c r="R545" s="109"/>
      <c r="S545" s="109"/>
      <c r="T545" s="109"/>
      <c r="U545" s="109"/>
      <c r="V545" s="109"/>
      <c r="W545" s="109"/>
      <c r="X545" s="109"/>
      <c r="Y545" s="109"/>
      <c r="Z545" s="109"/>
      <c r="AA545" s="109"/>
      <c r="AB545" s="109"/>
      <c r="AC545" s="109"/>
      <c r="AD545" s="109"/>
      <c r="AE545" s="109"/>
      <c r="AF545" s="109"/>
      <c r="AG545" s="109"/>
      <c r="AH545" s="109"/>
      <c r="AI545" s="109"/>
      <c r="AJ545" s="109"/>
      <c r="AK545" s="109"/>
      <c r="AL545" s="109"/>
      <c r="AM545" s="109"/>
      <c r="AN545" s="109"/>
      <c r="AO545" s="103"/>
      <c r="AP545" s="103"/>
      <c r="AQ545" s="103"/>
      <c r="AR545" s="103"/>
      <c r="AS545" s="103"/>
      <c r="AT545" s="103"/>
      <c r="AU545" s="103"/>
      <c r="AV545" s="103"/>
      <c r="AW545" s="103"/>
      <c r="AX545" s="103"/>
      <c r="AY545" s="103"/>
      <c r="AZ545" s="103"/>
      <c r="BA545" s="103"/>
      <c r="BB545" s="103"/>
      <c r="BC545" s="103"/>
      <c r="BD545" s="103"/>
      <c r="BE545" s="103"/>
      <c r="BF545" s="103"/>
      <c r="BG545" s="103"/>
      <c r="BH545" s="103"/>
      <c r="BI545" s="103"/>
      <c r="BJ545" s="103"/>
      <c r="BK545" s="103"/>
      <c r="BL545" s="103"/>
      <c r="BM545" s="103"/>
      <c r="BN545" s="103"/>
      <c r="BO545" s="103"/>
      <c r="BP545" s="103"/>
      <c r="BQ545" s="103"/>
      <c r="BR545" s="103"/>
    </row>
    <row r="546" spans="1:70" x14ac:dyDescent="0.3">
      <c r="A546" s="109"/>
      <c r="B546" s="109"/>
      <c r="C546" s="109"/>
      <c r="D546" s="109"/>
      <c r="E546" s="109"/>
      <c r="F546" s="109"/>
      <c r="G546" s="109"/>
      <c r="H546" s="109"/>
      <c r="I546" s="109"/>
      <c r="J546" s="109"/>
      <c r="K546" s="109"/>
      <c r="L546" s="109"/>
      <c r="M546" s="109"/>
      <c r="N546" s="109"/>
      <c r="O546" s="109"/>
      <c r="P546" s="109"/>
      <c r="Q546" s="123"/>
      <c r="R546" s="109"/>
      <c r="S546" s="109"/>
      <c r="T546" s="109"/>
      <c r="U546" s="109"/>
      <c r="V546" s="109"/>
      <c r="W546" s="109"/>
      <c r="X546" s="109"/>
      <c r="Y546" s="109"/>
      <c r="Z546" s="109"/>
      <c r="AA546" s="109"/>
      <c r="AB546" s="109"/>
      <c r="AC546" s="109"/>
      <c r="AD546" s="109"/>
      <c r="AE546" s="109"/>
      <c r="AF546" s="109"/>
      <c r="AG546" s="109"/>
      <c r="AH546" s="109"/>
      <c r="AI546" s="109"/>
      <c r="AJ546" s="109"/>
      <c r="AK546" s="109"/>
      <c r="AL546" s="109"/>
      <c r="AM546" s="109"/>
      <c r="AN546" s="109"/>
      <c r="AO546" s="103"/>
      <c r="AP546" s="103"/>
      <c r="AQ546" s="103"/>
      <c r="AR546" s="103"/>
      <c r="AS546" s="103"/>
      <c r="AT546" s="103"/>
      <c r="AU546" s="103"/>
      <c r="AV546" s="103"/>
      <c r="AW546" s="103"/>
      <c r="AX546" s="103"/>
      <c r="AY546" s="103"/>
      <c r="AZ546" s="103"/>
      <c r="BA546" s="103"/>
      <c r="BB546" s="103"/>
      <c r="BC546" s="103"/>
      <c r="BD546" s="103"/>
      <c r="BE546" s="103"/>
      <c r="BF546" s="103"/>
      <c r="BG546" s="103"/>
      <c r="BH546" s="103"/>
      <c r="BI546" s="103"/>
      <c r="BJ546" s="103"/>
      <c r="BK546" s="103"/>
      <c r="BL546" s="103"/>
      <c r="BM546" s="103"/>
      <c r="BN546" s="103"/>
      <c r="BO546" s="103"/>
      <c r="BP546" s="103"/>
      <c r="BQ546" s="103"/>
      <c r="BR546" s="103"/>
    </row>
    <row r="547" spans="1:70" x14ac:dyDescent="0.3">
      <c r="A547" s="109"/>
      <c r="B547" s="109"/>
      <c r="C547" s="109"/>
      <c r="D547" s="109"/>
      <c r="E547" s="109"/>
      <c r="F547" s="109"/>
      <c r="G547" s="109"/>
      <c r="H547" s="109"/>
      <c r="I547" s="109"/>
      <c r="J547" s="109"/>
      <c r="K547" s="109"/>
      <c r="L547" s="109"/>
      <c r="M547" s="109"/>
      <c r="N547" s="109"/>
      <c r="O547" s="109"/>
      <c r="P547" s="109"/>
      <c r="Q547" s="123"/>
      <c r="R547" s="109"/>
      <c r="S547" s="109"/>
      <c r="T547" s="109"/>
      <c r="U547" s="109"/>
      <c r="V547" s="109"/>
      <c r="W547" s="109"/>
      <c r="X547" s="109"/>
      <c r="Y547" s="109"/>
      <c r="Z547" s="109"/>
      <c r="AA547" s="109"/>
      <c r="AB547" s="109"/>
      <c r="AC547" s="109"/>
      <c r="AD547" s="109"/>
      <c r="AE547" s="109"/>
      <c r="AF547" s="109"/>
      <c r="AG547" s="109"/>
      <c r="AH547" s="109"/>
      <c r="AI547" s="109"/>
      <c r="AJ547" s="109"/>
      <c r="AK547" s="109"/>
      <c r="AL547" s="109"/>
      <c r="AM547" s="109"/>
      <c r="AN547" s="109"/>
      <c r="AO547" s="103"/>
      <c r="AP547" s="103"/>
      <c r="AQ547" s="103"/>
      <c r="AR547" s="103"/>
      <c r="AS547" s="103"/>
      <c r="AT547" s="103"/>
      <c r="AU547" s="103"/>
      <c r="AV547" s="103"/>
      <c r="AW547" s="103"/>
      <c r="AX547" s="103"/>
      <c r="AY547" s="103"/>
      <c r="AZ547" s="103"/>
      <c r="BA547" s="103"/>
      <c r="BB547" s="103"/>
      <c r="BC547" s="103"/>
      <c r="BD547" s="103"/>
      <c r="BE547" s="103"/>
      <c r="BF547" s="103"/>
      <c r="BG547" s="103"/>
      <c r="BH547" s="103"/>
      <c r="BI547" s="103"/>
      <c r="BJ547" s="103"/>
      <c r="BK547" s="103"/>
      <c r="BL547" s="103"/>
      <c r="BM547" s="103"/>
      <c r="BN547" s="103"/>
      <c r="BO547" s="103"/>
      <c r="BP547" s="103"/>
      <c r="BQ547" s="103"/>
      <c r="BR547" s="103"/>
    </row>
    <row r="548" spans="1:70" x14ac:dyDescent="0.3">
      <c r="A548" s="109"/>
      <c r="B548" s="109"/>
      <c r="C548" s="109"/>
      <c r="D548" s="109"/>
      <c r="E548" s="109"/>
      <c r="F548" s="109"/>
      <c r="G548" s="109"/>
      <c r="H548" s="109"/>
      <c r="I548" s="109"/>
      <c r="J548" s="109"/>
      <c r="K548" s="109"/>
      <c r="L548" s="109"/>
      <c r="M548" s="109"/>
      <c r="N548" s="109"/>
      <c r="O548" s="109"/>
      <c r="P548" s="109"/>
      <c r="Q548" s="123"/>
      <c r="R548" s="109"/>
      <c r="S548" s="109"/>
      <c r="T548" s="109"/>
      <c r="U548" s="109"/>
      <c r="V548" s="109"/>
      <c r="W548" s="109"/>
      <c r="X548" s="109"/>
      <c r="Y548" s="109"/>
      <c r="Z548" s="109"/>
      <c r="AA548" s="109"/>
      <c r="AB548" s="109"/>
      <c r="AC548" s="109"/>
      <c r="AD548" s="109"/>
      <c r="AE548" s="109"/>
      <c r="AF548" s="109"/>
      <c r="AG548" s="109"/>
      <c r="AH548" s="109"/>
      <c r="AI548" s="109"/>
      <c r="AJ548" s="109"/>
      <c r="AK548" s="109"/>
      <c r="AL548" s="109"/>
      <c r="AM548" s="109"/>
      <c r="AN548" s="109"/>
      <c r="AO548" s="103"/>
      <c r="AP548" s="103"/>
      <c r="AQ548" s="103"/>
      <c r="AR548" s="103"/>
      <c r="AS548" s="103"/>
      <c r="AT548" s="103"/>
      <c r="AU548" s="103"/>
      <c r="AV548" s="103"/>
      <c r="AW548" s="103"/>
      <c r="AX548" s="103"/>
      <c r="AY548" s="103"/>
      <c r="AZ548" s="103"/>
      <c r="BA548" s="103"/>
      <c r="BB548" s="103"/>
      <c r="BC548" s="103"/>
      <c r="BD548" s="103"/>
      <c r="BE548" s="103"/>
      <c r="BF548" s="103"/>
      <c r="BG548" s="103"/>
      <c r="BH548" s="103"/>
      <c r="BI548" s="103"/>
      <c r="BJ548" s="103"/>
      <c r="BK548" s="103"/>
      <c r="BL548" s="103"/>
      <c r="BM548" s="103"/>
      <c r="BN548" s="103"/>
      <c r="BO548" s="103"/>
      <c r="BP548" s="103"/>
      <c r="BQ548" s="103"/>
      <c r="BR548" s="103"/>
    </row>
    <row r="549" spans="1:70" x14ac:dyDescent="0.3">
      <c r="A549" s="109"/>
      <c r="B549" s="109"/>
      <c r="C549" s="109"/>
      <c r="D549" s="109"/>
      <c r="E549" s="109"/>
      <c r="F549" s="109"/>
      <c r="G549" s="109"/>
      <c r="H549" s="109"/>
      <c r="I549" s="109"/>
      <c r="J549" s="109"/>
      <c r="K549" s="109"/>
      <c r="L549" s="109"/>
      <c r="M549" s="109"/>
      <c r="N549" s="109"/>
      <c r="O549" s="109"/>
      <c r="P549" s="109"/>
      <c r="Q549" s="123"/>
      <c r="R549" s="109"/>
      <c r="S549" s="109"/>
      <c r="T549" s="109"/>
      <c r="U549" s="109"/>
      <c r="V549" s="109"/>
      <c r="W549" s="109"/>
      <c r="X549" s="109"/>
      <c r="Y549" s="109"/>
      <c r="Z549" s="109"/>
      <c r="AA549" s="109"/>
      <c r="AB549" s="109"/>
      <c r="AC549" s="109"/>
      <c r="AD549" s="109"/>
      <c r="AE549" s="109"/>
      <c r="AF549" s="109"/>
      <c r="AG549" s="109"/>
      <c r="AH549" s="109"/>
      <c r="AI549" s="109"/>
      <c r="AJ549" s="109"/>
      <c r="AK549" s="109"/>
      <c r="AL549" s="109"/>
      <c r="AM549" s="109"/>
      <c r="AN549" s="109"/>
      <c r="AO549" s="103"/>
      <c r="AP549" s="103"/>
      <c r="AQ549" s="103"/>
      <c r="AR549" s="103"/>
      <c r="AS549" s="103"/>
      <c r="AT549" s="103"/>
      <c r="AU549" s="103"/>
      <c r="AV549" s="103"/>
      <c r="AW549" s="103"/>
      <c r="AX549" s="103"/>
      <c r="AY549" s="103"/>
      <c r="AZ549" s="103"/>
      <c r="BA549" s="103"/>
      <c r="BB549" s="103"/>
      <c r="BC549" s="103"/>
      <c r="BD549" s="103"/>
      <c r="BE549" s="103"/>
      <c r="BF549" s="103"/>
      <c r="BG549" s="103"/>
      <c r="BH549" s="103"/>
      <c r="BI549" s="103"/>
      <c r="BJ549" s="103"/>
      <c r="BK549" s="103"/>
      <c r="BL549" s="103"/>
      <c r="BM549" s="103"/>
      <c r="BN549" s="103"/>
      <c r="BO549" s="103"/>
      <c r="BP549" s="103"/>
      <c r="BQ549" s="103"/>
      <c r="BR549" s="103"/>
    </row>
    <row r="550" spans="1:70" x14ac:dyDescent="0.3">
      <c r="A550" s="109"/>
      <c r="B550" s="109"/>
      <c r="C550" s="109"/>
      <c r="D550" s="109"/>
      <c r="E550" s="109"/>
      <c r="F550" s="109"/>
      <c r="G550" s="109"/>
      <c r="H550" s="109"/>
      <c r="I550" s="109"/>
      <c r="J550" s="109"/>
      <c r="K550" s="109"/>
      <c r="L550" s="109"/>
      <c r="M550" s="109"/>
      <c r="N550" s="109"/>
      <c r="O550" s="109"/>
      <c r="P550" s="109"/>
      <c r="Q550" s="123"/>
      <c r="R550" s="109"/>
      <c r="S550" s="109"/>
      <c r="T550" s="109"/>
      <c r="U550" s="109"/>
      <c r="V550" s="109"/>
      <c r="W550" s="109"/>
      <c r="X550" s="109"/>
      <c r="Y550" s="109"/>
      <c r="Z550" s="109"/>
      <c r="AA550" s="109"/>
      <c r="AB550" s="109"/>
      <c r="AC550" s="109"/>
      <c r="AD550" s="109"/>
      <c r="AE550" s="109"/>
      <c r="AF550" s="109"/>
      <c r="AG550" s="109"/>
      <c r="AH550" s="109"/>
      <c r="AI550" s="109"/>
      <c r="AJ550" s="109"/>
      <c r="AK550" s="109"/>
      <c r="AL550" s="109"/>
      <c r="AM550" s="109"/>
      <c r="AN550" s="109"/>
      <c r="AO550" s="103"/>
      <c r="AP550" s="103"/>
      <c r="AQ550" s="103"/>
      <c r="AR550" s="103"/>
      <c r="AS550" s="103"/>
      <c r="AT550" s="103"/>
      <c r="AU550" s="103"/>
      <c r="AV550" s="103"/>
      <c r="AW550" s="103"/>
      <c r="AX550" s="103"/>
      <c r="AY550" s="103"/>
      <c r="AZ550" s="103"/>
      <c r="BA550" s="103"/>
      <c r="BB550" s="103"/>
      <c r="BC550" s="103"/>
      <c r="BD550" s="103"/>
      <c r="BE550" s="103"/>
      <c r="BF550" s="103"/>
      <c r="BG550" s="103"/>
      <c r="BH550" s="103"/>
      <c r="BI550" s="103"/>
      <c r="BJ550" s="103"/>
      <c r="BK550" s="103"/>
      <c r="BL550" s="103"/>
      <c r="BM550" s="103"/>
      <c r="BN550" s="103"/>
      <c r="BO550" s="103"/>
      <c r="BP550" s="103"/>
      <c r="BQ550" s="103"/>
      <c r="BR550" s="103"/>
    </row>
    <row r="551" spans="1:70" x14ac:dyDescent="0.3">
      <c r="A551" s="109"/>
      <c r="B551" s="109"/>
      <c r="C551" s="109"/>
      <c r="D551" s="109"/>
      <c r="E551" s="109"/>
      <c r="F551" s="109"/>
      <c r="G551" s="109"/>
      <c r="H551" s="109"/>
      <c r="I551" s="109"/>
      <c r="J551" s="109"/>
      <c r="K551" s="109"/>
      <c r="L551" s="109"/>
      <c r="M551" s="109"/>
      <c r="N551" s="109"/>
      <c r="O551" s="109"/>
      <c r="P551" s="109"/>
      <c r="Q551" s="123"/>
      <c r="R551" s="109"/>
      <c r="S551" s="109"/>
      <c r="T551" s="109"/>
      <c r="U551" s="109"/>
      <c r="V551" s="109"/>
      <c r="W551" s="109"/>
      <c r="X551" s="109"/>
      <c r="Y551" s="109"/>
      <c r="Z551" s="109"/>
      <c r="AA551" s="109"/>
      <c r="AB551" s="109"/>
      <c r="AC551" s="109"/>
      <c r="AD551" s="109"/>
      <c r="AE551" s="109"/>
      <c r="AF551" s="109"/>
      <c r="AG551" s="109"/>
      <c r="AH551" s="109"/>
      <c r="AI551" s="109"/>
      <c r="AJ551" s="109"/>
      <c r="AK551" s="109"/>
      <c r="AL551" s="109"/>
      <c r="AM551" s="109"/>
      <c r="AN551" s="109"/>
      <c r="AO551" s="103"/>
      <c r="AP551" s="103"/>
      <c r="AQ551" s="103"/>
      <c r="AR551" s="103"/>
      <c r="AS551" s="103"/>
      <c r="AT551" s="103"/>
      <c r="AU551" s="103"/>
      <c r="AV551" s="103"/>
      <c r="AW551" s="103"/>
      <c r="AX551" s="103"/>
      <c r="AY551" s="103"/>
      <c r="AZ551" s="103"/>
      <c r="BA551" s="103"/>
      <c r="BB551" s="103"/>
      <c r="BC551" s="103"/>
      <c r="BD551" s="103"/>
      <c r="BE551" s="103"/>
      <c r="BF551" s="103"/>
      <c r="BG551" s="103"/>
      <c r="BH551" s="103"/>
      <c r="BI551" s="103"/>
      <c r="BJ551" s="103"/>
      <c r="BK551" s="103"/>
      <c r="BL551" s="103"/>
      <c r="BM551" s="103"/>
      <c r="BN551" s="103"/>
      <c r="BO551" s="103"/>
      <c r="BP551" s="103"/>
      <c r="BQ551" s="103"/>
      <c r="BR551" s="103"/>
    </row>
    <row r="552" spans="1:70" x14ac:dyDescent="0.3">
      <c r="A552" s="109"/>
      <c r="B552" s="109"/>
      <c r="C552" s="109"/>
      <c r="D552" s="109"/>
      <c r="E552" s="109"/>
      <c r="F552" s="109"/>
      <c r="G552" s="109"/>
      <c r="H552" s="109"/>
      <c r="I552" s="109"/>
      <c r="J552" s="109"/>
      <c r="K552" s="109"/>
      <c r="L552" s="109"/>
      <c r="M552" s="109"/>
      <c r="N552" s="109"/>
      <c r="O552" s="109"/>
      <c r="P552" s="109"/>
      <c r="Q552" s="123"/>
      <c r="R552" s="109"/>
      <c r="S552" s="109"/>
      <c r="T552" s="109"/>
      <c r="U552" s="109"/>
      <c r="V552" s="109"/>
      <c r="W552" s="109"/>
      <c r="X552" s="109"/>
      <c r="Y552" s="109"/>
      <c r="Z552" s="109"/>
      <c r="AA552" s="109"/>
      <c r="AB552" s="109"/>
      <c r="AC552" s="109"/>
      <c r="AD552" s="109"/>
      <c r="AE552" s="109"/>
      <c r="AF552" s="109"/>
      <c r="AG552" s="109"/>
      <c r="AH552" s="109"/>
      <c r="AI552" s="109"/>
      <c r="AJ552" s="109"/>
      <c r="AK552" s="109"/>
      <c r="AL552" s="109"/>
      <c r="AM552" s="109"/>
      <c r="AN552" s="109"/>
      <c r="AO552" s="103"/>
      <c r="AP552" s="103"/>
      <c r="AQ552" s="103"/>
      <c r="AR552" s="103"/>
      <c r="AS552" s="103"/>
      <c r="AT552" s="103"/>
      <c r="AU552" s="103"/>
      <c r="AV552" s="103"/>
      <c r="AW552" s="103"/>
      <c r="AX552" s="103"/>
      <c r="AY552" s="103"/>
      <c r="AZ552" s="103"/>
      <c r="BA552" s="103"/>
      <c r="BB552" s="103"/>
      <c r="BC552" s="103"/>
      <c r="BD552" s="103"/>
      <c r="BE552" s="103"/>
      <c r="BF552" s="103"/>
      <c r="BG552" s="103"/>
      <c r="BH552" s="103"/>
      <c r="BI552" s="103"/>
      <c r="BJ552" s="103"/>
      <c r="BK552" s="103"/>
      <c r="BL552" s="103"/>
      <c r="BM552" s="103"/>
      <c r="BN552" s="103"/>
      <c r="BO552" s="103"/>
      <c r="BP552" s="103"/>
      <c r="BQ552" s="103"/>
      <c r="BR552" s="103"/>
    </row>
    <row r="553" spans="1:70" x14ac:dyDescent="0.3">
      <c r="A553" s="109"/>
      <c r="B553" s="109"/>
      <c r="C553" s="109"/>
      <c r="D553" s="109"/>
      <c r="E553" s="109"/>
      <c r="F553" s="109"/>
      <c r="G553" s="109"/>
      <c r="H553" s="109"/>
      <c r="I553" s="109"/>
      <c r="J553" s="109"/>
      <c r="K553" s="109"/>
      <c r="L553" s="109"/>
      <c r="M553" s="109"/>
      <c r="N553" s="109"/>
      <c r="O553" s="109"/>
      <c r="P553" s="109"/>
      <c r="Q553" s="123"/>
      <c r="R553" s="109"/>
      <c r="S553" s="109"/>
      <c r="T553" s="109"/>
      <c r="U553" s="109"/>
      <c r="V553" s="109"/>
      <c r="W553" s="109"/>
      <c r="X553" s="109"/>
      <c r="Y553" s="109"/>
      <c r="Z553" s="109"/>
      <c r="AA553" s="109"/>
      <c r="AB553" s="109"/>
      <c r="AC553" s="109"/>
      <c r="AD553" s="109"/>
      <c r="AE553" s="109"/>
      <c r="AF553" s="109"/>
      <c r="AG553" s="109"/>
      <c r="AH553" s="109"/>
      <c r="AI553" s="109"/>
      <c r="AJ553" s="109"/>
      <c r="AK553" s="109"/>
      <c r="AL553" s="109"/>
      <c r="AM553" s="109"/>
      <c r="AN553" s="109"/>
      <c r="AO553" s="103"/>
      <c r="AP553" s="103"/>
      <c r="AQ553" s="103"/>
      <c r="AR553" s="103"/>
      <c r="AS553" s="103"/>
      <c r="AT553" s="103"/>
      <c r="AU553" s="103"/>
      <c r="AV553" s="103"/>
      <c r="AW553" s="103"/>
      <c r="AX553" s="103"/>
      <c r="AY553" s="103"/>
      <c r="AZ553" s="103"/>
      <c r="BA553" s="103"/>
      <c r="BB553" s="103"/>
      <c r="BC553" s="103"/>
      <c r="BD553" s="103"/>
      <c r="BE553" s="103"/>
      <c r="BF553" s="103"/>
      <c r="BG553" s="103"/>
      <c r="BH553" s="103"/>
      <c r="BI553" s="103"/>
      <c r="BJ553" s="103"/>
      <c r="BK553" s="103"/>
      <c r="BL553" s="103"/>
      <c r="BM553" s="103"/>
      <c r="BN553" s="103"/>
      <c r="BO553" s="103"/>
      <c r="BP553" s="103"/>
      <c r="BQ553" s="103"/>
      <c r="BR553" s="103"/>
    </row>
    <row r="554" spans="1:70" x14ac:dyDescent="0.3">
      <c r="A554" s="109"/>
      <c r="B554" s="109"/>
      <c r="C554" s="109"/>
      <c r="D554" s="109"/>
      <c r="E554" s="109"/>
      <c r="F554" s="109"/>
      <c r="G554" s="109"/>
      <c r="H554" s="109"/>
      <c r="I554" s="109"/>
      <c r="J554" s="109"/>
      <c r="K554" s="109"/>
      <c r="L554" s="109"/>
      <c r="M554" s="109"/>
      <c r="N554" s="109"/>
      <c r="O554" s="109"/>
      <c r="P554" s="109"/>
      <c r="Q554" s="123"/>
      <c r="R554" s="109"/>
      <c r="S554" s="109"/>
      <c r="T554" s="109"/>
      <c r="U554" s="109"/>
      <c r="V554" s="109"/>
      <c r="W554" s="109"/>
      <c r="X554" s="109"/>
      <c r="Y554" s="109"/>
      <c r="Z554" s="109"/>
      <c r="AA554" s="109"/>
      <c r="AB554" s="109"/>
      <c r="AC554" s="109"/>
      <c r="AD554" s="109"/>
      <c r="AE554" s="109"/>
      <c r="AF554" s="109"/>
      <c r="AG554" s="109"/>
      <c r="AH554" s="109"/>
      <c r="AI554" s="109"/>
      <c r="AJ554" s="109"/>
      <c r="AK554" s="109"/>
      <c r="AL554" s="109"/>
      <c r="AM554" s="109"/>
      <c r="AN554" s="109"/>
      <c r="AO554" s="103"/>
      <c r="AP554" s="103"/>
      <c r="AQ554" s="103"/>
      <c r="AR554" s="103"/>
      <c r="AS554" s="103"/>
      <c r="AT554" s="103"/>
      <c r="AU554" s="103"/>
      <c r="AV554" s="103"/>
      <c r="AW554" s="103"/>
      <c r="AX554" s="103"/>
      <c r="AY554" s="103"/>
      <c r="AZ554" s="103"/>
      <c r="BA554" s="103"/>
      <c r="BB554" s="103"/>
      <c r="BC554" s="103"/>
      <c r="BD554" s="103"/>
      <c r="BE554" s="103"/>
      <c r="BF554" s="103"/>
      <c r="BG554" s="103"/>
      <c r="BH554" s="103"/>
      <c r="BI554" s="103"/>
      <c r="BJ554" s="103"/>
      <c r="BK554" s="103"/>
      <c r="BL554" s="103"/>
      <c r="BM554" s="103"/>
      <c r="BN554" s="103"/>
      <c r="BO554" s="103"/>
      <c r="BP554" s="103"/>
      <c r="BQ554" s="103"/>
      <c r="BR554" s="103"/>
    </row>
    <row r="555" spans="1:70" x14ac:dyDescent="0.3">
      <c r="A555" s="109"/>
      <c r="B555" s="109"/>
      <c r="C555" s="109"/>
      <c r="D555" s="109"/>
      <c r="E555" s="109"/>
      <c r="F555" s="109"/>
      <c r="G555" s="109"/>
      <c r="H555" s="109"/>
      <c r="I555" s="109"/>
      <c r="J555" s="109"/>
      <c r="K555" s="109"/>
      <c r="L555" s="109"/>
      <c r="M555" s="109"/>
      <c r="N555" s="109"/>
      <c r="O555" s="109"/>
      <c r="P555" s="109"/>
      <c r="Q555" s="123"/>
      <c r="R555" s="109"/>
      <c r="S555" s="109"/>
      <c r="T555" s="109"/>
      <c r="U555" s="109"/>
      <c r="V555" s="109"/>
      <c r="W555" s="109"/>
      <c r="X555" s="109"/>
      <c r="Y555" s="109"/>
      <c r="Z555" s="109"/>
      <c r="AA555" s="109"/>
      <c r="AB555" s="109"/>
      <c r="AC555" s="109"/>
      <c r="AD555" s="109"/>
      <c r="AE555" s="109"/>
      <c r="AF555" s="109"/>
      <c r="AG555" s="109"/>
      <c r="AH555" s="109"/>
      <c r="AI555" s="109"/>
      <c r="AJ555" s="109"/>
      <c r="AK555" s="109"/>
      <c r="AL555" s="109"/>
      <c r="AM555" s="109"/>
      <c r="AN555" s="109"/>
      <c r="AO555" s="103"/>
      <c r="AP555" s="103"/>
      <c r="AQ555" s="103"/>
      <c r="AR555" s="103"/>
      <c r="AS555" s="103"/>
      <c r="AT555" s="103"/>
      <c r="AU555" s="103"/>
      <c r="AV555" s="103"/>
      <c r="AW555" s="103"/>
      <c r="AX555" s="103"/>
      <c r="AY555" s="103"/>
      <c r="AZ555" s="103"/>
      <c r="BA555" s="103"/>
      <c r="BB555" s="103"/>
      <c r="BC555" s="103"/>
      <c r="BD555" s="103"/>
      <c r="BE555" s="103"/>
      <c r="BF555" s="103"/>
      <c r="BG555" s="103"/>
      <c r="BH555" s="103"/>
      <c r="BI555" s="103"/>
      <c r="BJ555" s="103"/>
      <c r="BK555" s="103"/>
      <c r="BL555" s="103"/>
      <c r="BM555" s="103"/>
      <c r="BN555" s="103"/>
      <c r="BO555" s="103"/>
      <c r="BP555" s="103"/>
      <c r="BQ555" s="103"/>
      <c r="BR555" s="103"/>
    </row>
    <row r="556" spans="1:70" x14ac:dyDescent="0.3">
      <c r="A556" s="109"/>
      <c r="B556" s="109"/>
      <c r="C556" s="109"/>
      <c r="D556" s="109"/>
      <c r="E556" s="109"/>
      <c r="F556" s="109"/>
      <c r="G556" s="109"/>
      <c r="H556" s="109"/>
      <c r="I556" s="109"/>
      <c r="J556" s="109"/>
      <c r="K556" s="109"/>
      <c r="L556" s="109"/>
      <c r="M556" s="109"/>
      <c r="N556" s="109"/>
      <c r="O556" s="109"/>
      <c r="P556" s="109"/>
      <c r="Q556" s="123"/>
      <c r="R556" s="109"/>
      <c r="S556" s="109"/>
      <c r="T556" s="109"/>
      <c r="U556" s="109"/>
      <c r="V556" s="109"/>
      <c r="W556" s="109"/>
      <c r="X556" s="109"/>
      <c r="Y556" s="109"/>
      <c r="Z556" s="109"/>
      <c r="AA556" s="109"/>
      <c r="AB556" s="109"/>
      <c r="AC556" s="109"/>
      <c r="AD556" s="109"/>
      <c r="AE556" s="109"/>
      <c r="AF556" s="109"/>
      <c r="AG556" s="109"/>
      <c r="AH556" s="109"/>
      <c r="AI556" s="109"/>
      <c r="AJ556" s="109"/>
      <c r="AK556" s="109"/>
      <c r="AL556" s="109"/>
      <c r="AM556" s="109"/>
      <c r="AN556" s="109"/>
      <c r="AO556" s="103"/>
      <c r="AP556" s="103"/>
      <c r="AQ556" s="103"/>
      <c r="AR556" s="103"/>
      <c r="AS556" s="103"/>
      <c r="AT556" s="103"/>
      <c r="AU556" s="103"/>
      <c r="AV556" s="103"/>
      <c r="AW556" s="103"/>
      <c r="AX556" s="103"/>
      <c r="AY556" s="103"/>
      <c r="AZ556" s="103"/>
      <c r="BA556" s="103"/>
      <c r="BB556" s="103"/>
      <c r="BC556" s="103"/>
      <c r="BD556" s="103"/>
      <c r="BE556" s="103"/>
      <c r="BF556" s="103"/>
      <c r="BG556" s="103"/>
      <c r="BH556" s="103"/>
      <c r="BI556" s="103"/>
      <c r="BJ556" s="103"/>
      <c r="BK556" s="103"/>
      <c r="BL556" s="103"/>
      <c r="BM556" s="103"/>
      <c r="BN556" s="103"/>
      <c r="BO556" s="103"/>
      <c r="BP556" s="103"/>
      <c r="BQ556" s="103"/>
      <c r="BR556" s="103"/>
    </row>
    <row r="557" spans="1:70" x14ac:dyDescent="0.3">
      <c r="A557" s="109"/>
      <c r="B557" s="109"/>
      <c r="C557" s="109"/>
      <c r="D557" s="109"/>
      <c r="E557" s="109"/>
      <c r="F557" s="109"/>
      <c r="G557" s="109"/>
      <c r="H557" s="109"/>
      <c r="I557" s="109"/>
      <c r="J557" s="109"/>
      <c r="K557" s="109"/>
      <c r="L557" s="109"/>
      <c r="M557" s="109"/>
      <c r="N557" s="109"/>
      <c r="O557" s="109"/>
      <c r="P557" s="109"/>
      <c r="Q557" s="123"/>
      <c r="R557" s="109"/>
      <c r="S557" s="109"/>
      <c r="T557" s="109"/>
      <c r="U557" s="109"/>
      <c r="V557" s="109"/>
      <c r="W557" s="109"/>
      <c r="X557" s="109"/>
      <c r="Y557" s="109"/>
      <c r="Z557" s="109"/>
      <c r="AA557" s="109"/>
      <c r="AB557" s="109"/>
      <c r="AC557" s="109"/>
      <c r="AD557" s="109"/>
      <c r="AE557" s="109"/>
      <c r="AF557" s="109"/>
      <c r="AG557" s="109"/>
      <c r="AH557" s="109"/>
      <c r="AI557" s="109"/>
      <c r="AJ557" s="109"/>
      <c r="AK557" s="109"/>
      <c r="AL557" s="109"/>
      <c r="AM557" s="109"/>
      <c r="AN557" s="109"/>
      <c r="AO557" s="103"/>
      <c r="AP557" s="103"/>
      <c r="AQ557" s="103"/>
      <c r="AR557" s="103"/>
      <c r="AS557" s="103"/>
      <c r="AT557" s="103"/>
      <c r="AU557" s="103"/>
      <c r="AV557" s="103"/>
      <c r="AW557" s="103"/>
      <c r="AX557" s="103"/>
      <c r="AY557" s="103"/>
      <c r="AZ557" s="103"/>
      <c r="BA557" s="103"/>
      <c r="BB557" s="103"/>
      <c r="BC557" s="103"/>
      <c r="BD557" s="103"/>
      <c r="BE557" s="103"/>
      <c r="BF557" s="103"/>
      <c r="BG557" s="103"/>
      <c r="BH557" s="103"/>
      <c r="BI557" s="103"/>
      <c r="BJ557" s="103"/>
      <c r="BK557" s="103"/>
      <c r="BL557" s="103"/>
      <c r="BM557" s="103"/>
      <c r="BN557" s="103"/>
      <c r="BO557" s="103"/>
      <c r="BP557" s="103"/>
      <c r="BQ557" s="103"/>
      <c r="BR557" s="103"/>
    </row>
    <row r="558" spans="1:70" x14ac:dyDescent="0.3">
      <c r="A558" s="109"/>
      <c r="B558" s="109"/>
      <c r="C558" s="109"/>
      <c r="D558" s="109"/>
      <c r="E558" s="109"/>
      <c r="F558" s="109"/>
      <c r="G558" s="109"/>
      <c r="H558" s="109"/>
      <c r="I558" s="109"/>
      <c r="J558" s="109"/>
      <c r="K558" s="109"/>
      <c r="L558" s="109"/>
      <c r="M558" s="109"/>
      <c r="N558" s="109"/>
      <c r="O558" s="109"/>
      <c r="P558" s="109"/>
      <c r="Q558" s="123"/>
      <c r="R558" s="109"/>
      <c r="S558" s="109"/>
      <c r="T558" s="109"/>
      <c r="U558" s="109"/>
      <c r="V558" s="109"/>
      <c r="W558" s="109"/>
      <c r="X558" s="109"/>
      <c r="Y558" s="109"/>
      <c r="Z558" s="109"/>
      <c r="AA558" s="109"/>
      <c r="AB558" s="109"/>
      <c r="AC558" s="109"/>
      <c r="AD558" s="109"/>
      <c r="AE558" s="109"/>
      <c r="AF558" s="109"/>
      <c r="AG558" s="109"/>
      <c r="AH558" s="109"/>
      <c r="AI558" s="109"/>
      <c r="AJ558" s="109"/>
      <c r="AK558" s="109"/>
      <c r="AL558" s="109"/>
      <c r="AM558" s="109"/>
      <c r="AN558" s="109"/>
      <c r="AO558" s="103"/>
      <c r="AP558" s="103"/>
      <c r="AQ558" s="103"/>
      <c r="AR558" s="103"/>
      <c r="AS558" s="103"/>
      <c r="AT558" s="103"/>
      <c r="AU558" s="103"/>
      <c r="AV558" s="103"/>
      <c r="AW558" s="103"/>
      <c r="AX558" s="103"/>
      <c r="AY558" s="103"/>
      <c r="AZ558" s="103"/>
      <c r="BA558" s="103"/>
      <c r="BB558" s="103"/>
      <c r="BC558" s="103"/>
      <c r="BD558" s="103"/>
      <c r="BE558" s="103"/>
      <c r="BF558" s="103"/>
      <c r="BG558" s="103"/>
      <c r="BH558" s="103"/>
      <c r="BI558" s="103"/>
      <c r="BJ558" s="103"/>
      <c r="BK558" s="103"/>
      <c r="BL558" s="103"/>
      <c r="BM558" s="103"/>
      <c r="BN558" s="103"/>
      <c r="BO558" s="103"/>
      <c r="BP558" s="103"/>
      <c r="BQ558" s="103"/>
      <c r="BR558" s="103"/>
    </row>
    <row r="559" spans="1:70" x14ac:dyDescent="0.3">
      <c r="A559" s="109"/>
      <c r="B559" s="109"/>
      <c r="C559" s="109"/>
      <c r="D559" s="109"/>
      <c r="E559" s="109"/>
      <c r="F559" s="109"/>
      <c r="G559" s="109"/>
      <c r="H559" s="109"/>
      <c r="I559" s="109"/>
      <c r="J559" s="109"/>
      <c r="K559" s="109"/>
      <c r="L559" s="109"/>
      <c r="M559" s="109"/>
      <c r="N559" s="109"/>
      <c r="O559" s="109"/>
      <c r="P559" s="109"/>
      <c r="Q559" s="123"/>
      <c r="R559" s="109"/>
      <c r="S559" s="109"/>
      <c r="T559" s="109"/>
      <c r="U559" s="109"/>
      <c r="V559" s="109"/>
      <c r="W559" s="109"/>
      <c r="X559" s="109"/>
      <c r="Y559" s="109"/>
      <c r="Z559" s="109"/>
      <c r="AA559" s="109"/>
      <c r="AB559" s="109"/>
      <c r="AC559" s="109"/>
      <c r="AD559" s="109"/>
      <c r="AE559" s="109"/>
      <c r="AF559" s="109"/>
      <c r="AG559" s="109"/>
      <c r="AH559" s="109"/>
      <c r="AI559" s="109"/>
      <c r="AJ559" s="109"/>
      <c r="AK559" s="109"/>
      <c r="AL559" s="109"/>
      <c r="AM559" s="109"/>
      <c r="AN559" s="109"/>
      <c r="AO559" s="103"/>
      <c r="AP559" s="103"/>
      <c r="AQ559" s="103"/>
      <c r="AR559" s="103"/>
      <c r="AS559" s="103"/>
      <c r="AT559" s="103"/>
      <c r="AU559" s="103"/>
      <c r="AV559" s="103"/>
      <c r="AW559" s="103"/>
      <c r="AX559" s="103"/>
      <c r="AY559" s="103"/>
      <c r="AZ559" s="103"/>
      <c r="BA559" s="103"/>
      <c r="BB559" s="103"/>
      <c r="BC559" s="103"/>
      <c r="BD559" s="103"/>
      <c r="BE559" s="103"/>
      <c r="BF559" s="103"/>
      <c r="BG559" s="103"/>
      <c r="BH559" s="103"/>
      <c r="BI559" s="103"/>
      <c r="BJ559" s="103"/>
      <c r="BK559" s="103"/>
      <c r="BL559" s="103"/>
      <c r="BM559" s="103"/>
      <c r="BN559" s="103"/>
      <c r="BO559" s="103"/>
      <c r="BP559" s="103"/>
      <c r="BQ559" s="103"/>
      <c r="BR559" s="103"/>
    </row>
    <row r="560" spans="1:70" x14ac:dyDescent="0.3">
      <c r="A560" s="109"/>
      <c r="B560" s="109"/>
      <c r="C560" s="109"/>
      <c r="D560" s="109"/>
      <c r="E560" s="109"/>
      <c r="F560" s="109"/>
      <c r="G560" s="109"/>
      <c r="H560" s="109"/>
      <c r="I560" s="109"/>
      <c r="J560" s="109"/>
      <c r="K560" s="109"/>
      <c r="L560" s="109"/>
      <c r="M560" s="109"/>
      <c r="N560" s="109"/>
      <c r="O560" s="109"/>
      <c r="P560" s="109"/>
      <c r="Q560" s="123"/>
      <c r="R560" s="109"/>
      <c r="S560" s="109"/>
      <c r="T560" s="109"/>
      <c r="U560" s="109"/>
      <c r="V560" s="109"/>
      <c r="W560" s="109"/>
      <c r="X560" s="109"/>
      <c r="Y560" s="109"/>
      <c r="Z560" s="109"/>
      <c r="AA560" s="109"/>
      <c r="AB560" s="109"/>
      <c r="AC560" s="109"/>
      <c r="AD560" s="109"/>
      <c r="AE560" s="109"/>
      <c r="AF560" s="109"/>
      <c r="AG560" s="109"/>
      <c r="AH560" s="109"/>
      <c r="AI560" s="109"/>
      <c r="AJ560" s="109"/>
      <c r="AK560" s="109"/>
      <c r="AL560" s="109"/>
      <c r="AM560" s="109"/>
      <c r="AN560" s="109"/>
      <c r="AO560" s="103"/>
      <c r="AP560" s="103"/>
      <c r="AQ560" s="103"/>
      <c r="AR560" s="103"/>
      <c r="AS560" s="103"/>
      <c r="AT560" s="103"/>
      <c r="AU560" s="103"/>
      <c r="AV560" s="103"/>
      <c r="AW560" s="103"/>
      <c r="AX560" s="103"/>
      <c r="AY560" s="103"/>
      <c r="AZ560" s="103"/>
      <c r="BA560" s="103"/>
      <c r="BB560" s="103"/>
      <c r="BC560" s="103"/>
      <c r="BD560" s="103"/>
      <c r="BE560" s="103"/>
      <c r="BF560" s="103"/>
      <c r="BG560" s="103"/>
      <c r="BH560" s="103"/>
      <c r="BI560" s="103"/>
      <c r="BJ560" s="103"/>
      <c r="BK560" s="103"/>
      <c r="BL560" s="103"/>
      <c r="BM560" s="103"/>
      <c r="BN560" s="103"/>
      <c r="BO560" s="103"/>
      <c r="BP560" s="103"/>
      <c r="BQ560" s="103"/>
      <c r="BR560" s="103"/>
    </row>
    <row r="561" spans="1:70" x14ac:dyDescent="0.3">
      <c r="A561" s="109"/>
      <c r="B561" s="109"/>
      <c r="C561" s="109"/>
      <c r="D561" s="109"/>
      <c r="E561" s="109"/>
      <c r="F561" s="109"/>
      <c r="G561" s="109"/>
      <c r="H561" s="109"/>
      <c r="I561" s="109"/>
      <c r="J561" s="109"/>
      <c r="K561" s="109"/>
      <c r="L561" s="109"/>
      <c r="M561" s="109"/>
      <c r="N561" s="109"/>
      <c r="O561" s="109"/>
      <c r="P561" s="109"/>
      <c r="Q561" s="123"/>
      <c r="R561" s="109"/>
      <c r="S561" s="109"/>
      <c r="T561" s="109"/>
      <c r="U561" s="109"/>
      <c r="V561" s="109"/>
      <c r="W561" s="109"/>
      <c r="X561" s="109"/>
      <c r="Y561" s="109"/>
      <c r="Z561" s="109"/>
      <c r="AA561" s="109"/>
      <c r="AB561" s="109"/>
      <c r="AC561" s="109"/>
      <c r="AD561" s="109"/>
      <c r="AE561" s="109"/>
      <c r="AF561" s="109"/>
      <c r="AG561" s="109"/>
      <c r="AH561" s="109"/>
      <c r="AI561" s="109"/>
      <c r="AJ561" s="109"/>
      <c r="AK561" s="109"/>
      <c r="AL561" s="109"/>
      <c r="AM561" s="109"/>
      <c r="AN561" s="109"/>
      <c r="AO561" s="103"/>
      <c r="AP561" s="103"/>
      <c r="AQ561" s="103"/>
      <c r="AR561" s="103"/>
      <c r="AS561" s="103"/>
      <c r="AT561" s="103"/>
      <c r="AU561" s="103"/>
      <c r="AV561" s="103"/>
      <c r="AW561" s="103"/>
      <c r="AX561" s="103"/>
      <c r="AY561" s="103"/>
      <c r="AZ561" s="103"/>
      <c r="BA561" s="103"/>
      <c r="BB561" s="103"/>
      <c r="BC561" s="103"/>
      <c r="BD561" s="103"/>
      <c r="BE561" s="103"/>
      <c r="BF561" s="103"/>
      <c r="BG561" s="103"/>
      <c r="BH561" s="103"/>
      <c r="BI561" s="103"/>
      <c r="BJ561" s="103"/>
      <c r="BK561" s="103"/>
      <c r="BL561" s="103"/>
      <c r="BM561" s="103"/>
      <c r="BN561" s="103"/>
      <c r="BO561" s="103"/>
      <c r="BP561" s="103"/>
      <c r="BQ561" s="103"/>
      <c r="BR561" s="103"/>
    </row>
    <row r="562" spans="1:70" x14ac:dyDescent="0.3">
      <c r="A562" s="109"/>
      <c r="B562" s="109"/>
      <c r="C562" s="109"/>
      <c r="D562" s="109"/>
      <c r="E562" s="109"/>
      <c r="F562" s="109"/>
      <c r="G562" s="109"/>
      <c r="H562" s="109"/>
      <c r="I562" s="109"/>
      <c r="J562" s="109"/>
      <c r="K562" s="109"/>
      <c r="L562" s="109"/>
      <c r="M562" s="109"/>
      <c r="N562" s="109"/>
      <c r="O562" s="109"/>
      <c r="P562" s="109"/>
      <c r="Q562" s="123"/>
      <c r="R562" s="109"/>
      <c r="S562" s="109"/>
      <c r="T562" s="109"/>
      <c r="U562" s="109"/>
      <c r="V562" s="109"/>
      <c r="W562" s="109"/>
      <c r="X562" s="109"/>
      <c r="Y562" s="109"/>
      <c r="Z562" s="109"/>
      <c r="AA562" s="109"/>
      <c r="AB562" s="109"/>
      <c r="AC562" s="109"/>
      <c r="AD562" s="109"/>
      <c r="AE562" s="109"/>
      <c r="AF562" s="109"/>
      <c r="AG562" s="109"/>
      <c r="AH562" s="109"/>
      <c r="AI562" s="109"/>
      <c r="AJ562" s="109"/>
      <c r="AK562" s="109"/>
      <c r="AL562" s="109"/>
      <c r="AM562" s="109"/>
      <c r="AN562" s="109"/>
      <c r="AO562" s="103"/>
      <c r="AP562" s="103"/>
      <c r="AQ562" s="103"/>
      <c r="AR562" s="103"/>
      <c r="AS562" s="103"/>
      <c r="AT562" s="103"/>
      <c r="AU562" s="103"/>
      <c r="AV562" s="103"/>
      <c r="AW562" s="103"/>
      <c r="AX562" s="103"/>
      <c r="AY562" s="103"/>
      <c r="AZ562" s="103"/>
      <c r="BA562" s="103"/>
      <c r="BB562" s="103"/>
      <c r="BC562" s="103"/>
      <c r="BD562" s="103"/>
      <c r="BE562" s="103"/>
      <c r="BF562" s="103"/>
      <c r="BG562" s="103"/>
      <c r="BH562" s="103"/>
      <c r="BI562" s="103"/>
      <c r="BJ562" s="103"/>
      <c r="BK562" s="103"/>
      <c r="BL562" s="103"/>
      <c r="BM562" s="103"/>
      <c r="BN562" s="103"/>
      <c r="BO562" s="103"/>
      <c r="BP562" s="103"/>
      <c r="BQ562" s="103"/>
      <c r="BR562" s="103"/>
    </row>
    <row r="563" spans="1:70" x14ac:dyDescent="0.3">
      <c r="A563" s="109"/>
      <c r="B563" s="109"/>
      <c r="C563" s="109"/>
      <c r="D563" s="109"/>
      <c r="E563" s="109"/>
      <c r="F563" s="109"/>
      <c r="G563" s="109"/>
      <c r="H563" s="109"/>
      <c r="I563" s="109"/>
      <c r="J563" s="109"/>
      <c r="K563" s="109"/>
      <c r="L563" s="109"/>
      <c r="M563" s="109"/>
      <c r="N563" s="109"/>
      <c r="O563" s="109"/>
      <c r="P563" s="109"/>
      <c r="Q563" s="123"/>
      <c r="R563" s="109"/>
      <c r="S563" s="109"/>
      <c r="T563" s="109"/>
      <c r="U563" s="109"/>
      <c r="V563" s="109"/>
      <c r="W563" s="109"/>
      <c r="X563" s="109"/>
      <c r="Y563" s="109"/>
      <c r="Z563" s="109"/>
      <c r="AA563" s="109"/>
      <c r="AB563" s="109"/>
      <c r="AC563" s="109"/>
      <c r="AD563" s="109"/>
      <c r="AE563" s="109"/>
      <c r="AF563" s="109"/>
      <c r="AG563" s="109"/>
      <c r="AH563" s="109"/>
      <c r="AI563" s="109"/>
      <c r="AJ563" s="109"/>
      <c r="AK563" s="109"/>
      <c r="AL563" s="109"/>
      <c r="AM563" s="109"/>
      <c r="AN563" s="109"/>
      <c r="AO563" s="103"/>
      <c r="AP563" s="103"/>
      <c r="AQ563" s="103"/>
      <c r="AR563" s="103"/>
      <c r="AS563" s="103"/>
      <c r="AT563" s="103"/>
      <c r="AU563" s="103"/>
      <c r="AV563" s="103"/>
      <c r="AW563" s="103"/>
      <c r="AX563" s="103"/>
      <c r="AY563" s="103"/>
      <c r="AZ563" s="103"/>
      <c r="BA563" s="103"/>
      <c r="BB563" s="103"/>
      <c r="BC563" s="103"/>
      <c r="BD563" s="103"/>
      <c r="BE563" s="103"/>
      <c r="BF563" s="103"/>
      <c r="BG563" s="103"/>
      <c r="BH563" s="103"/>
      <c r="BI563" s="103"/>
      <c r="BJ563" s="103"/>
      <c r="BK563" s="103"/>
      <c r="BL563" s="103"/>
      <c r="BM563" s="103"/>
      <c r="BN563" s="103"/>
      <c r="BO563" s="103"/>
      <c r="BP563" s="103"/>
      <c r="BQ563" s="103"/>
      <c r="BR563" s="103"/>
    </row>
    <row r="564" spans="1:70" x14ac:dyDescent="0.3">
      <c r="A564" s="109"/>
      <c r="B564" s="109"/>
      <c r="C564" s="109"/>
      <c r="D564" s="109"/>
      <c r="E564" s="109"/>
      <c r="F564" s="109"/>
      <c r="G564" s="109"/>
      <c r="H564" s="109"/>
      <c r="I564" s="109"/>
      <c r="J564" s="109"/>
      <c r="K564" s="109"/>
      <c r="L564" s="109"/>
      <c r="M564" s="109"/>
      <c r="N564" s="109"/>
      <c r="O564" s="109"/>
      <c r="P564" s="109"/>
      <c r="Q564" s="123"/>
      <c r="R564" s="109"/>
      <c r="S564" s="109"/>
      <c r="T564" s="109"/>
      <c r="U564" s="109"/>
      <c r="V564" s="109"/>
      <c r="W564" s="109"/>
      <c r="X564" s="109"/>
      <c r="Y564" s="109"/>
      <c r="Z564" s="109"/>
      <c r="AA564" s="109"/>
      <c r="AB564" s="109"/>
      <c r="AC564" s="109"/>
      <c r="AD564" s="109"/>
      <c r="AE564" s="109"/>
      <c r="AF564" s="109"/>
      <c r="AG564" s="109"/>
      <c r="AH564" s="109"/>
      <c r="AI564" s="109"/>
      <c r="AJ564" s="109"/>
      <c r="AK564" s="109"/>
      <c r="AL564" s="109"/>
      <c r="AM564" s="109"/>
      <c r="AN564" s="109"/>
      <c r="AO564" s="103"/>
      <c r="AP564" s="103"/>
      <c r="AQ564" s="103"/>
      <c r="AR564" s="103"/>
      <c r="AS564" s="103"/>
      <c r="AT564" s="103"/>
      <c r="AU564" s="103"/>
      <c r="AV564" s="103"/>
      <c r="AW564" s="103"/>
      <c r="AX564" s="103"/>
      <c r="AY564" s="103"/>
      <c r="AZ564" s="103"/>
      <c r="BA564" s="103"/>
      <c r="BB564" s="103"/>
      <c r="BC564" s="103"/>
      <c r="BD564" s="103"/>
      <c r="BE564" s="103"/>
      <c r="BF564" s="103"/>
      <c r="BG564" s="103"/>
      <c r="BH564" s="103"/>
      <c r="BI564" s="103"/>
      <c r="BJ564" s="103"/>
      <c r="BK564" s="103"/>
      <c r="BL564" s="103"/>
      <c r="BM564" s="103"/>
      <c r="BN564" s="103"/>
      <c r="BO564" s="103"/>
      <c r="BP564" s="103"/>
      <c r="BQ564" s="103"/>
      <c r="BR564" s="103"/>
    </row>
    <row r="565" spans="1:70" x14ac:dyDescent="0.3">
      <c r="A565" s="109"/>
      <c r="B565" s="109"/>
      <c r="C565" s="109"/>
      <c r="D565" s="109"/>
      <c r="E565" s="109"/>
      <c r="F565" s="109"/>
      <c r="G565" s="109"/>
      <c r="H565" s="109"/>
      <c r="I565" s="109"/>
      <c r="J565" s="109"/>
      <c r="K565" s="109"/>
      <c r="L565" s="109"/>
      <c r="M565" s="109"/>
      <c r="N565" s="109"/>
      <c r="O565" s="109"/>
      <c r="P565" s="109"/>
      <c r="Q565" s="123"/>
      <c r="R565" s="109"/>
      <c r="S565" s="109"/>
      <c r="T565" s="109"/>
      <c r="U565" s="109"/>
      <c r="V565" s="109"/>
      <c r="W565" s="109"/>
      <c r="X565" s="109"/>
      <c r="Y565" s="109"/>
      <c r="Z565" s="109"/>
      <c r="AA565" s="109"/>
      <c r="AB565" s="109"/>
      <c r="AC565" s="109"/>
      <c r="AD565" s="109"/>
      <c r="AE565" s="109"/>
      <c r="AF565" s="109"/>
      <c r="AG565" s="109"/>
      <c r="AH565" s="109"/>
      <c r="AI565" s="109"/>
      <c r="AJ565" s="109"/>
      <c r="AK565" s="109"/>
      <c r="AL565" s="109"/>
      <c r="AM565" s="109"/>
      <c r="AN565" s="109"/>
      <c r="AO565" s="103"/>
      <c r="AP565" s="103"/>
      <c r="AQ565" s="103"/>
      <c r="AR565" s="103"/>
      <c r="AS565" s="103"/>
      <c r="AT565" s="103"/>
      <c r="AU565" s="103"/>
      <c r="AV565" s="103"/>
      <c r="AW565" s="103"/>
      <c r="AX565" s="103"/>
      <c r="AY565" s="103"/>
      <c r="AZ565" s="103"/>
      <c r="BA565" s="103"/>
      <c r="BB565" s="103"/>
      <c r="BC565" s="103"/>
      <c r="BD565" s="103"/>
      <c r="BE565" s="103"/>
      <c r="BF565" s="103"/>
      <c r="BG565" s="103"/>
      <c r="BH565" s="103"/>
      <c r="BI565" s="103"/>
      <c r="BJ565" s="103"/>
      <c r="BK565" s="103"/>
      <c r="BL565" s="103"/>
      <c r="BM565" s="103"/>
      <c r="BN565" s="103"/>
      <c r="BO565" s="103"/>
      <c r="BP565" s="103"/>
      <c r="BQ565" s="103"/>
      <c r="BR565" s="103"/>
    </row>
    <row r="566" spans="1:70" x14ac:dyDescent="0.3">
      <c r="A566" s="109"/>
      <c r="B566" s="109"/>
      <c r="C566" s="109"/>
      <c r="D566" s="109"/>
      <c r="E566" s="109"/>
      <c r="F566" s="109"/>
      <c r="G566" s="109"/>
      <c r="H566" s="109"/>
      <c r="I566" s="109"/>
      <c r="J566" s="109"/>
      <c r="K566" s="109"/>
      <c r="L566" s="109"/>
      <c r="M566" s="109"/>
      <c r="N566" s="109"/>
      <c r="O566" s="109"/>
      <c r="P566" s="109"/>
      <c r="Q566" s="123"/>
      <c r="R566" s="109"/>
      <c r="S566" s="109"/>
      <c r="T566" s="109"/>
      <c r="U566" s="109"/>
      <c r="V566" s="109"/>
      <c r="W566" s="109"/>
      <c r="X566" s="109"/>
      <c r="Y566" s="109"/>
      <c r="Z566" s="109"/>
      <c r="AA566" s="109"/>
      <c r="AB566" s="109"/>
      <c r="AC566" s="109"/>
      <c r="AD566" s="109"/>
      <c r="AE566" s="109"/>
      <c r="AF566" s="109"/>
      <c r="AG566" s="109"/>
      <c r="AH566" s="109"/>
      <c r="AI566" s="109"/>
      <c r="AJ566" s="109"/>
      <c r="AK566" s="109"/>
      <c r="AL566" s="109"/>
      <c r="AM566" s="109"/>
      <c r="AN566" s="109"/>
      <c r="AO566" s="103"/>
      <c r="AP566" s="103"/>
      <c r="AQ566" s="103"/>
      <c r="AR566" s="103"/>
      <c r="AS566" s="103"/>
      <c r="AT566" s="103"/>
      <c r="AU566" s="103"/>
      <c r="AV566" s="103"/>
      <c r="AW566" s="103"/>
      <c r="AX566" s="103"/>
      <c r="AY566" s="103"/>
      <c r="AZ566" s="103"/>
      <c r="BA566" s="103"/>
      <c r="BB566" s="103"/>
      <c r="BC566" s="103"/>
      <c r="BD566" s="103"/>
      <c r="BE566" s="103"/>
      <c r="BF566" s="103"/>
      <c r="BG566" s="103"/>
      <c r="BH566" s="103"/>
      <c r="BI566" s="103"/>
      <c r="BJ566" s="103"/>
      <c r="BK566" s="103"/>
      <c r="BL566" s="103"/>
      <c r="BM566" s="103"/>
      <c r="BN566" s="103"/>
      <c r="BO566" s="103"/>
      <c r="BP566" s="103"/>
      <c r="BQ566" s="103"/>
      <c r="BR566" s="103"/>
    </row>
    <row r="567" spans="1:70" x14ac:dyDescent="0.3">
      <c r="A567" s="109"/>
      <c r="B567" s="109"/>
      <c r="C567" s="109"/>
      <c r="D567" s="109"/>
      <c r="E567" s="109"/>
      <c r="F567" s="109"/>
      <c r="G567" s="109"/>
      <c r="H567" s="109"/>
      <c r="I567" s="109"/>
      <c r="J567" s="109"/>
      <c r="K567" s="109"/>
      <c r="L567" s="109"/>
      <c r="M567" s="109"/>
      <c r="N567" s="109"/>
      <c r="O567" s="109"/>
      <c r="P567" s="109"/>
      <c r="Q567" s="123"/>
      <c r="R567" s="109"/>
      <c r="S567" s="109"/>
      <c r="T567" s="109"/>
      <c r="U567" s="109"/>
      <c r="V567" s="109"/>
      <c r="W567" s="109"/>
      <c r="X567" s="109"/>
      <c r="Y567" s="109"/>
      <c r="Z567" s="109"/>
      <c r="AA567" s="109"/>
      <c r="AB567" s="109"/>
      <c r="AC567" s="109"/>
      <c r="AD567" s="109"/>
      <c r="AE567" s="109"/>
      <c r="AF567" s="109"/>
      <c r="AG567" s="109"/>
      <c r="AH567" s="109"/>
      <c r="AI567" s="109"/>
      <c r="AJ567" s="109"/>
      <c r="AK567" s="109"/>
      <c r="AL567" s="109"/>
      <c r="AM567" s="109"/>
      <c r="AN567" s="109"/>
    </row>
    <row r="568" spans="1:70" x14ac:dyDescent="0.3">
      <c r="A568" s="109"/>
      <c r="B568" s="109"/>
      <c r="C568" s="109"/>
      <c r="D568" s="109"/>
      <c r="E568" s="109"/>
      <c r="F568" s="109"/>
      <c r="G568" s="109"/>
      <c r="H568" s="109"/>
      <c r="I568" s="109"/>
      <c r="J568" s="109"/>
      <c r="K568" s="109"/>
      <c r="L568" s="109"/>
      <c r="M568" s="109"/>
      <c r="N568" s="109"/>
      <c r="O568" s="109"/>
      <c r="P568" s="109"/>
      <c r="Q568" s="123"/>
      <c r="R568" s="109"/>
      <c r="S568" s="109"/>
      <c r="T568" s="109"/>
      <c r="U568" s="109"/>
      <c r="V568" s="109"/>
      <c r="W568" s="109"/>
      <c r="X568" s="109"/>
      <c r="Y568" s="109"/>
      <c r="Z568" s="109"/>
      <c r="AA568" s="109"/>
      <c r="AB568" s="109"/>
      <c r="AC568" s="109"/>
      <c r="AD568" s="109"/>
      <c r="AE568" s="109"/>
      <c r="AF568" s="109"/>
      <c r="AG568" s="109"/>
      <c r="AH568" s="109"/>
      <c r="AI568" s="109"/>
      <c r="AJ568" s="109"/>
      <c r="AK568" s="109"/>
      <c r="AL568" s="109"/>
      <c r="AM568" s="109"/>
      <c r="AN568" s="109"/>
    </row>
    <row r="569" spans="1:70" x14ac:dyDescent="0.3">
      <c r="A569" s="109"/>
      <c r="B569" s="109"/>
      <c r="C569" s="109"/>
      <c r="D569" s="109"/>
      <c r="E569" s="109"/>
      <c r="F569" s="109"/>
      <c r="G569" s="109"/>
      <c r="H569" s="109"/>
      <c r="I569" s="109"/>
      <c r="J569" s="109"/>
      <c r="K569" s="109"/>
      <c r="L569" s="109"/>
      <c r="M569" s="109"/>
      <c r="N569" s="109"/>
      <c r="O569" s="109"/>
      <c r="P569" s="109"/>
      <c r="Q569" s="123"/>
      <c r="R569" s="109"/>
      <c r="S569" s="109"/>
      <c r="T569" s="109"/>
      <c r="U569" s="109"/>
      <c r="V569" s="109"/>
      <c r="W569" s="109"/>
      <c r="X569" s="109"/>
      <c r="Y569" s="109"/>
      <c r="Z569" s="109"/>
      <c r="AA569" s="109"/>
      <c r="AB569" s="109"/>
      <c r="AC569" s="109"/>
      <c r="AD569" s="109"/>
      <c r="AE569" s="109"/>
      <c r="AF569" s="109"/>
      <c r="AG569" s="109"/>
      <c r="AH569" s="109"/>
      <c r="AI569" s="109"/>
      <c r="AJ569" s="109"/>
      <c r="AK569" s="109"/>
      <c r="AL569" s="109"/>
      <c r="AM569" s="109"/>
      <c r="AN569" s="109"/>
    </row>
    <row r="570" spans="1:70" x14ac:dyDescent="0.3">
      <c r="A570" s="109"/>
      <c r="B570" s="109"/>
      <c r="C570" s="109"/>
      <c r="D570" s="109"/>
      <c r="E570" s="109"/>
      <c r="F570" s="109"/>
      <c r="G570" s="109"/>
      <c r="H570" s="109"/>
      <c r="I570" s="109"/>
      <c r="J570" s="109"/>
      <c r="K570" s="109"/>
      <c r="L570" s="109"/>
      <c r="M570" s="109"/>
      <c r="N570" s="109"/>
      <c r="O570" s="109"/>
      <c r="P570" s="109"/>
      <c r="Q570" s="123"/>
      <c r="R570" s="109"/>
      <c r="S570" s="109"/>
      <c r="T570" s="109"/>
      <c r="U570" s="109"/>
      <c r="V570" s="109"/>
      <c r="W570" s="109"/>
      <c r="X570" s="109"/>
      <c r="Y570" s="109"/>
      <c r="Z570" s="109"/>
      <c r="AA570" s="109"/>
      <c r="AB570" s="109"/>
      <c r="AC570" s="109"/>
      <c r="AD570" s="109"/>
      <c r="AE570" s="109"/>
      <c r="AF570" s="109"/>
      <c r="AG570" s="109"/>
      <c r="AH570" s="109"/>
      <c r="AI570" s="109"/>
      <c r="AJ570" s="109"/>
      <c r="AK570" s="109"/>
      <c r="AL570" s="109"/>
      <c r="AM570" s="109"/>
      <c r="AN570" s="109"/>
    </row>
    <row r="571" spans="1:70" x14ac:dyDescent="0.3">
      <c r="A571" s="109"/>
      <c r="B571" s="109"/>
      <c r="C571" s="109"/>
      <c r="D571" s="109"/>
      <c r="E571" s="109"/>
      <c r="F571" s="109"/>
      <c r="G571" s="109"/>
      <c r="H571" s="109"/>
      <c r="I571" s="109"/>
      <c r="J571" s="109"/>
      <c r="K571" s="109"/>
      <c r="L571" s="109"/>
      <c r="M571" s="109"/>
      <c r="N571" s="109"/>
      <c r="O571" s="109"/>
      <c r="P571" s="109"/>
      <c r="Q571" s="123"/>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row>
    <row r="572" spans="1:70" x14ac:dyDescent="0.3">
      <c r="A572" s="109"/>
      <c r="B572" s="109"/>
      <c r="C572" s="109"/>
      <c r="D572" s="109"/>
      <c r="E572" s="109"/>
      <c r="F572" s="109"/>
      <c r="G572" s="109"/>
      <c r="H572" s="109"/>
      <c r="I572" s="109"/>
      <c r="J572" s="109"/>
      <c r="K572" s="109"/>
      <c r="L572" s="109"/>
      <c r="M572" s="109"/>
      <c r="N572" s="109"/>
      <c r="O572" s="109"/>
      <c r="P572" s="109"/>
      <c r="Q572" s="123"/>
      <c r="R572" s="109"/>
      <c r="S572" s="109"/>
      <c r="T572" s="109"/>
      <c r="U572" s="109"/>
      <c r="V572" s="109"/>
      <c r="W572" s="109"/>
      <c r="X572" s="109"/>
      <c r="Y572" s="109"/>
      <c r="Z572" s="109"/>
      <c r="AA572" s="109"/>
      <c r="AB572" s="109"/>
      <c r="AC572" s="109"/>
      <c r="AD572" s="109"/>
      <c r="AE572" s="109"/>
      <c r="AF572" s="109"/>
      <c r="AG572" s="109"/>
      <c r="AH572" s="109"/>
      <c r="AI572" s="109"/>
      <c r="AJ572" s="109"/>
      <c r="AK572" s="109"/>
      <c r="AL572" s="109"/>
      <c r="AM572" s="109"/>
      <c r="AN572" s="109"/>
    </row>
    <row r="573" spans="1:70" x14ac:dyDescent="0.3">
      <c r="A573" s="109"/>
      <c r="B573" s="109"/>
      <c r="C573" s="109"/>
      <c r="D573" s="109"/>
      <c r="E573" s="109"/>
      <c r="F573" s="109"/>
      <c r="G573" s="109"/>
      <c r="H573" s="109"/>
      <c r="I573" s="109"/>
      <c r="J573" s="109"/>
      <c r="K573" s="109"/>
      <c r="L573" s="109"/>
      <c r="M573" s="109"/>
      <c r="N573" s="109"/>
      <c r="O573" s="109"/>
      <c r="P573" s="109"/>
      <c r="Q573" s="123"/>
      <c r="R573" s="109"/>
      <c r="S573" s="109"/>
      <c r="T573" s="109"/>
      <c r="U573" s="109"/>
      <c r="V573" s="109"/>
      <c r="W573" s="109"/>
      <c r="X573" s="109"/>
      <c r="Y573" s="109"/>
      <c r="Z573" s="109"/>
      <c r="AA573" s="109"/>
      <c r="AB573" s="109"/>
      <c r="AC573" s="109"/>
      <c r="AD573" s="109"/>
      <c r="AE573" s="109"/>
      <c r="AF573" s="109"/>
      <c r="AG573" s="109"/>
      <c r="AH573" s="109"/>
      <c r="AI573" s="109"/>
      <c r="AJ573" s="109"/>
      <c r="AK573" s="109"/>
      <c r="AL573" s="109"/>
      <c r="AM573" s="109"/>
      <c r="AN573" s="109"/>
    </row>
    <row r="574" spans="1:70" x14ac:dyDescent="0.3">
      <c r="A574" s="109"/>
      <c r="B574" s="109"/>
      <c r="C574" s="109"/>
      <c r="D574" s="109"/>
      <c r="E574" s="109"/>
      <c r="F574" s="109"/>
      <c r="G574" s="109"/>
      <c r="H574" s="109"/>
      <c r="I574" s="109"/>
      <c r="J574" s="109"/>
      <c r="K574" s="109"/>
      <c r="L574" s="109"/>
      <c r="M574" s="109"/>
      <c r="N574" s="109"/>
      <c r="O574" s="109"/>
      <c r="P574" s="109"/>
      <c r="Q574" s="123"/>
      <c r="R574" s="109"/>
      <c r="S574" s="109"/>
      <c r="T574" s="109"/>
      <c r="U574" s="109"/>
      <c r="V574" s="109"/>
      <c r="W574" s="109"/>
      <c r="X574" s="109"/>
      <c r="Y574" s="109"/>
      <c r="Z574" s="109"/>
      <c r="AA574" s="109"/>
      <c r="AB574" s="109"/>
      <c r="AC574" s="109"/>
      <c r="AD574" s="109"/>
      <c r="AE574" s="109"/>
      <c r="AF574" s="109"/>
      <c r="AG574" s="109"/>
      <c r="AH574" s="109"/>
      <c r="AI574" s="109"/>
      <c r="AJ574" s="109"/>
      <c r="AK574" s="109"/>
      <c r="AL574" s="109"/>
      <c r="AM574" s="109"/>
      <c r="AN574" s="109"/>
    </row>
    <row r="575" spans="1:70" x14ac:dyDescent="0.3">
      <c r="A575" s="109"/>
      <c r="B575" s="109"/>
      <c r="C575" s="109"/>
      <c r="D575" s="109"/>
      <c r="E575" s="109"/>
      <c r="F575" s="109"/>
      <c r="G575" s="109"/>
      <c r="H575" s="109"/>
      <c r="I575" s="109"/>
      <c r="J575" s="109"/>
      <c r="K575" s="109"/>
      <c r="L575" s="109"/>
      <c r="M575" s="109"/>
      <c r="N575" s="109"/>
      <c r="O575" s="109"/>
      <c r="P575" s="109"/>
      <c r="Q575" s="123"/>
      <c r="R575" s="109"/>
      <c r="S575" s="109"/>
      <c r="T575" s="109"/>
      <c r="U575" s="109"/>
      <c r="V575" s="109"/>
      <c r="W575" s="109"/>
      <c r="X575" s="109"/>
      <c r="Y575" s="109"/>
      <c r="Z575" s="109"/>
      <c r="AA575" s="109"/>
      <c r="AB575" s="109"/>
      <c r="AC575" s="109"/>
      <c r="AD575" s="109"/>
      <c r="AE575" s="109"/>
      <c r="AF575" s="109"/>
      <c r="AG575" s="109"/>
      <c r="AH575" s="109"/>
      <c r="AI575" s="109"/>
      <c r="AJ575" s="109"/>
      <c r="AK575" s="109"/>
      <c r="AL575" s="109"/>
      <c r="AM575" s="109"/>
      <c r="AN575" s="109"/>
    </row>
    <row r="576" spans="1:70" x14ac:dyDescent="0.3">
      <c r="A576" s="109"/>
      <c r="B576" s="109"/>
      <c r="C576" s="109"/>
      <c r="D576" s="109"/>
      <c r="E576" s="109"/>
      <c r="F576" s="109"/>
      <c r="G576" s="109"/>
      <c r="H576" s="109"/>
      <c r="I576" s="109"/>
      <c r="J576" s="109"/>
      <c r="K576" s="109"/>
      <c r="L576" s="109"/>
      <c r="M576" s="109"/>
      <c r="N576" s="109"/>
      <c r="O576" s="109"/>
      <c r="P576" s="109"/>
      <c r="Q576" s="123"/>
      <c r="R576" s="109"/>
      <c r="S576" s="109"/>
      <c r="T576" s="109"/>
      <c r="U576" s="109"/>
      <c r="V576" s="109"/>
      <c r="W576" s="109"/>
      <c r="X576" s="109"/>
      <c r="Y576" s="109"/>
      <c r="Z576" s="109"/>
      <c r="AA576" s="109"/>
      <c r="AB576" s="109"/>
      <c r="AC576" s="109"/>
      <c r="AD576" s="109"/>
      <c r="AE576" s="109"/>
      <c r="AF576" s="109"/>
      <c r="AG576" s="109"/>
      <c r="AH576" s="109"/>
      <c r="AI576" s="109"/>
      <c r="AJ576" s="109"/>
      <c r="AK576" s="109"/>
      <c r="AL576" s="109"/>
      <c r="AM576" s="109"/>
      <c r="AN576" s="109"/>
    </row>
    <row r="577" spans="1:40" x14ac:dyDescent="0.3">
      <c r="A577" s="109"/>
      <c r="B577" s="109"/>
      <c r="C577" s="109"/>
      <c r="D577" s="109"/>
      <c r="E577" s="109"/>
      <c r="F577" s="109"/>
      <c r="G577" s="109"/>
      <c r="H577" s="109"/>
      <c r="I577" s="109"/>
      <c r="J577" s="109"/>
      <c r="K577" s="109"/>
      <c r="L577" s="109"/>
      <c r="M577" s="109"/>
      <c r="N577" s="109"/>
      <c r="O577" s="109"/>
      <c r="P577" s="109"/>
      <c r="Q577" s="123"/>
      <c r="R577" s="109"/>
      <c r="S577" s="109"/>
      <c r="T577" s="109"/>
      <c r="U577" s="109"/>
      <c r="V577" s="109"/>
      <c r="W577" s="109"/>
      <c r="X577" s="109"/>
      <c r="Y577" s="109"/>
      <c r="Z577" s="109"/>
      <c r="AA577" s="109"/>
      <c r="AB577" s="109"/>
      <c r="AC577" s="109"/>
      <c r="AD577" s="109"/>
      <c r="AE577" s="109"/>
      <c r="AF577" s="109"/>
      <c r="AG577" s="109"/>
      <c r="AH577" s="109"/>
      <c r="AI577" s="109"/>
      <c r="AJ577" s="109"/>
      <c r="AK577" s="109"/>
      <c r="AL577" s="109"/>
      <c r="AM577" s="109"/>
      <c r="AN577" s="109"/>
    </row>
    <row r="578" spans="1:40" x14ac:dyDescent="0.3">
      <c r="A578" s="109"/>
      <c r="B578" s="109"/>
      <c r="C578" s="109"/>
      <c r="D578" s="109"/>
      <c r="E578" s="109"/>
      <c r="F578" s="109"/>
      <c r="G578" s="109"/>
      <c r="H578" s="109"/>
      <c r="I578" s="109"/>
      <c r="J578" s="109"/>
      <c r="K578" s="109"/>
      <c r="L578" s="109"/>
      <c r="M578" s="109"/>
      <c r="N578" s="109"/>
      <c r="O578" s="109"/>
      <c r="P578" s="109"/>
      <c r="Q578" s="123"/>
      <c r="R578" s="109"/>
      <c r="S578" s="109"/>
      <c r="T578" s="109"/>
      <c r="U578" s="109"/>
      <c r="V578" s="109"/>
      <c r="W578" s="109"/>
      <c r="X578" s="109"/>
      <c r="Y578" s="109"/>
      <c r="Z578" s="109"/>
      <c r="AA578" s="109"/>
      <c r="AB578" s="109"/>
      <c r="AC578" s="109"/>
      <c r="AD578" s="109"/>
      <c r="AE578" s="109"/>
      <c r="AF578" s="109"/>
      <c r="AG578" s="109"/>
      <c r="AH578" s="109"/>
      <c r="AI578" s="109"/>
      <c r="AJ578" s="109"/>
      <c r="AK578" s="109"/>
      <c r="AL578" s="109"/>
      <c r="AM578" s="109"/>
      <c r="AN578" s="109"/>
    </row>
    <row r="579" spans="1:40" x14ac:dyDescent="0.3">
      <c r="A579" s="109"/>
      <c r="B579" s="109"/>
      <c r="C579" s="109"/>
      <c r="D579" s="109"/>
      <c r="E579" s="109"/>
      <c r="F579" s="109"/>
      <c r="G579" s="109"/>
      <c r="H579" s="109"/>
      <c r="I579" s="109"/>
      <c r="J579" s="109"/>
      <c r="K579" s="109"/>
      <c r="L579" s="109"/>
      <c r="M579" s="109"/>
      <c r="N579" s="109"/>
      <c r="O579" s="109"/>
      <c r="P579" s="109"/>
      <c r="Q579" s="123"/>
      <c r="R579" s="109"/>
      <c r="S579" s="109"/>
      <c r="T579" s="109"/>
      <c r="U579" s="109"/>
      <c r="V579" s="109"/>
      <c r="W579" s="109"/>
      <c r="X579" s="109"/>
      <c r="Y579" s="109"/>
      <c r="Z579" s="109"/>
      <c r="AA579" s="109"/>
      <c r="AB579" s="109"/>
      <c r="AC579" s="109"/>
      <c r="AD579" s="109"/>
      <c r="AE579" s="109"/>
      <c r="AF579" s="109"/>
      <c r="AG579" s="109"/>
      <c r="AH579" s="109"/>
      <c r="AI579" s="109"/>
      <c r="AJ579" s="109"/>
      <c r="AK579" s="109"/>
      <c r="AL579" s="109"/>
      <c r="AM579" s="109"/>
      <c r="AN579" s="109"/>
    </row>
    <row r="580" spans="1:40" x14ac:dyDescent="0.3">
      <c r="A580" s="109"/>
      <c r="B580" s="109"/>
      <c r="C580" s="109"/>
      <c r="D580" s="109"/>
      <c r="E580" s="109"/>
      <c r="F580" s="109"/>
      <c r="G580" s="109"/>
      <c r="H580" s="109"/>
      <c r="I580" s="109"/>
      <c r="J580" s="109"/>
      <c r="K580" s="109"/>
      <c r="L580" s="109"/>
      <c r="M580" s="109"/>
      <c r="N580" s="109"/>
      <c r="O580" s="109"/>
      <c r="P580" s="109"/>
      <c r="Q580" s="123"/>
      <c r="R580" s="109"/>
      <c r="S580" s="109"/>
      <c r="T580" s="109"/>
      <c r="U580" s="109"/>
      <c r="V580" s="109"/>
      <c r="W580" s="109"/>
      <c r="X580" s="109"/>
      <c r="Y580" s="109"/>
      <c r="Z580" s="109"/>
      <c r="AA580" s="109"/>
      <c r="AB580" s="109"/>
      <c r="AC580" s="109"/>
      <c r="AD580" s="109"/>
      <c r="AE580" s="109"/>
      <c r="AF580" s="109"/>
      <c r="AG580" s="109"/>
      <c r="AH580" s="109"/>
      <c r="AI580" s="109"/>
      <c r="AJ580" s="109"/>
      <c r="AK580" s="109"/>
      <c r="AL580" s="109"/>
      <c r="AM580" s="109"/>
      <c r="AN580" s="109"/>
    </row>
    <row r="581" spans="1:40" x14ac:dyDescent="0.3">
      <c r="A581" s="109"/>
      <c r="B581" s="109"/>
      <c r="C581" s="109"/>
      <c r="D581" s="109"/>
      <c r="E581" s="109"/>
      <c r="F581" s="109"/>
      <c r="G581" s="109"/>
      <c r="H581" s="109"/>
      <c r="I581" s="109"/>
      <c r="J581" s="109"/>
      <c r="K581" s="109"/>
      <c r="L581" s="109"/>
      <c r="M581" s="109"/>
      <c r="N581" s="109"/>
      <c r="O581" s="109"/>
      <c r="P581" s="109"/>
      <c r="Q581" s="123"/>
      <c r="R581" s="109"/>
      <c r="S581" s="109"/>
      <c r="T581" s="109"/>
      <c r="U581" s="109"/>
      <c r="V581" s="109"/>
      <c r="W581" s="109"/>
      <c r="X581" s="109"/>
      <c r="Y581" s="109"/>
      <c r="Z581" s="109"/>
      <c r="AA581" s="109"/>
      <c r="AB581" s="109"/>
      <c r="AC581" s="109"/>
      <c r="AD581" s="109"/>
      <c r="AE581" s="109"/>
      <c r="AF581" s="109"/>
      <c r="AG581" s="109"/>
      <c r="AH581" s="109"/>
      <c r="AI581" s="109"/>
      <c r="AJ581" s="109"/>
      <c r="AK581" s="109"/>
      <c r="AL581" s="109"/>
      <c r="AM581" s="109"/>
      <c r="AN581" s="109"/>
    </row>
    <row r="582" spans="1:40" x14ac:dyDescent="0.3">
      <c r="A582" s="109"/>
      <c r="B582" s="109"/>
      <c r="C582" s="109"/>
      <c r="D582" s="109"/>
      <c r="E582" s="109"/>
      <c r="F582" s="109"/>
      <c r="G582" s="109"/>
      <c r="H582" s="109"/>
      <c r="I582" s="109"/>
      <c r="J582" s="109"/>
      <c r="K582" s="109"/>
      <c r="L582" s="109"/>
      <c r="M582" s="109"/>
      <c r="N582" s="109"/>
      <c r="O582" s="109"/>
      <c r="P582" s="109"/>
      <c r="Q582" s="123"/>
      <c r="R582" s="109"/>
      <c r="S582" s="109"/>
      <c r="T582" s="109"/>
      <c r="U582" s="109"/>
      <c r="V582" s="109"/>
      <c r="W582" s="109"/>
      <c r="X582" s="109"/>
      <c r="Y582" s="109"/>
      <c r="Z582" s="109"/>
      <c r="AA582" s="109"/>
      <c r="AB582" s="109"/>
      <c r="AC582" s="109"/>
      <c r="AD582" s="109"/>
      <c r="AE582" s="109"/>
      <c r="AF582" s="109"/>
      <c r="AG582" s="109"/>
      <c r="AH582" s="109"/>
      <c r="AI582" s="109"/>
      <c r="AJ582" s="109"/>
      <c r="AK582" s="109"/>
      <c r="AL582" s="109"/>
      <c r="AM582" s="109"/>
      <c r="AN582" s="109"/>
    </row>
    <row r="583" spans="1:40" x14ac:dyDescent="0.3">
      <c r="A583" s="109"/>
      <c r="B583" s="109"/>
      <c r="C583" s="109"/>
      <c r="D583" s="109"/>
      <c r="E583" s="109"/>
      <c r="F583" s="109"/>
      <c r="G583" s="109"/>
      <c r="H583" s="109"/>
      <c r="I583" s="109"/>
      <c r="J583" s="109"/>
      <c r="K583" s="109"/>
      <c r="L583" s="109"/>
      <c r="M583" s="109"/>
      <c r="N583" s="109"/>
      <c r="O583" s="109"/>
      <c r="P583" s="109"/>
      <c r="Q583" s="123"/>
      <c r="R583" s="109"/>
      <c r="S583" s="109"/>
      <c r="T583" s="109"/>
      <c r="U583" s="109"/>
      <c r="V583" s="109"/>
      <c r="W583" s="109"/>
      <c r="X583" s="109"/>
      <c r="Y583" s="109"/>
      <c r="Z583" s="109"/>
      <c r="AA583" s="109"/>
      <c r="AB583" s="109"/>
      <c r="AC583" s="109"/>
      <c r="AD583" s="109"/>
      <c r="AE583" s="109"/>
      <c r="AF583" s="109"/>
      <c r="AG583" s="109"/>
      <c r="AH583" s="109"/>
      <c r="AI583" s="109"/>
      <c r="AJ583" s="109"/>
      <c r="AK583" s="109"/>
      <c r="AL583" s="109"/>
      <c r="AM583" s="109"/>
      <c r="AN583" s="109"/>
    </row>
    <row r="584" spans="1:40" x14ac:dyDescent="0.3">
      <c r="A584" s="109"/>
      <c r="B584" s="109"/>
      <c r="C584" s="109"/>
      <c r="D584" s="109"/>
      <c r="E584" s="109"/>
      <c r="F584" s="109"/>
      <c r="G584" s="109"/>
      <c r="H584" s="109"/>
      <c r="I584" s="109"/>
      <c r="J584" s="109"/>
      <c r="K584" s="109"/>
      <c r="L584" s="109"/>
      <c r="M584" s="109"/>
      <c r="N584" s="109"/>
      <c r="O584" s="109"/>
      <c r="P584" s="109"/>
      <c r="Q584" s="123"/>
      <c r="R584" s="109"/>
      <c r="S584" s="109"/>
      <c r="T584" s="109"/>
      <c r="U584" s="109"/>
      <c r="V584" s="109"/>
      <c r="W584" s="109"/>
      <c r="X584" s="109"/>
      <c r="Y584" s="109"/>
      <c r="Z584" s="109"/>
      <c r="AA584" s="109"/>
      <c r="AB584" s="109"/>
      <c r="AC584" s="109"/>
      <c r="AD584" s="109"/>
      <c r="AE584" s="109"/>
      <c r="AF584" s="109"/>
      <c r="AG584" s="109"/>
      <c r="AH584" s="109"/>
      <c r="AI584" s="109"/>
      <c r="AJ584" s="109"/>
      <c r="AK584" s="109"/>
      <c r="AL584" s="109"/>
      <c r="AM584" s="109"/>
      <c r="AN584" s="109"/>
    </row>
    <row r="585" spans="1:40" x14ac:dyDescent="0.3">
      <c r="A585" s="109"/>
      <c r="B585" s="109"/>
      <c r="C585" s="109"/>
      <c r="D585" s="109"/>
      <c r="E585" s="109"/>
      <c r="F585" s="109"/>
      <c r="G585" s="109"/>
      <c r="H585" s="109"/>
      <c r="I585" s="109"/>
      <c r="J585" s="109"/>
      <c r="K585" s="109"/>
      <c r="L585" s="109"/>
      <c r="M585" s="109"/>
      <c r="N585" s="109"/>
      <c r="O585" s="109"/>
      <c r="P585" s="109"/>
      <c r="Q585" s="123"/>
      <c r="R585" s="109"/>
      <c r="S585" s="109"/>
      <c r="T585" s="109"/>
      <c r="U585" s="109"/>
      <c r="V585" s="109"/>
      <c r="W585" s="109"/>
      <c r="X585" s="109"/>
      <c r="Y585" s="109"/>
      <c r="Z585" s="109"/>
      <c r="AA585" s="109"/>
      <c r="AB585" s="109"/>
      <c r="AC585" s="109"/>
      <c r="AD585" s="109"/>
      <c r="AE585" s="109"/>
      <c r="AF585" s="109"/>
      <c r="AG585" s="109"/>
      <c r="AH585" s="109"/>
      <c r="AI585" s="109"/>
      <c r="AJ585" s="109"/>
      <c r="AK585" s="109"/>
      <c r="AL585" s="109"/>
      <c r="AM585" s="109"/>
      <c r="AN585" s="109"/>
    </row>
    <row r="586" spans="1:40" x14ac:dyDescent="0.3">
      <c r="A586" s="109"/>
      <c r="B586" s="109"/>
      <c r="C586" s="109"/>
      <c r="D586" s="109"/>
      <c r="E586" s="109"/>
      <c r="F586" s="109"/>
      <c r="G586" s="109"/>
      <c r="H586" s="109"/>
      <c r="I586" s="109"/>
      <c r="J586" s="109"/>
      <c r="K586" s="109"/>
      <c r="L586" s="109"/>
      <c r="M586" s="109"/>
      <c r="N586" s="109"/>
      <c r="O586" s="109"/>
      <c r="P586" s="109"/>
      <c r="Q586" s="123"/>
      <c r="R586" s="109"/>
      <c r="S586" s="109"/>
      <c r="T586" s="109"/>
      <c r="U586" s="109"/>
      <c r="V586" s="109"/>
      <c r="W586" s="109"/>
      <c r="X586" s="109"/>
      <c r="Y586" s="109"/>
      <c r="Z586" s="109"/>
      <c r="AA586" s="109"/>
      <c r="AB586" s="109"/>
      <c r="AC586" s="109"/>
      <c r="AD586" s="109"/>
      <c r="AE586" s="109"/>
      <c r="AF586" s="109"/>
      <c r="AG586" s="109"/>
      <c r="AH586" s="109"/>
      <c r="AI586" s="109"/>
      <c r="AJ586" s="109"/>
      <c r="AK586" s="109"/>
      <c r="AL586" s="109"/>
      <c r="AM586" s="109"/>
      <c r="AN586" s="109"/>
    </row>
    <row r="587" spans="1:40" x14ac:dyDescent="0.3">
      <c r="A587" s="109"/>
      <c r="B587" s="109"/>
      <c r="C587" s="109"/>
      <c r="D587" s="109"/>
      <c r="E587" s="109"/>
      <c r="F587" s="109"/>
      <c r="G587" s="109"/>
      <c r="H587" s="109"/>
      <c r="I587" s="109"/>
      <c r="J587" s="109"/>
      <c r="K587" s="109"/>
      <c r="L587" s="109"/>
      <c r="M587" s="109"/>
      <c r="N587" s="109"/>
      <c r="O587" s="109"/>
      <c r="P587" s="109"/>
      <c r="Q587" s="123"/>
      <c r="R587" s="109"/>
      <c r="S587" s="109"/>
      <c r="T587" s="109"/>
      <c r="U587" s="109"/>
      <c r="V587" s="109"/>
      <c r="W587" s="109"/>
      <c r="X587" s="109"/>
      <c r="Y587" s="109"/>
      <c r="Z587" s="109"/>
      <c r="AA587" s="109"/>
      <c r="AB587" s="109"/>
      <c r="AC587" s="109"/>
      <c r="AD587" s="109"/>
      <c r="AE587" s="109"/>
      <c r="AF587" s="109"/>
      <c r="AG587" s="109"/>
      <c r="AH587" s="109"/>
      <c r="AI587" s="109"/>
      <c r="AJ587" s="109"/>
      <c r="AK587" s="109"/>
      <c r="AL587" s="109"/>
      <c r="AM587" s="109"/>
      <c r="AN587" s="109"/>
    </row>
    <row r="588" spans="1:40" x14ac:dyDescent="0.3">
      <c r="A588" s="109"/>
      <c r="B588" s="109"/>
      <c r="C588" s="109"/>
      <c r="D588" s="109"/>
      <c r="E588" s="109"/>
      <c r="F588" s="109"/>
      <c r="G588" s="109"/>
      <c r="H588" s="109"/>
      <c r="I588" s="109"/>
      <c r="J588" s="109"/>
      <c r="K588" s="109"/>
      <c r="L588" s="109"/>
      <c r="M588" s="109"/>
      <c r="N588" s="109"/>
      <c r="O588" s="109"/>
      <c r="P588" s="109"/>
      <c r="Q588" s="123"/>
      <c r="R588" s="109"/>
      <c r="S588" s="109"/>
      <c r="T588" s="109"/>
      <c r="U588" s="109"/>
      <c r="V588" s="109"/>
      <c r="W588" s="109"/>
      <c r="X588" s="109"/>
      <c r="Y588" s="109"/>
      <c r="Z588" s="109"/>
      <c r="AA588" s="109"/>
      <c r="AB588" s="109"/>
      <c r="AC588" s="109"/>
      <c r="AD588" s="109"/>
      <c r="AE588" s="109"/>
      <c r="AF588" s="109"/>
      <c r="AG588" s="109"/>
      <c r="AH588" s="109"/>
      <c r="AI588" s="109"/>
      <c r="AJ588" s="109"/>
      <c r="AK588" s="109"/>
      <c r="AL588" s="109"/>
      <c r="AM588" s="109"/>
      <c r="AN588" s="109"/>
    </row>
    <row r="589" spans="1:40" x14ac:dyDescent="0.3">
      <c r="A589" s="109"/>
      <c r="B589" s="109"/>
      <c r="C589" s="109"/>
      <c r="D589" s="109"/>
      <c r="E589" s="109"/>
      <c r="F589" s="109"/>
      <c r="G589" s="109"/>
      <c r="H589" s="109"/>
      <c r="I589" s="109"/>
      <c r="J589" s="109"/>
      <c r="K589" s="109"/>
      <c r="L589" s="109"/>
      <c r="M589" s="109"/>
      <c r="N589" s="109"/>
      <c r="O589" s="109"/>
      <c r="P589" s="109"/>
      <c r="Q589" s="123"/>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row>
    <row r="590" spans="1:40" x14ac:dyDescent="0.3">
      <c r="A590" s="109"/>
      <c r="B590" s="109"/>
      <c r="C590" s="109"/>
      <c r="D590" s="109"/>
      <c r="E590" s="109"/>
      <c r="F590" s="109"/>
      <c r="G590" s="109"/>
      <c r="H590" s="109"/>
      <c r="I590" s="109"/>
      <c r="J590" s="109"/>
      <c r="K590" s="109"/>
      <c r="L590" s="109"/>
      <c r="M590" s="109"/>
      <c r="N590" s="109"/>
      <c r="O590" s="109"/>
      <c r="P590" s="109"/>
      <c r="Q590" s="123"/>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row>
    <row r="591" spans="1:40" x14ac:dyDescent="0.3">
      <c r="A591" s="109"/>
      <c r="B591" s="109"/>
      <c r="C591" s="109"/>
      <c r="D591" s="109"/>
      <c r="E591" s="109"/>
      <c r="F591" s="109"/>
      <c r="G591" s="109"/>
      <c r="H591" s="109"/>
      <c r="I591" s="109"/>
      <c r="J591" s="109"/>
      <c r="K591" s="109"/>
      <c r="L591" s="109"/>
      <c r="M591" s="109"/>
      <c r="N591" s="109"/>
      <c r="O591" s="109"/>
      <c r="P591" s="109"/>
      <c r="Q591" s="123"/>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row>
    <row r="592" spans="1:40" x14ac:dyDescent="0.3">
      <c r="A592" s="109"/>
      <c r="B592" s="109"/>
      <c r="C592" s="109"/>
      <c r="D592" s="109"/>
      <c r="E592" s="109"/>
      <c r="F592" s="109"/>
      <c r="G592" s="109"/>
      <c r="H592" s="109"/>
      <c r="I592" s="109"/>
      <c r="J592" s="109"/>
      <c r="K592" s="109"/>
      <c r="L592" s="109"/>
      <c r="M592" s="109"/>
      <c r="N592" s="109"/>
      <c r="O592" s="109"/>
      <c r="P592" s="109"/>
      <c r="Q592" s="123"/>
      <c r="R592" s="109"/>
      <c r="S592" s="109"/>
      <c r="T592" s="109"/>
      <c r="U592" s="109"/>
      <c r="V592" s="109"/>
      <c r="W592" s="109"/>
      <c r="X592" s="109"/>
      <c r="Y592" s="109"/>
      <c r="Z592" s="109"/>
      <c r="AA592" s="109"/>
      <c r="AB592" s="109"/>
      <c r="AC592" s="109"/>
      <c r="AD592" s="109"/>
      <c r="AE592" s="109"/>
      <c r="AF592" s="109"/>
      <c r="AG592" s="109"/>
      <c r="AH592" s="109"/>
      <c r="AI592" s="109"/>
      <c r="AJ592" s="109"/>
      <c r="AK592" s="109"/>
      <c r="AL592" s="109"/>
      <c r="AM592" s="109"/>
      <c r="AN592" s="109"/>
    </row>
    <row r="593" spans="1:40" x14ac:dyDescent="0.3">
      <c r="A593" s="109"/>
      <c r="B593" s="109"/>
      <c r="C593" s="109"/>
      <c r="D593" s="109"/>
      <c r="E593" s="109"/>
      <c r="F593" s="109"/>
      <c r="G593" s="109"/>
      <c r="H593" s="109"/>
      <c r="I593" s="109"/>
      <c r="J593" s="109"/>
      <c r="K593" s="109"/>
      <c r="L593" s="109"/>
      <c r="M593" s="109"/>
      <c r="N593" s="109"/>
      <c r="O593" s="109"/>
      <c r="P593" s="109"/>
      <c r="Q593" s="123"/>
      <c r="R593" s="109"/>
      <c r="S593" s="109"/>
      <c r="T593" s="109"/>
      <c r="U593" s="109"/>
      <c r="V593" s="109"/>
      <c r="W593" s="109"/>
      <c r="X593" s="109"/>
      <c r="Y593" s="109"/>
      <c r="Z593" s="109"/>
      <c r="AA593" s="109"/>
      <c r="AB593" s="109"/>
      <c r="AC593" s="109"/>
      <c r="AD593" s="109"/>
      <c r="AE593" s="109"/>
      <c r="AF593" s="109"/>
      <c r="AG593" s="109"/>
      <c r="AH593" s="109"/>
      <c r="AI593" s="109"/>
      <c r="AJ593" s="109"/>
      <c r="AK593" s="109"/>
      <c r="AL593" s="109"/>
      <c r="AM593" s="109"/>
      <c r="AN593" s="109"/>
    </row>
    <row r="594" spans="1:40" x14ac:dyDescent="0.3">
      <c r="A594" s="109"/>
      <c r="B594" s="109"/>
      <c r="C594" s="109"/>
      <c r="D594" s="109"/>
      <c r="E594" s="109"/>
      <c r="F594" s="109"/>
      <c r="G594" s="109"/>
      <c r="H594" s="109"/>
      <c r="I594" s="109"/>
      <c r="J594" s="109"/>
      <c r="K594" s="109"/>
      <c r="L594" s="109"/>
      <c r="M594" s="109"/>
      <c r="N594" s="109"/>
      <c r="O594" s="109"/>
      <c r="P594" s="109"/>
      <c r="Q594" s="123"/>
      <c r="R594" s="109"/>
      <c r="S594" s="109"/>
      <c r="T594" s="109"/>
      <c r="U594" s="109"/>
      <c r="V594" s="109"/>
      <c r="W594" s="109"/>
      <c r="X594" s="109"/>
      <c r="Y594" s="109"/>
      <c r="Z594" s="109"/>
      <c r="AA594" s="109"/>
      <c r="AB594" s="109"/>
      <c r="AC594" s="109"/>
      <c r="AD594" s="109"/>
      <c r="AE594" s="109"/>
      <c r="AF594" s="109"/>
      <c r="AG594" s="109"/>
      <c r="AH594" s="109"/>
      <c r="AI594" s="109"/>
      <c r="AJ594" s="109"/>
      <c r="AK594" s="109"/>
      <c r="AL594" s="109"/>
      <c r="AM594" s="109"/>
      <c r="AN594" s="109"/>
    </row>
    <row r="595" spans="1:40" x14ac:dyDescent="0.3">
      <c r="A595" s="109"/>
      <c r="B595" s="109"/>
      <c r="C595" s="109"/>
      <c r="D595" s="109"/>
      <c r="E595" s="109"/>
      <c r="F595" s="109"/>
      <c r="G595" s="109"/>
      <c r="H595" s="109"/>
      <c r="I595" s="109"/>
      <c r="J595" s="109"/>
      <c r="K595" s="109"/>
      <c r="L595" s="109"/>
      <c r="M595" s="109"/>
      <c r="N595" s="109"/>
      <c r="O595" s="109"/>
      <c r="P595" s="109"/>
      <c r="Q595" s="123"/>
      <c r="R595" s="109"/>
      <c r="S595" s="109"/>
      <c r="T595" s="109"/>
      <c r="U595" s="109"/>
      <c r="V595" s="109"/>
      <c r="W595" s="109"/>
      <c r="X595" s="109"/>
      <c r="Y595" s="109"/>
      <c r="Z595" s="109"/>
      <c r="AA595" s="109"/>
      <c r="AB595" s="109"/>
      <c r="AC595" s="109"/>
      <c r="AD595" s="109"/>
      <c r="AE595" s="109"/>
      <c r="AF595" s="109"/>
      <c r="AG595" s="109"/>
      <c r="AH595" s="109"/>
      <c r="AI595" s="109"/>
      <c r="AJ595" s="109"/>
      <c r="AK595" s="109"/>
      <c r="AL595" s="109"/>
      <c r="AM595" s="109"/>
      <c r="AN595" s="109"/>
    </row>
    <row r="596" spans="1:40" x14ac:dyDescent="0.3">
      <c r="A596" s="109"/>
      <c r="B596" s="109"/>
      <c r="C596" s="109"/>
      <c r="D596" s="109"/>
      <c r="E596" s="109"/>
      <c r="F596" s="109"/>
      <c r="G596" s="109"/>
      <c r="H596" s="109"/>
      <c r="I596" s="109"/>
      <c r="J596" s="109"/>
      <c r="K596" s="109"/>
      <c r="L596" s="109"/>
      <c r="M596" s="109"/>
      <c r="N596" s="109"/>
      <c r="O596" s="109"/>
      <c r="P596" s="109"/>
      <c r="Q596" s="123"/>
      <c r="R596" s="109"/>
      <c r="S596" s="109"/>
      <c r="T596" s="109"/>
      <c r="U596" s="109"/>
      <c r="V596" s="109"/>
      <c r="W596" s="109"/>
      <c r="X596" s="109"/>
      <c r="Y596" s="109"/>
      <c r="Z596" s="109"/>
      <c r="AA596" s="109"/>
      <c r="AB596" s="109"/>
      <c r="AC596" s="109"/>
      <c r="AD596" s="109"/>
      <c r="AE596" s="109"/>
      <c r="AF596" s="109"/>
      <c r="AG596" s="109"/>
      <c r="AH596" s="109"/>
      <c r="AI596" s="109"/>
      <c r="AJ596" s="109"/>
      <c r="AK596" s="109"/>
      <c r="AL596" s="109"/>
      <c r="AM596" s="109"/>
      <c r="AN596" s="109"/>
    </row>
    <row r="597" spans="1:40" x14ac:dyDescent="0.3">
      <c r="A597" s="109"/>
      <c r="B597" s="109"/>
      <c r="C597" s="109"/>
      <c r="D597" s="109"/>
      <c r="E597" s="109"/>
      <c r="F597" s="109"/>
      <c r="G597" s="109"/>
      <c r="H597" s="109"/>
      <c r="I597" s="109"/>
      <c r="J597" s="109"/>
      <c r="K597" s="109"/>
      <c r="L597" s="109"/>
      <c r="M597" s="109"/>
      <c r="N597" s="109"/>
      <c r="O597" s="109"/>
      <c r="P597" s="109"/>
      <c r="Q597" s="123"/>
      <c r="R597" s="109"/>
      <c r="S597" s="109"/>
      <c r="T597" s="109"/>
      <c r="U597" s="109"/>
      <c r="V597" s="109"/>
      <c r="W597" s="109"/>
      <c r="X597" s="109"/>
      <c r="Y597" s="109"/>
      <c r="Z597" s="109"/>
      <c r="AA597" s="109"/>
      <c r="AB597" s="109"/>
      <c r="AC597" s="109"/>
      <c r="AD597" s="109"/>
      <c r="AE597" s="109"/>
      <c r="AF597" s="109"/>
      <c r="AG597" s="109"/>
      <c r="AH597" s="109"/>
      <c r="AI597" s="109"/>
      <c r="AJ597" s="109"/>
      <c r="AK597" s="109"/>
      <c r="AL597" s="109"/>
      <c r="AM597" s="109"/>
      <c r="AN597" s="109"/>
    </row>
    <row r="598" spans="1:40" x14ac:dyDescent="0.3">
      <c r="A598" s="109"/>
      <c r="B598" s="109"/>
      <c r="C598" s="109"/>
      <c r="D598" s="109"/>
      <c r="E598" s="109"/>
      <c r="F598" s="109"/>
      <c r="G598" s="109"/>
      <c r="H598" s="109"/>
      <c r="I598" s="109"/>
      <c r="J598" s="109"/>
      <c r="K598" s="109"/>
      <c r="L598" s="109"/>
      <c r="M598" s="109"/>
      <c r="N598" s="109"/>
      <c r="O598" s="109"/>
      <c r="P598" s="109"/>
      <c r="Q598" s="123"/>
      <c r="R598" s="109"/>
      <c r="S598" s="109"/>
      <c r="T598" s="109"/>
      <c r="U598" s="109"/>
      <c r="V598" s="109"/>
      <c r="W598" s="109"/>
      <c r="X598" s="109"/>
      <c r="Y598" s="109"/>
      <c r="Z598" s="109"/>
      <c r="AA598" s="109"/>
      <c r="AB598" s="109"/>
      <c r="AC598" s="109"/>
      <c r="AD598" s="109"/>
      <c r="AE598" s="109"/>
      <c r="AF598" s="109"/>
      <c r="AG598" s="109"/>
      <c r="AH598" s="109"/>
      <c r="AI598" s="109"/>
      <c r="AJ598" s="109"/>
      <c r="AK598" s="109"/>
      <c r="AL598" s="109"/>
      <c r="AM598" s="109"/>
      <c r="AN598" s="109"/>
    </row>
    <row r="599" spans="1:40" x14ac:dyDescent="0.3">
      <c r="A599" s="109"/>
      <c r="B599" s="109"/>
      <c r="C599" s="109"/>
      <c r="D599" s="109"/>
      <c r="E599" s="109"/>
      <c r="F599" s="109"/>
      <c r="G599" s="109"/>
      <c r="H599" s="109"/>
      <c r="I599" s="109"/>
      <c r="J599" s="109"/>
      <c r="K599" s="109"/>
      <c r="L599" s="109"/>
      <c r="M599" s="109"/>
      <c r="N599" s="109"/>
      <c r="O599" s="109"/>
      <c r="P599" s="109"/>
      <c r="Q599" s="123"/>
      <c r="R599" s="109"/>
      <c r="S599" s="109"/>
      <c r="T599" s="109"/>
      <c r="U599" s="109"/>
      <c r="V599" s="109"/>
      <c r="W599" s="109"/>
      <c r="X599" s="109"/>
      <c r="Y599" s="109"/>
      <c r="Z599" s="109"/>
      <c r="AA599" s="109"/>
      <c r="AB599" s="109"/>
      <c r="AC599" s="109"/>
      <c r="AD599" s="109"/>
      <c r="AE599" s="109"/>
      <c r="AF599" s="109"/>
      <c r="AG599" s="109"/>
      <c r="AH599" s="109"/>
      <c r="AI599" s="109"/>
      <c r="AJ599" s="109"/>
      <c r="AK599" s="109"/>
      <c r="AL599" s="109"/>
      <c r="AM599" s="109"/>
      <c r="AN599" s="109"/>
    </row>
    <row r="600" spans="1:40" x14ac:dyDescent="0.3">
      <c r="A600" s="109"/>
      <c r="B600" s="109"/>
      <c r="C600" s="109"/>
      <c r="D600" s="109"/>
      <c r="E600" s="109"/>
      <c r="F600" s="109"/>
      <c r="G600" s="109"/>
      <c r="H600" s="109"/>
      <c r="I600" s="109"/>
      <c r="J600" s="109"/>
      <c r="K600" s="109"/>
      <c r="L600" s="109"/>
      <c r="M600" s="109"/>
      <c r="N600" s="109"/>
      <c r="O600" s="109"/>
      <c r="P600" s="109"/>
      <c r="Q600" s="123"/>
      <c r="R600" s="109"/>
      <c r="S600" s="109"/>
      <c r="T600" s="109"/>
      <c r="U600" s="109"/>
      <c r="V600" s="109"/>
      <c r="W600" s="109"/>
      <c r="X600" s="109"/>
      <c r="Y600" s="109"/>
      <c r="Z600" s="109"/>
      <c r="AA600" s="109"/>
      <c r="AB600" s="109"/>
      <c r="AC600" s="109"/>
      <c r="AD600" s="109"/>
      <c r="AE600" s="109"/>
      <c r="AF600" s="109"/>
      <c r="AG600" s="109"/>
      <c r="AH600" s="109"/>
      <c r="AI600" s="109"/>
      <c r="AJ600" s="109"/>
      <c r="AK600" s="109"/>
      <c r="AL600" s="109"/>
      <c r="AM600" s="109"/>
      <c r="AN600" s="109"/>
    </row>
    <row r="601" spans="1:40" x14ac:dyDescent="0.3">
      <c r="A601" s="109"/>
      <c r="B601" s="109"/>
      <c r="C601" s="109"/>
      <c r="D601" s="109"/>
      <c r="E601" s="109"/>
      <c r="F601" s="109"/>
      <c r="G601" s="109"/>
      <c r="H601" s="109"/>
      <c r="I601" s="109"/>
      <c r="J601" s="109"/>
      <c r="K601" s="109"/>
      <c r="L601" s="109"/>
      <c r="M601" s="109"/>
      <c r="N601" s="109"/>
      <c r="O601" s="109"/>
      <c r="P601" s="109"/>
      <c r="Q601" s="123"/>
      <c r="R601" s="109"/>
      <c r="S601" s="109"/>
      <c r="T601" s="109"/>
      <c r="U601" s="109"/>
      <c r="V601" s="109"/>
      <c r="W601" s="109"/>
      <c r="X601" s="109"/>
      <c r="Y601" s="109"/>
      <c r="Z601" s="109"/>
      <c r="AA601" s="109"/>
      <c r="AB601" s="109"/>
      <c r="AC601" s="109"/>
      <c r="AD601" s="109"/>
      <c r="AE601" s="109"/>
      <c r="AF601" s="109"/>
      <c r="AG601" s="109"/>
      <c r="AH601" s="109"/>
      <c r="AI601" s="109"/>
      <c r="AJ601" s="109"/>
      <c r="AK601" s="109"/>
      <c r="AL601" s="109"/>
      <c r="AM601" s="109"/>
      <c r="AN601" s="109"/>
    </row>
    <row r="602" spans="1:40" x14ac:dyDescent="0.3">
      <c r="A602" s="109"/>
      <c r="B602" s="109"/>
      <c r="C602" s="109"/>
      <c r="D602" s="109"/>
      <c r="E602" s="109"/>
      <c r="F602" s="109"/>
      <c r="G602" s="109"/>
      <c r="H602" s="109"/>
      <c r="I602" s="109"/>
      <c r="J602" s="109"/>
      <c r="K602" s="109"/>
      <c r="L602" s="109"/>
      <c r="M602" s="109"/>
      <c r="N602" s="109"/>
      <c r="O602" s="109"/>
      <c r="P602" s="109"/>
      <c r="Q602" s="123"/>
      <c r="R602" s="109"/>
      <c r="S602" s="109"/>
      <c r="T602" s="109"/>
      <c r="U602" s="109"/>
      <c r="V602" s="109"/>
      <c r="W602" s="109"/>
      <c r="X602" s="109"/>
      <c r="Y602" s="109"/>
      <c r="Z602" s="109"/>
      <c r="AA602" s="109"/>
      <c r="AB602" s="109"/>
      <c r="AC602" s="109"/>
      <c r="AD602" s="109"/>
      <c r="AE602" s="109"/>
      <c r="AF602" s="109"/>
      <c r="AG602" s="109"/>
      <c r="AH602" s="109"/>
      <c r="AI602" s="109"/>
      <c r="AJ602" s="109"/>
      <c r="AK602" s="109"/>
      <c r="AL602" s="109"/>
      <c r="AM602" s="109"/>
      <c r="AN602" s="109"/>
    </row>
    <row r="603" spans="1:40" x14ac:dyDescent="0.3">
      <c r="A603" s="109"/>
      <c r="B603" s="109"/>
      <c r="C603" s="109"/>
      <c r="D603" s="109"/>
      <c r="E603" s="109"/>
      <c r="F603" s="109"/>
      <c r="G603" s="109"/>
      <c r="H603" s="109"/>
      <c r="I603" s="109"/>
      <c r="J603" s="109"/>
      <c r="K603" s="109"/>
      <c r="L603" s="109"/>
      <c r="M603" s="109"/>
      <c r="N603" s="109"/>
      <c r="O603" s="109"/>
      <c r="P603" s="109"/>
      <c r="Q603" s="123"/>
      <c r="R603" s="109"/>
      <c r="S603" s="109"/>
      <c r="T603" s="109"/>
      <c r="U603" s="109"/>
      <c r="V603" s="109"/>
      <c r="W603" s="109"/>
      <c r="X603" s="109"/>
      <c r="Y603" s="109"/>
      <c r="Z603" s="109"/>
      <c r="AA603" s="109"/>
      <c r="AB603" s="109"/>
      <c r="AC603" s="109"/>
      <c r="AD603" s="109"/>
      <c r="AE603" s="109"/>
      <c r="AF603" s="109"/>
      <c r="AG603" s="109"/>
      <c r="AH603" s="109"/>
      <c r="AI603" s="109"/>
      <c r="AJ603" s="109"/>
      <c r="AK603" s="109"/>
      <c r="AL603" s="109"/>
      <c r="AM603" s="109"/>
      <c r="AN603" s="109"/>
    </row>
    <row r="604" spans="1:40" x14ac:dyDescent="0.3">
      <c r="A604" s="109"/>
      <c r="B604" s="109"/>
      <c r="C604" s="109"/>
      <c r="D604" s="109"/>
      <c r="E604" s="109"/>
      <c r="F604" s="109"/>
      <c r="G604" s="109"/>
      <c r="H604" s="109"/>
      <c r="I604" s="109"/>
      <c r="J604" s="109"/>
      <c r="K604" s="109"/>
      <c r="L604" s="109"/>
      <c r="M604" s="109"/>
      <c r="N604" s="109"/>
      <c r="O604" s="109"/>
      <c r="P604" s="109"/>
      <c r="Q604" s="123"/>
      <c r="R604" s="109"/>
      <c r="S604" s="109"/>
      <c r="T604" s="109"/>
      <c r="U604" s="109"/>
      <c r="V604" s="109"/>
      <c r="W604" s="109"/>
      <c r="X604" s="109"/>
      <c r="Y604" s="109"/>
      <c r="Z604" s="109"/>
      <c r="AA604" s="109"/>
      <c r="AB604" s="109"/>
      <c r="AC604" s="109"/>
      <c r="AD604" s="109"/>
      <c r="AE604" s="109"/>
      <c r="AF604" s="109"/>
      <c r="AG604" s="109"/>
      <c r="AH604" s="109"/>
      <c r="AI604" s="109"/>
      <c r="AJ604" s="109"/>
      <c r="AK604" s="109"/>
      <c r="AL604" s="109"/>
      <c r="AM604" s="109"/>
      <c r="AN604" s="109"/>
    </row>
    <row r="605" spans="1:40" x14ac:dyDescent="0.3">
      <c r="A605" s="109"/>
      <c r="B605" s="109"/>
      <c r="C605" s="109"/>
      <c r="D605" s="109"/>
      <c r="E605" s="109"/>
      <c r="F605" s="109"/>
      <c r="G605" s="109"/>
      <c r="H605" s="109"/>
      <c r="I605" s="109"/>
      <c r="J605" s="109"/>
      <c r="K605" s="109"/>
      <c r="L605" s="109"/>
      <c r="M605" s="109"/>
      <c r="N605" s="109"/>
      <c r="O605" s="109"/>
      <c r="P605" s="109"/>
      <c r="Q605" s="123"/>
      <c r="R605" s="109"/>
      <c r="S605" s="109"/>
      <c r="T605" s="109"/>
      <c r="U605" s="109"/>
      <c r="V605" s="109"/>
      <c r="W605" s="109"/>
      <c r="X605" s="109"/>
      <c r="Y605" s="109"/>
      <c r="Z605" s="109"/>
      <c r="AA605" s="109"/>
      <c r="AB605" s="109"/>
      <c r="AC605" s="109"/>
      <c r="AD605" s="109"/>
      <c r="AE605" s="109"/>
      <c r="AF605" s="109"/>
      <c r="AG605" s="109"/>
      <c r="AH605" s="109"/>
      <c r="AI605" s="109"/>
      <c r="AJ605" s="109"/>
      <c r="AK605" s="109"/>
      <c r="AL605" s="109"/>
      <c r="AM605" s="109"/>
      <c r="AN605" s="109"/>
    </row>
    <row r="606" spans="1:40" x14ac:dyDescent="0.3">
      <c r="A606" s="109"/>
      <c r="B606" s="109"/>
      <c r="C606" s="109"/>
      <c r="D606" s="109"/>
      <c r="E606" s="109"/>
      <c r="F606" s="109"/>
      <c r="G606" s="109"/>
      <c r="H606" s="109"/>
      <c r="I606" s="109"/>
      <c r="J606" s="109"/>
      <c r="K606" s="109"/>
      <c r="L606" s="109"/>
      <c r="M606" s="109"/>
      <c r="N606" s="109"/>
      <c r="O606" s="109"/>
      <c r="P606" s="109"/>
      <c r="Q606" s="123"/>
      <c r="R606" s="109"/>
      <c r="S606" s="109"/>
      <c r="T606" s="109"/>
      <c r="U606" s="109"/>
      <c r="V606" s="109"/>
      <c r="W606" s="109"/>
      <c r="X606" s="109"/>
      <c r="Y606" s="109"/>
      <c r="Z606" s="109"/>
      <c r="AA606" s="109"/>
      <c r="AB606" s="109"/>
      <c r="AC606" s="109"/>
      <c r="AD606" s="109"/>
      <c r="AE606" s="109"/>
      <c r="AF606" s="109"/>
      <c r="AG606" s="109"/>
      <c r="AH606" s="109"/>
      <c r="AI606" s="109"/>
      <c r="AJ606" s="109"/>
      <c r="AK606" s="109"/>
      <c r="AL606" s="109"/>
      <c r="AM606" s="109"/>
      <c r="AN606" s="109"/>
    </row>
    <row r="607" spans="1:40" x14ac:dyDescent="0.3">
      <c r="A607" s="109"/>
      <c r="B607" s="109"/>
      <c r="C607" s="109"/>
      <c r="D607" s="109"/>
      <c r="E607" s="109"/>
      <c r="F607" s="109"/>
      <c r="G607" s="109"/>
      <c r="H607" s="109"/>
      <c r="I607" s="109"/>
      <c r="J607" s="109"/>
      <c r="K607" s="109"/>
      <c r="L607" s="109"/>
      <c r="M607" s="109"/>
      <c r="N607" s="109"/>
      <c r="O607" s="109"/>
      <c r="P607" s="109"/>
      <c r="Q607" s="123"/>
      <c r="R607" s="109"/>
      <c r="S607" s="109"/>
      <c r="T607" s="109"/>
      <c r="U607" s="109"/>
      <c r="V607" s="109"/>
      <c r="W607" s="109"/>
      <c r="X607" s="109"/>
      <c r="Y607" s="109"/>
      <c r="Z607" s="109"/>
      <c r="AA607" s="109"/>
      <c r="AB607" s="109"/>
      <c r="AC607" s="109"/>
      <c r="AD607" s="109"/>
      <c r="AE607" s="109"/>
      <c r="AF607" s="109"/>
      <c r="AG607" s="109"/>
      <c r="AH607" s="109"/>
      <c r="AI607" s="109"/>
      <c r="AJ607" s="109"/>
      <c r="AK607" s="109"/>
      <c r="AL607" s="109"/>
      <c r="AM607" s="109"/>
      <c r="AN607" s="109"/>
    </row>
    <row r="608" spans="1:40" x14ac:dyDescent="0.3">
      <c r="A608" s="109"/>
      <c r="B608" s="109"/>
      <c r="C608" s="109"/>
      <c r="D608" s="109"/>
      <c r="E608" s="109"/>
      <c r="F608" s="109"/>
      <c r="G608" s="109"/>
      <c r="H608" s="109"/>
      <c r="I608" s="109"/>
      <c r="J608" s="109"/>
      <c r="K608" s="109"/>
      <c r="L608" s="109"/>
      <c r="M608" s="109"/>
      <c r="N608" s="109"/>
      <c r="O608" s="109"/>
      <c r="P608" s="109"/>
      <c r="Q608" s="123"/>
      <c r="R608" s="109"/>
      <c r="S608" s="109"/>
      <c r="T608" s="109"/>
      <c r="U608" s="109"/>
      <c r="V608" s="109"/>
      <c r="W608" s="109"/>
      <c r="X608" s="109"/>
      <c r="Y608" s="109"/>
      <c r="Z608" s="109"/>
      <c r="AA608" s="109"/>
      <c r="AB608" s="109"/>
      <c r="AC608" s="109"/>
      <c r="AD608" s="109"/>
      <c r="AE608" s="109"/>
      <c r="AF608" s="109"/>
      <c r="AG608" s="109"/>
      <c r="AH608" s="109"/>
      <c r="AI608" s="109"/>
      <c r="AJ608" s="109"/>
      <c r="AK608" s="109"/>
      <c r="AL608" s="109"/>
      <c r="AM608" s="109"/>
      <c r="AN608" s="109"/>
    </row>
    <row r="609" spans="1:40" x14ac:dyDescent="0.3">
      <c r="A609" s="109"/>
      <c r="B609" s="109"/>
      <c r="C609" s="109"/>
      <c r="D609" s="109"/>
      <c r="E609" s="109"/>
      <c r="F609" s="109"/>
      <c r="G609" s="109"/>
      <c r="H609" s="109"/>
      <c r="I609" s="109"/>
      <c r="J609" s="109"/>
      <c r="K609" s="109"/>
      <c r="L609" s="109"/>
      <c r="M609" s="109"/>
      <c r="N609" s="109"/>
      <c r="O609" s="109"/>
      <c r="P609" s="109"/>
      <c r="Q609" s="123"/>
      <c r="R609" s="109"/>
      <c r="S609" s="109"/>
      <c r="T609" s="109"/>
      <c r="U609" s="109"/>
      <c r="V609" s="109"/>
      <c r="W609" s="109"/>
      <c r="X609" s="109"/>
      <c r="Y609" s="109"/>
      <c r="Z609" s="109"/>
      <c r="AA609" s="109"/>
      <c r="AB609" s="109"/>
      <c r="AC609" s="109"/>
      <c r="AD609" s="109"/>
      <c r="AE609" s="109"/>
      <c r="AF609" s="109"/>
      <c r="AG609" s="109"/>
      <c r="AH609" s="109"/>
      <c r="AI609" s="109"/>
      <c r="AJ609" s="109"/>
      <c r="AK609" s="109"/>
      <c r="AL609" s="109"/>
      <c r="AM609" s="109"/>
      <c r="AN609" s="109"/>
    </row>
    <row r="610" spans="1:40" x14ac:dyDescent="0.3">
      <c r="A610" s="109"/>
      <c r="B610" s="109"/>
      <c r="C610" s="109"/>
      <c r="D610" s="109"/>
      <c r="E610" s="109"/>
      <c r="F610" s="109"/>
      <c r="G610" s="109"/>
      <c r="H610" s="109"/>
      <c r="I610" s="109"/>
      <c r="J610" s="109"/>
      <c r="K610" s="109"/>
      <c r="L610" s="109"/>
      <c r="M610" s="109"/>
      <c r="N610" s="109"/>
      <c r="O610" s="109"/>
      <c r="P610" s="109"/>
      <c r="Q610" s="123"/>
      <c r="R610" s="109"/>
      <c r="S610" s="109"/>
      <c r="T610" s="109"/>
      <c r="U610" s="109"/>
      <c r="V610" s="109"/>
      <c r="W610" s="109"/>
      <c r="X610" s="109"/>
      <c r="Y610" s="109"/>
      <c r="Z610" s="109"/>
      <c r="AA610" s="109"/>
      <c r="AB610" s="109"/>
      <c r="AC610" s="109"/>
      <c r="AD610" s="109"/>
      <c r="AE610" s="109"/>
      <c r="AF610" s="109"/>
      <c r="AG610" s="109"/>
      <c r="AH610" s="109"/>
      <c r="AI610" s="109"/>
      <c r="AJ610" s="109"/>
      <c r="AK610" s="109"/>
      <c r="AL610" s="109"/>
      <c r="AM610" s="109"/>
      <c r="AN610" s="109"/>
    </row>
    <row r="611" spans="1:40" x14ac:dyDescent="0.3">
      <c r="A611" s="109"/>
      <c r="B611" s="109"/>
      <c r="C611" s="109"/>
      <c r="D611" s="109"/>
      <c r="E611" s="109"/>
      <c r="F611" s="109"/>
      <c r="G611" s="109"/>
      <c r="H611" s="109"/>
      <c r="I611" s="109"/>
      <c r="J611" s="109"/>
      <c r="K611" s="109"/>
      <c r="L611" s="109"/>
      <c r="M611" s="109"/>
      <c r="N611" s="109"/>
      <c r="O611" s="109"/>
      <c r="P611" s="109"/>
      <c r="Q611" s="123"/>
      <c r="R611" s="109"/>
      <c r="S611" s="109"/>
      <c r="T611" s="109"/>
      <c r="U611" s="109"/>
      <c r="V611" s="109"/>
      <c r="W611" s="109"/>
      <c r="X611" s="109"/>
      <c r="Y611" s="109"/>
      <c r="Z611" s="109"/>
      <c r="AA611" s="109"/>
      <c r="AB611" s="109"/>
      <c r="AC611" s="109"/>
      <c r="AD611" s="109"/>
      <c r="AE611" s="109"/>
      <c r="AF611" s="109"/>
      <c r="AG611" s="109"/>
      <c r="AH611" s="109"/>
      <c r="AI611" s="109"/>
      <c r="AJ611" s="109"/>
      <c r="AK611" s="109"/>
      <c r="AL611" s="109"/>
      <c r="AM611" s="109"/>
      <c r="AN611" s="109"/>
    </row>
    <row r="612" spans="1:40" x14ac:dyDescent="0.3">
      <c r="A612" s="109"/>
      <c r="B612" s="109"/>
      <c r="C612" s="109"/>
      <c r="D612" s="109"/>
      <c r="E612" s="109"/>
      <c r="F612" s="109"/>
      <c r="G612" s="109"/>
      <c r="H612" s="109"/>
      <c r="I612" s="109"/>
      <c r="J612" s="109"/>
      <c r="K612" s="109"/>
      <c r="L612" s="109"/>
      <c r="M612" s="109"/>
      <c r="N612" s="109"/>
      <c r="O612" s="109"/>
      <c r="P612" s="109"/>
      <c r="Q612" s="123"/>
      <c r="R612" s="109"/>
      <c r="S612" s="109"/>
      <c r="T612" s="109"/>
      <c r="U612" s="109"/>
      <c r="V612" s="109"/>
      <c r="W612" s="109"/>
      <c r="X612" s="109"/>
      <c r="Y612" s="109"/>
      <c r="Z612" s="109"/>
      <c r="AA612" s="109"/>
      <c r="AB612" s="109"/>
      <c r="AC612" s="109"/>
      <c r="AD612" s="109"/>
      <c r="AE612" s="109"/>
      <c r="AF612" s="109"/>
      <c r="AG612" s="109"/>
      <c r="AH612" s="109"/>
      <c r="AI612" s="109"/>
      <c r="AJ612" s="109"/>
      <c r="AK612" s="109"/>
      <c r="AL612" s="109"/>
      <c r="AM612" s="109"/>
      <c r="AN612" s="109"/>
    </row>
    <row r="613" spans="1:40" x14ac:dyDescent="0.3">
      <c r="A613" s="109"/>
      <c r="B613" s="109"/>
      <c r="C613" s="109"/>
      <c r="D613" s="109"/>
      <c r="E613" s="109"/>
      <c r="F613" s="109"/>
      <c r="G613" s="109"/>
      <c r="H613" s="109"/>
      <c r="I613" s="109"/>
      <c r="J613" s="109"/>
      <c r="K613" s="109"/>
      <c r="L613" s="109"/>
      <c r="M613" s="109"/>
      <c r="N613" s="109"/>
      <c r="O613" s="109"/>
      <c r="P613" s="109"/>
      <c r="Q613" s="123"/>
      <c r="R613" s="109"/>
      <c r="S613" s="109"/>
      <c r="T613" s="109"/>
      <c r="U613" s="109"/>
      <c r="V613" s="109"/>
      <c r="W613" s="109"/>
      <c r="X613" s="109"/>
      <c r="Y613" s="109"/>
      <c r="Z613" s="109"/>
      <c r="AA613" s="109"/>
      <c r="AB613" s="109"/>
      <c r="AC613" s="109"/>
      <c r="AD613" s="109"/>
      <c r="AE613" s="109"/>
      <c r="AF613" s="109"/>
      <c r="AG613" s="109"/>
      <c r="AH613" s="109"/>
      <c r="AI613" s="109"/>
      <c r="AJ613" s="109"/>
      <c r="AK613" s="109"/>
      <c r="AL613" s="109"/>
      <c r="AM613" s="109"/>
      <c r="AN613" s="109"/>
    </row>
    <row r="614" spans="1:40" x14ac:dyDescent="0.3">
      <c r="A614" s="109"/>
      <c r="B614" s="109"/>
      <c r="C614" s="109"/>
      <c r="D614" s="109"/>
      <c r="E614" s="109"/>
      <c r="F614" s="109"/>
      <c r="G614" s="109"/>
      <c r="H614" s="109"/>
      <c r="I614" s="109"/>
      <c r="J614" s="109"/>
      <c r="K614" s="109"/>
      <c r="L614" s="109"/>
      <c r="M614" s="109"/>
      <c r="N614" s="109"/>
      <c r="O614" s="109"/>
      <c r="P614" s="109"/>
      <c r="Q614" s="123"/>
      <c r="R614" s="109"/>
      <c r="S614" s="109"/>
      <c r="T614" s="109"/>
      <c r="U614" s="109"/>
      <c r="V614" s="109"/>
      <c r="W614" s="109"/>
      <c r="X614" s="109"/>
      <c r="Y614" s="109"/>
      <c r="Z614" s="109"/>
      <c r="AA614" s="109"/>
      <c r="AB614" s="109"/>
      <c r="AC614" s="109"/>
      <c r="AD614" s="109"/>
      <c r="AE614" s="109"/>
      <c r="AF614" s="109"/>
      <c r="AG614" s="109"/>
      <c r="AH614" s="109"/>
      <c r="AI614" s="109"/>
      <c r="AJ614" s="109"/>
      <c r="AK614" s="109"/>
      <c r="AL614" s="109"/>
      <c r="AM614" s="109"/>
      <c r="AN614" s="109"/>
    </row>
    <row r="615" spans="1:40" x14ac:dyDescent="0.3">
      <c r="A615" s="109"/>
      <c r="B615" s="109"/>
      <c r="C615" s="109"/>
      <c r="D615" s="109"/>
      <c r="E615" s="109"/>
      <c r="F615" s="109"/>
      <c r="G615" s="109"/>
      <c r="H615" s="109"/>
      <c r="I615" s="109"/>
      <c r="J615" s="109"/>
      <c r="K615" s="109"/>
      <c r="L615" s="109"/>
      <c r="M615" s="109"/>
      <c r="N615" s="109"/>
      <c r="O615" s="109"/>
      <c r="P615" s="109"/>
      <c r="Q615" s="123"/>
      <c r="R615" s="109"/>
      <c r="S615" s="109"/>
      <c r="T615" s="109"/>
      <c r="U615" s="109"/>
      <c r="V615" s="109"/>
      <c r="W615" s="109"/>
      <c r="X615" s="109"/>
      <c r="Y615" s="109"/>
      <c r="Z615" s="109"/>
      <c r="AA615" s="109"/>
      <c r="AB615" s="109"/>
      <c r="AC615" s="109"/>
      <c r="AD615" s="109"/>
      <c r="AE615" s="109"/>
      <c r="AF615" s="109"/>
      <c r="AG615" s="109"/>
      <c r="AH615" s="109"/>
      <c r="AI615" s="109"/>
      <c r="AJ615" s="109"/>
      <c r="AK615" s="109"/>
      <c r="AL615" s="109"/>
      <c r="AM615" s="109"/>
      <c r="AN615" s="109"/>
    </row>
    <row r="616" spans="1:40" x14ac:dyDescent="0.3">
      <c r="A616" s="109"/>
      <c r="B616" s="109"/>
      <c r="C616" s="109"/>
      <c r="D616" s="109"/>
      <c r="E616" s="109"/>
      <c r="F616" s="109"/>
      <c r="G616" s="109"/>
      <c r="H616" s="109"/>
      <c r="I616" s="109"/>
      <c r="J616" s="109"/>
      <c r="K616" s="109"/>
      <c r="L616" s="109"/>
      <c r="M616" s="109"/>
      <c r="N616" s="109"/>
      <c r="O616" s="109"/>
      <c r="P616" s="109"/>
      <c r="Q616" s="123"/>
      <c r="R616" s="109"/>
      <c r="S616" s="109"/>
      <c r="T616" s="109"/>
      <c r="U616" s="109"/>
      <c r="V616" s="109"/>
      <c r="W616" s="109"/>
      <c r="X616" s="109"/>
      <c r="Y616" s="109"/>
      <c r="Z616" s="109"/>
      <c r="AA616" s="109"/>
      <c r="AB616" s="109"/>
      <c r="AC616" s="109"/>
      <c r="AD616" s="109"/>
      <c r="AE616" s="109"/>
      <c r="AF616" s="109"/>
      <c r="AG616" s="109"/>
      <c r="AH616" s="109"/>
      <c r="AI616" s="109"/>
      <c r="AJ616" s="109"/>
      <c r="AK616" s="109"/>
      <c r="AL616" s="109"/>
      <c r="AM616" s="109"/>
      <c r="AN616" s="109"/>
    </row>
    <row r="617" spans="1:40" x14ac:dyDescent="0.3">
      <c r="A617" s="109"/>
      <c r="B617" s="109"/>
      <c r="C617" s="109"/>
      <c r="D617" s="109"/>
      <c r="E617" s="109"/>
      <c r="F617" s="109"/>
      <c r="G617" s="109"/>
      <c r="H617" s="109"/>
      <c r="I617" s="109"/>
      <c r="J617" s="109"/>
      <c r="K617" s="109"/>
      <c r="L617" s="109"/>
      <c r="M617" s="109"/>
      <c r="N617" s="109"/>
      <c r="O617" s="109"/>
      <c r="P617" s="109"/>
      <c r="Q617" s="123"/>
      <c r="R617" s="109"/>
      <c r="S617" s="109"/>
      <c r="T617" s="109"/>
      <c r="U617" s="109"/>
      <c r="V617" s="109"/>
      <c r="W617" s="109"/>
      <c r="X617" s="109"/>
      <c r="Y617" s="109"/>
      <c r="Z617" s="109"/>
      <c r="AA617" s="109"/>
      <c r="AB617" s="109"/>
      <c r="AC617" s="109"/>
      <c r="AD617" s="109"/>
      <c r="AE617" s="109"/>
      <c r="AF617" s="109"/>
      <c r="AG617" s="109"/>
      <c r="AH617" s="109"/>
      <c r="AI617" s="109"/>
      <c r="AJ617" s="109"/>
      <c r="AK617" s="109"/>
      <c r="AL617" s="109"/>
      <c r="AM617" s="109"/>
      <c r="AN617" s="109"/>
    </row>
    <row r="618" spans="1:40" x14ac:dyDescent="0.3">
      <c r="A618" s="109"/>
      <c r="B618" s="109"/>
      <c r="C618" s="109"/>
      <c r="D618" s="109"/>
      <c r="E618" s="109"/>
      <c r="F618" s="109"/>
      <c r="G618" s="109"/>
      <c r="H618" s="109"/>
      <c r="I618" s="109"/>
      <c r="J618" s="109"/>
      <c r="K618" s="109"/>
      <c r="L618" s="109"/>
      <c r="M618" s="109"/>
      <c r="N618" s="109"/>
      <c r="O618" s="109"/>
      <c r="P618" s="109"/>
      <c r="Q618" s="123"/>
      <c r="R618" s="109"/>
      <c r="S618" s="109"/>
      <c r="T618" s="109"/>
      <c r="U618" s="109"/>
      <c r="V618" s="109"/>
      <c r="W618" s="109"/>
      <c r="X618" s="109"/>
      <c r="Y618" s="109"/>
      <c r="Z618" s="109"/>
      <c r="AA618" s="109"/>
      <c r="AB618" s="109"/>
      <c r="AC618" s="109"/>
      <c r="AD618" s="109"/>
      <c r="AE618" s="109"/>
      <c r="AF618" s="109"/>
      <c r="AG618" s="109"/>
      <c r="AH618" s="109"/>
      <c r="AI618" s="109"/>
      <c r="AJ618" s="109"/>
      <c r="AK618" s="109"/>
      <c r="AL618" s="109"/>
      <c r="AM618" s="109"/>
      <c r="AN618" s="109"/>
    </row>
    <row r="619" spans="1:40" x14ac:dyDescent="0.3">
      <c r="A619" s="109"/>
      <c r="B619" s="109"/>
      <c r="C619" s="109"/>
      <c r="D619" s="109"/>
      <c r="E619" s="109"/>
      <c r="F619" s="109"/>
      <c r="G619" s="109"/>
      <c r="H619" s="109"/>
      <c r="I619" s="109"/>
      <c r="J619" s="109"/>
      <c r="K619" s="109"/>
      <c r="L619" s="109"/>
      <c r="M619" s="109"/>
      <c r="N619" s="109"/>
      <c r="O619" s="109"/>
      <c r="P619" s="109"/>
      <c r="Q619" s="123"/>
      <c r="R619" s="109"/>
      <c r="S619" s="109"/>
      <c r="T619" s="109"/>
      <c r="U619" s="109"/>
      <c r="V619" s="109"/>
      <c r="W619" s="109"/>
      <c r="X619" s="109"/>
      <c r="Y619" s="109"/>
      <c r="Z619" s="109"/>
      <c r="AA619" s="109"/>
      <c r="AB619" s="109"/>
      <c r="AC619" s="109"/>
      <c r="AD619" s="109"/>
      <c r="AE619" s="109"/>
      <c r="AF619" s="109"/>
      <c r="AG619" s="109"/>
      <c r="AH619" s="109"/>
      <c r="AI619" s="109"/>
      <c r="AJ619" s="109"/>
      <c r="AK619" s="109"/>
      <c r="AL619" s="109"/>
      <c r="AM619" s="109"/>
      <c r="AN619" s="109"/>
    </row>
    <row r="620" spans="1:40" x14ac:dyDescent="0.3">
      <c r="A620" s="109"/>
      <c r="B620" s="109"/>
      <c r="C620" s="109"/>
      <c r="D620" s="109"/>
      <c r="E620" s="109"/>
      <c r="F620" s="109"/>
      <c r="G620" s="109"/>
      <c r="H620" s="109"/>
      <c r="I620" s="109"/>
      <c r="J620" s="109"/>
      <c r="K620" s="109"/>
      <c r="L620" s="109"/>
      <c r="M620" s="109"/>
      <c r="N620" s="109"/>
      <c r="O620" s="109"/>
      <c r="P620" s="109"/>
      <c r="Q620" s="123"/>
      <c r="R620" s="109"/>
      <c r="S620" s="109"/>
      <c r="T620" s="109"/>
      <c r="U620" s="109"/>
      <c r="V620" s="109"/>
      <c r="W620" s="109"/>
      <c r="X620" s="109"/>
      <c r="Y620" s="109"/>
      <c r="Z620" s="109"/>
      <c r="AA620" s="109"/>
      <c r="AB620" s="109"/>
      <c r="AC620" s="109"/>
      <c r="AD620" s="109"/>
      <c r="AE620" s="109"/>
      <c r="AF620" s="109"/>
      <c r="AG620" s="109"/>
      <c r="AH620" s="109"/>
      <c r="AI620" s="109"/>
      <c r="AJ620" s="109"/>
      <c r="AK620" s="109"/>
      <c r="AL620" s="109"/>
      <c r="AM620" s="109"/>
      <c r="AN620" s="109"/>
    </row>
    <row r="621" spans="1:40" x14ac:dyDescent="0.3">
      <c r="A621" s="109"/>
      <c r="B621" s="109"/>
      <c r="C621" s="109"/>
      <c r="D621" s="109"/>
      <c r="E621" s="109"/>
      <c r="F621" s="109"/>
      <c r="G621" s="109"/>
      <c r="H621" s="109"/>
      <c r="I621" s="109"/>
      <c r="J621" s="109"/>
      <c r="K621" s="109"/>
      <c r="L621" s="109"/>
      <c r="M621" s="109"/>
      <c r="N621" s="109"/>
      <c r="O621" s="109"/>
      <c r="P621" s="109"/>
      <c r="Q621" s="123"/>
      <c r="R621" s="109"/>
      <c r="S621" s="109"/>
      <c r="T621" s="109"/>
      <c r="U621" s="109"/>
      <c r="V621" s="109"/>
      <c r="W621" s="109"/>
      <c r="X621" s="109"/>
      <c r="Y621" s="109"/>
      <c r="Z621" s="109"/>
      <c r="AA621" s="109"/>
      <c r="AB621" s="109"/>
      <c r="AC621" s="109"/>
      <c r="AD621" s="109"/>
      <c r="AE621" s="109"/>
      <c r="AF621" s="109"/>
      <c r="AG621" s="109"/>
      <c r="AH621" s="109"/>
      <c r="AI621" s="109"/>
      <c r="AJ621" s="109"/>
      <c r="AK621" s="109"/>
      <c r="AL621" s="109"/>
      <c r="AM621" s="109"/>
      <c r="AN621" s="109"/>
    </row>
    <row r="622" spans="1:40" x14ac:dyDescent="0.3">
      <c r="A622" s="109"/>
      <c r="B622" s="109"/>
      <c r="C622" s="109"/>
      <c r="D622" s="109"/>
      <c r="E622" s="109"/>
      <c r="F622" s="109"/>
      <c r="G622" s="109"/>
      <c r="H622" s="109"/>
      <c r="I622" s="109"/>
      <c r="J622" s="109"/>
      <c r="K622" s="109"/>
      <c r="L622" s="109"/>
      <c r="M622" s="109"/>
      <c r="N622" s="109"/>
      <c r="O622" s="109"/>
      <c r="P622" s="109"/>
      <c r="Q622" s="123"/>
      <c r="R622" s="109"/>
      <c r="S622" s="109"/>
      <c r="T622" s="109"/>
      <c r="U622" s="109"/>
      <c r="V622" s="109"/>
      <c r="W622" s="109"/>
      <c r="X622" s="109"/>
      <c r="Y622" s="109"/>
      <c r="Z622" s="109"/>
      <c r="AA622" s="109"/>
      <c r="AB622" s="109"/>
      <c r="AC622" s="109"/>
      <c r="AD622" s="109"/>
      <c r="AE622" s="109"/>
      <c r="AF622" s="109"/>
      <c r="AG622" s="109"/>
      <c r="AH622" s="109"/>
      <c r="AI622" s="109"/>
      <c r="AJ622" s="109"/>
      <c r="AK622" s="109"/>
      <c r="AL622" s="109"/>
      <c r="AM622" s="109"/>
      <c r="AN622" s="109"/>
    </row>
    <row r="623" spans="1:40" x14ac:dyDescent="0.3">
      <c r="A623" s="109"/>
      <c r="B623" s="109"/>
      <c r="C623" s="109"/>
      <c r="D623" s="109"/>
      <c r="E623" s="109"/>
      <c r="F623" s="109"/>
      <c r="G623" s="109"/>
      <c r="H623" s="109"/>
      <c r="I623" s="109"/>
      <c r="J623" s="109"/>
      <c r="K623" s="109"/>
      <c r="L623" s="109"/>
      <c r="M623" s="109"/>
      <c r="N623" s="109"/>
      <c r="O623" s="109"/>
      <c r="P623" s="109"/>
      <c r="Q623" s="123"/>
      <c r="R623" s="109"/>
      <c r="S623" s="109"/>
      <c r="T623" s="109"/>
      <c r="U623" s="109"/>
      <c r="V623" s="109"/>
      <c r="W623" s="109"/>
      <c r="X623" s="109"/>
      <c r="Y623" s="109"/>
      <c r="Z623" s="109"/>
      <c r="AA623" s="109"/>
      <c r="AB623" s="109"/>
      <c r="AC623" s="109"/>
      <c r="AD623" s="109"/>
      <c r="AE623" s="109"/>
      <c r="AF623" s="109"/>
      <c r="AG623" s="109"/>
      <c r="AH623" s="109"/>
      <c r="AI623" s="109"/>
      <c r="AJ623" s="109"/>
      <c r="AK623" s="109"/>
      <c r="AL623" s="109"/>
      <c r="AM623" s="109"/>
      <c r="AN623" s="109"/>
    </row>
    <row r="624" spans="1:40" x14ac:dyDescent="0.3">
      <c r="A624" s="109"/>
      <c r="B624" s="109"/>
      <c r="C624" s="109"/>
      <c r="D624" s="109"/>
      <c r="E624" s="109"/>
      <c r="F624" s="109"/>
      <c r="G624" s="109"/>
      <c r="H624" s="109"/>
      <c r="I624" s="109"/>
      <c r="J624" s="109"/>
      <c r="K624" s="109"/>
      <c r="L624" s="109"/>
      <c r="M624" s="109"/>
      <c r="N624" s="109"/>
      <c r="O624" s="109"/>
      <c r="P624" s="109"/>
      <c r="Q624" s="123"/>
      <c r="R624" s="109"/>
      <c r="S624" s="109"/>
      <c r="T624" s="109"/>
      <c r="U624" s="109"/>
      <c r="V624" s="109"/>
      <c r="W624" s="109"/>
      <c r="X624" s="109"/>
      <c r="Y624" s="109"/>
      <c r="Z624" s="109"/>
      <c r="AA624" s="109"/>
      <c r="AB624" s="109"/>
      <c r="AC624" s="109"/>
      <c r="AD624" s="109"/>
      <c r="AE624" s="109"/>
      <c r="AF624" s="109"/>
      <c r="AG624" s="109"/>
      <c r="AH624" s="109"/>
      <c r="AI624" s="109"/>
      <c r="AJ624" s="109"/>
      <c r="AK624" s="109"/>
      <c r="AL624" s="109"/>
      <c r="AM624" s="109"/>
      <c r="AN624" s="109"/>
    </row>
    <row r="625" spans="1:40" x14ac:dyDescent="0.3">
      <c r="A625" s="109"/>
      <c r="B625" s="109"/>
      <c r="C625" s="109"/>
      <c r="D625" s="109"/>
      <c r="E625" s="109"/>
      <c r="F625" s="109"/>
      <c r="G625" s="109"/>
      <c r="H625" s="109"/>
      <c r="I625" s="109"/>
      <c r="J625" s="109"/>
      <c r="K625" s="109"/>
      <c r="L625" s="109"/>
      <c r="M625" s="109"/>
      <c r="N625" s="109"/>
      <c r="O625" s="109"/>
      <c r="P625" s="109"/>
      <c r="Q625" s="123"/>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row>
    <row r="626" spans="1:40" ht="17.25" thickBot="1" x14ac:dyDescent="0.35">
      <c r="A626" s="110"/>
      <c r="B626" s="111"/>
      <c r="C626" s="111"/>
      <c r="D626" s="111"/>
      <c r="E626" s="111"/>
      <c r="F626" s="111"/>
      <c r="G626" s="111"/>
      <c r="H626" s="111"/>
      <c r="I626" s="111"/>
      <c r="J626" s="111"/>
      <c r="K626" s="111"/>
      <c r="L626" s="111"/>
      <c r="M626" s="111"/>
      <c r="N626" s="111"/>
      <c r="O626" s="111"/>
      <c r="P626" s="111"/>
      <c r="Q626" s="124"/>
      <c r="R626" s="111"/>
      <c r="S626" s="111"/>
      <c r="T626" s="111"/>
      <c r="U626" s="111"/>
      <c r="V626" s="111"/>
      <c r="W626" s="111"/>
      <c r="X626" s="111"/>
      <c r="Y626" s="111"/>
      <c r="Z626" s="111"/>
      <c r="AA626" s="111"/>
      <c r="AB626" s="111"/>
      <c r="AC626" s="111"/>
      <c r="AD626" s="111"/>
      <c r="AE626" s="111"/>
      <c r="AF626" s="111"/>
      <c r="AG626" s="111"/>
      <c r="AH626" s="111"/>
      <c r="AI626" s="111"/>
      <c r="AJ626" s="111"/>
      <c r="AK626" s="111"/>
      <c r="AL626" s="111"/>
      <c r="AM626" s="111"/>
      <c r="AN626" s="112"/>
    </row>
  </sheetData>
  <mergeCells count="1501">
    <mergeCell ref="O6:O7"/>
    <mergeCell ref="P6:P7"/>
    <mergeCell ref="Q6:Q7"/>
    <mergeCell ref="F6:F7"/>
    <mergeCell ref="G6:G7"/>
    <mergeCell ref="H6:H7"/>
    <mergeCell ref="I6:I7"/>
    <mergeCell ref="J6:J7"/>
    <mergeCell ref="K6:K7"/>
    <mergeCell ref="A5:H5"/>
    <mergeCell ref="I5:O5"/>
    <mergeCell ref="P5:X5"/>
    <mergeCell ref="Y5:AE5"/>
    <mergeCell ref="AG5:AN5"/>
    <mergeCell ref="A6:A7"/>
    <mergeCell ref="B6:B7"/>
    <mergeCell ref="C6:C7"/>
    <mergeCell ref="D6:D7"/>
    <mergeCell ref="E6:E7"/>
    <mergeCell ref="AI6:AI7"/>
    <mergeCell ref="AJ6:AJ7"/>
    <mergeCell ref="AK6:AK7"/>
    <mergeCell ref="AL6:AL7"/>
    <mergeCell ref="AM6:AM7"/>
    <mergeCell ref="AN6:AN7"/>
    <mergeCell ref="AC6:AC7"/>
    <mergeCell ref="AD6:AD7"/>
    <mergeCell ref="AE6:AE7"/>
    <mergeCell ref="AF6:AF7"/>
    <mergeCell ref="AG6:AG7"/>
    <mergeCell ref="AH6:AH7"/>
    <mergeCell ref="R6:R7"/>
    <mergeCell ref="S6:X6"/>
    <mergeCell ref="Y6:Y7"/>
    <mergeCell ref="Z6:Z7"/>
    <mergeCell ref="AA6:AA7"/>
    <mergeCell ref="AB6:AB7"/>
    <mergeCell ref="A14:A19"/>
    <mergeCell ref="B14:B19"/>
    <mergeCell ref="C14:C19"/>
    <mergeCell ref="D14:D19"/>
    <mergeCell ref="E14:E19"/>
    <mergeCell ref="G8:G13"/>
    <mergeCell ref="H8:H13"/>
    <mergeCell ref="I8:I13"/>
    <mergeCell ref="J8:J13"/>
    <mergeCell ref="K8:K13"/>
    <mergeCell ref="L8:L13"/>
    <mergeCell ref="A8:A13"/>
    <mergeCell ref="B8:B13"/>
    <mergeCell ref="C8:C13"/>
    <mergeCell ref="D8:D13"/>
    <mergeCell ref="E8:E13"/>
    <mergeCell ref="F8:F13"/>
    <mergeCell ref="L14:L19"/>
    <mergeCell ref="M14:M19"/>
    <mergeCell ref="N14:N19"/>
    <mergeCell ref="O14:O19"/>
    <mergeCell ref="L6:L7"/>
    <mergeCell ref="M6:M7"/>
    <mergeCell ref="N6:N7"/>
    <mergeCell ref="M8:M13"/>
    <mergeCell ref="N8:N13"/>
    <mergeCell ref="O8:O13"/>
    <mergeCell ref="AM8:AM13"/>
    <mergeCell ref="AN8:AN13"/>
    <mergeCell ref="A26:A31"/>
    <mergeCell ref="B26:B31"/>
    <mergeCell ref="C26:C31"/>
    <mergeCell ref="D26:D31"/>
    <mergeCell ref="E26:E31"/>
    <mergeCell ref="G20:G25"/>
    <mergeCell ref="H20:H25"/>
    <mergeCell ref="I20:I25"/>
    <mergeCell ref="J20:J25"/>
    <mergeCell ref="K20:K25"/>
    <mergeCell ref="L20:L25"/>
    <mergeCell ref="A20:A25"/>
    <mergeCell ref="B20:B25"/>
    <mergeCell ref="C20:C25"/>
    <mergeCell ref="D20:D25"/>
    <mergeCell ref="E20:E25"/>
    <mergeCell ref="F20:F25"/>
    <mergeCell ref="L26:L31"/>
    <mergeCell ref="M26:M31"/>
    <mergeCell ref="M20:M25"/>
    <mergeCell ref="N20:N25"/>
    <mergeCell ref="O20:O25"/>
    <mergeCell ref="AM20:AM25"/>
    <mergeCell ref="AN20:AN25"/>
    <mergeCell ref="M32:M37"/>
    <mergeCell ref="N32:N37"/>
    <mergeCell ref="O32:O37"/>
    <mergeCell ref="AM32:AM37"/>
    <mergeCell ref="AN32:AN37"/>
    <mergeCell ref="AM14:AM19"/>
    <mergeCell ref="AN14:AN19"/>
    <mergeCell ref="F14:F19"/>
    <mergeCell ref="G14:G19"/>
    <mergeCell ref="H14:H19"/>
    <mergeCell ref="I14:I19"/>
    <mergeCell ref="J14:J19"/>
    <mergeCell ref="K14:K19"/>
    <mergeCell ref="E38:E43"/>
    <mergeCell ref="G32:G37"/>
    <mergeCell ref="H32:H37"/>
    <mergeCell ref="I32:I37"/>
    <mergeCell ref="J32:J37"/>
    <mergeCell ref="K32:K37"/>
    <mergeCell ref="L32:L37"/>
    <mergeCell ref="A32:A37"/>
    <mergeCell ref="B32:B37"/>
    <mergeCell ref="C32:C37"/>
    <mergeCell ref="D32:D37"/>
    <mergeCell ref="E32:E37"/>
    <mergeCell ref="F32:F37"/>
    <mergeCell ref="N26:N31"/>
    <mergeCell ref="O26:O31"/>
    <mergeCell ref="AM26:AM31"/>
    <mergeCell ref="AN26:AN31"/>
    <mergeCell ref="F26:F31"/>
    <mergeCell ref="G26:G31"/>
    <mergeCell ref="H26:H31"/>
    <mergeCell ref="I26:I31"/>
    <mergeCell ref="J26:J31"/>
    <mergeCell ref="K26:K31"/>
    <mergeCell ref="AN38:AN43"/>
    <mergeCell ref="A44:A49"/>
    <mergeCell ref="B44:B49"/>
    <mergeCell ref="C44:C49"/>
    <mergeCell ref="D44:D49"/>
    <mergeCell ref="E44:E49"/>
    <mergeCell ref="F44:F49"/>
    <mergeCell ref="G44:G49"/>
    <mergeCell ref="H44:H49"/>
    <mergeCell ref="I44:I49"/>
    <mergeCell ref="AH38:AH39"/>
    <mergeCell ref="AI38:AI39"/>
    <mergeCell ref="AJ38:AJ39"/>
    <mergeCell ref="AK38:AK39"/>
    <mergeCell ref="AL38:AL39"/>
    <mergeCell ref="AM38:AM43"/>
    <mergeCell ref="L38:L43"/>
    <mergeCell ref="M38:M43"/>
    <mergeCell ref="N38:N43"/>
    <mergeCell ref="O38:O43"/>
    <mergeCell ref="AF38:AF39"/>
    <mergeCell ref="AG38:AG39"/>
    <mergeCell ref="F38:F43"/>
    <mergeCell ref="G38:G43"/>
    <mergeCell ref="H38:H43"/>
    <mergeCell ref="I38:I43"/>
    <mergeCell ref="J38:J43"/>
    <mergeCell ref="K38:K43"/>
    <mergeCell ref="A38:A43"/>
    <mergeCell ref="B38:B43"/>
    <mergeCell ref="C38:C43"/>
    <mergeCell ref="D38:D43"/>
    <mergeCell ref="O50:O55"/>
    <mergeCell ref="AM50:AM55"/>
    <mergeCell ref="AN50:AN55"/>
    <mergeCell ref="A56:A61"/>
    <mergeCell ref="B56:B61"/>
    <mergeCell ref="C56:C61"/>
    <mergeCell ref="D56:D61"/>
    <mergeCell ref="E56:E61"/>
    <mergeCell ref="F56:F61"/>
    <mergeCell ref="G56:G61"/>
    <mergeCell ref="I50:I55"/>
    <mergeCell ref="J50:J55"/>
    <mergeCell ref="K50:K55"/>
    <mergeCell ref="L50:L55"/>
    <mergeCell ref="M50:M55"/>
    <mergeCell ref="N50:N55"/>
    <mergeCell ref="AM44:AM49"/>
    <mergeCell ref="AN44:AN49"/>
    <mergeCell ref="A50:A55"/>
    <mergeCell ref="B50:B55"/>
    <mergeCell ref="C50:C55"/>
    <mergeCell ref="D50:D55"/>
    <mergeCell ref="E50:E55"/>
    <mergeCell ref="F50:F55"/>
    <mergeCell ref="G50:G55"/>
    <mergeCell ref="H50:H55"/>
    <mergeCell ref="J44:J49"/>
    <mergeCell ref="K44:K49"/>
    <mergeCell ref="L44:L49"/>
    <mergeCell ref="M44:M49"/>
    <mergeCell ref="N44:N49"/>
    <mergeCell ref="O44:O49"/>
    <mergeCell ref="A68:A73"/>
    <mergeCell ref="B68:B73"/>
    <mergeCell ref="C68:C73"/>
    <mergeCell ref="D68:D73"/>
    <mergeCell ref="E68:E73"/>
    <mergeCell ref="G62:G67"/>
    <mergeCell ref="H62:H67"/>
    <mergeCell ref="I62:I67"/>
    <mergeCell ref="J62:J67"/>
    <mergeCell ref="K62:K67"/>
    <mergeCell ref="L62:L67"/>
    <mergeCell ref="N56:N61"/>
    <mergeCell ref="O56:O61"/>
    <mergeCell ref="AM56:AM61"/>
    <mergeCell ref="AN56:AN61"/>
    <mergeCell ref="A62:A67"/>
    <mergeCell ref="B62:B67"/>
    <mergeCell ref="C62:C67"/>
    <mergeCell ref="D62:D67"/>
    <mergeCell ref="E62:E67"/>
    <mergeCell ref="F62:F67"/>
    <mergeCell ref="H56:H61"/>
    <mergeCell ref="I56:I61"/>
    <mergeCell ref="J56:J61"/>
    <mergeCell ref="K56:K61"/>
    <mergeCell ref="L56:L61"/>
    <mergeCell ref="M56:M61"/>
    <mergeCell ref="L68:L73"/>
    <mergeCell ref="M68:M73"/>
    <mergeCell ref="N68:N73"/>
    <mergeCell ref="O68:O73"/>
    <mergeCell ref="AM68:AM73"/>
    <mergeCell ref="AN68:AN73"/>
    <mergeCell ref="F68:F73"/>
    <mergeCell ref="G68:G73"/>
    <mergeCell ref="H68:H73"/>
    <mergeCell ref="I68:I73"/>
    <mergeCell ref="J68:J73"/>
    <mergeCell ref="K68:K73"/>
    <mergeCell ref="M62:M67"/>
    <mergeCell ref="N62:N67"/>
    <mergeCell ref="O62:O67"/>
    <mergeCell ref="AM62:AM67"/>
    <mergeCell ref="AN62:AN67"/>
    <mergeCell ref="A80:A85"/>
    <mergeCell ref="B80:B85"/>
    <mergeCell ref="C80:C85"/>
    <mergeCell ref="D80:D85"/>
    <mergeCell ref="E80:E85"/>
    <mergeCell ref="G74:G79"/>
    <mergeCell ref="H74:H79"/>
    <mergeCell ref="I74:I79"/>
    <mergeCell ref="J74:J79"/>
    <mergeCell ref="K74:K79"/>
    <mergeCell ref="L74:L79"/>
    <mergeCell ref="A74:A79"/>
    <mergeCell ref="B74:B79"/>
    <mergeCell ref="C74:C79"/>
    <mergeCell ref="D74:D79"/>
    <mergeCell ref="E74:E79"/>
    <mergeCell ref="F74:F79"/>
    <mergeCell ref="L80:L85"/>
    <mergeCell ref="M80:M85"/>
    <mergeCell ref="N80:N85"/>
    <mergeCell ref="O80:O85"/>
    <mergeCell ref="AM80:AM85"/>
    <mergeCell ref="AN80:AN85"/>
    <mergeCell ref="F80:F85"/>
    <mergeCell ref="G80:G85"/>
    <mergeCell ref="H80:H85"/>
    <mergeCell ref="I80:I85"/>
    <mergeCell ref="J80:J85"/>
    <mergeCell ref="K80:K85"/>
    <mergeCell ref="M74:M79"/>
    <mergeCell ref="N74:N79"/>
    <mergeCell ref="O74:O79"/>
    <mergeCell ref="AM74:AM79"/>
    <mergeCell ref="AN74:AN79"/>
    <mergeCell ref="AN92:AN97"/>
    <mergeCell ref="F92:F97"/>
    <mergeCell ref="G92:G97"/>
    <mergeCell ref="H92:H97"/>
    <mergeCell ref="I92:I97"/>
    <mergeCell ref="J92:J97"/>
    <mergeCell ref="K92:K97"/>
    <mergeCell ref="N86:N91"/>
    <mergeCell ref="O86:O91"/>
    <mergeCell ref="AM86:AM91"/>
    <mergeCell ref="AN86:AN91"/>
    <mergeCell ref="A86:A91"/>
    <mergeCell ref="H86:H91"/>
    <mergeCell ref="I86:I91"/>
    <mergeCell ref="J86:J91"/>
    <mergeCell ref="K86:K91"/>
    <mergeCell ref="L86:L91"/>
    <mergeCell ref="M86:M91"/>
    <mergeCell ref="B86:B91"/>
    <mergeCell ref="C86:C91"/>
    <mergeCell ref="D86:D91"/>
    <mergeCell ref="E86:E91"/>
    <mergeCell ref="F86:F91"/>
    <mergeCell ref="G86:G91"/>
    <mergeCell ref="AN104:AN109"/>
    <mergeCell ref="F104:F109"/>
    <mergeCell ref="G104:G109"/>
    <mergeCell ref="H104:H109"/>
    <mergeCell ref="I104:I109"/>
    <mergeCell ref="M98:M103"/>
    <mergeCell ref="N98:N103"/>
    <mergeCell ref="O98:O103"/>
    <mergeCell ref="AM98:AM103"/>
    <mergeCell ref="AN98:AN103"/>
    <mergeCell ref="G98:G103"/>
    <mergeCell ref="H98:H103"/>
    <mergeCell ref="I98:I103"/>
    <mergeCell ref="J98:J103"/>
    <mergeCell ref="K98:K103"/>
    <mergeCell ref="L98:L103"/>
    <mergeCell ref="A98:A103"/>
    <mergeCell ref="B98:B103"/>
    <mergeCell ref="C98:C103"/>
    <mergeCell ref="D98:D103"/>
    <mergeCell ref="E98:E103"/>
    <mergeCell ref="F98:F103"/>
    <mergeCell ref="J104:J109"/>
    <mergeCell ref="K104:K109"/>
    <mergeCell ref="L104:L109"/>
    <mergeCell ref="M104:M109"/>
    <mergeCell ref="N104:N109"/>
    <mergeCell ref="O104:O109"/>
    <mergeCell ref="E92:E97"/>
    <mergeCell ref="D92:D97"/>
    <mergeCell ref="C92:C97"/>
    <mergeCell ref="B92:B97"/>
    <mergeCell ref="A92:A97"/>
    <mergeCell ref="A104:A109"/>
    <mergeCell ref="B104:B109"/>
    <mergeCell ref="C104:C109"/>
    <mergeCell ref="D104:D109"/>
    <mergeCell ref="E104:E109"/>
    <mergeCell ref="AM104:AM109"/>
    <mergeCell ref="L92:L97"/>
    <mergeCell ref="M92:M97"/>
    <mergeCell ref="N92:N97"/>
    <mergeCell ref="O92:O97"/>
    <mergeCell ref="AM92:AM97"/>
    <mergeCell ref="M110:M115"/>
    <mergeCell ref="N110:N115"/>
    <mergeCell ref="AM110:AM115"/>
    <mergeCell ref="O110:O115"/>
    <mergeCell ref="AN110:AN115"/>
    <mergeCell ref="G110:G115"/>
    <mergeCell ref="H110:H115"/>
    <mergeCell ref="I110:I115"/>
    <mergeCell ref="J110:J115"/>
    <mergeCell ref="K110:K115"/>
    <mergeCell ref="L110:L115"/>
    <mergeCell ref="A110:A115"/>
    <mergeCell ref="B110:B115"/>
    <mergeCell ref="C110:C115"/>
    <mergeCell ref="D110:D115"/>
    <mergeCell ref="E110:E115"/>
    <mergeCell ref="F110:F115"/>
    <mergeCell ref="A122:A127"/>
    <mergeCell ref="B122:B127"/>
    <mergeCell ref="C122:C127"/>
    <mergeCell ref="D122:D127"/>
    <mergeCell ref="E122:E127"/>
    <mergeCell ref="G116:G121"/>
    <mergeCell ref="H116:H121"/>
    <mergeCell ref="I116:I121"/>
    <mergeCell ref="J116:J121"/>
    <mergeCell ref="K116:K121"/>
    <mergeCell ref="L116:L121"/>
    <mergeCell ref="A116:A121"/>
    <mergeCell ref="B116:B121"/>
    <mergeCell ref="C116:C121"/>
    <mergeCell ref="D116:D121"/>
    <mergeCell ref="E116:E121"/>
    <mergeCell ref="F116:F121"/>
    <mergeCell ref="L122:L127"/>
    <mergeCell ref="M122:M127"/>
    <mergeCell ref="N122:N127"/>
    <mergeCell ref="O122:O127"/>
    <mergeCell ref="AM122:AM127"/>
    <mergeCell ref="AN122:AN127"/>
    <mergeCell ref="F122:F127"/>
    <mergeCell ref="G122:G127"/>
    <mergeCell ref="H122:H127"/>
    <mergeCell ref="I122:I127"/>
    <mergeCell ref="J122:J127"/>
    <mergeCell ref="K122:K127"/>
    <mergeCell ref="M116:M121"/>
    <mergeCell ref="N116:N121"/>
    <mergeCell ref="O116:O121"/>
    <mergeCell ref="AM116:AM121"/>
    <mergeCell ref="AN116:AN121"/>
    <mergeCell ref="A134:A139"/>
    <mergeCell ref="B134:B139"/>
    <mergeCell ref="C134:C139"/>
    <mergeCell ref="D134:D139"/>
    <mergeCell ref="E134:E139"/>
    <mergeCell ref="G128:G133"/>
    <mergeCell ref="H128:H133"/>
    <mergeCell ref="I128:I133"/>
    <mergeCell ref="J128:J133"/>
    <mergeCell ref="K128:K133"/>
    <mergeCell ref="L128:L133"/>
    <mergeCell ref="A128:A133"/>
    <mergeCell ref="B128:B133"/>
    <mergeCell ref="C128:C133"/>
    <mergeCell ref="D128:D133"/>
    <mergeCell ref="E128:E133"/>
    <mergeCell ref="A140:A145"/>
    <mergeCell ref="B140:B145"/>
    <mergeCell ref="C140:C145"/>
    <mergeCell ref="D140:D145"/>
    <mergeCell ref="E140:E145"/>
    <mergeCell ref="F140:F145"/>
    <mergeCell ref="L146:L151"/>
    <mergeCell ref="F128:F133"/>
    <mergeCell ref="L134:L139"/>
    <mergeCell ref="M134:M139"/>
    <mergeCell ref="N134:N139"/>
    <mergeCell ref="O134:O139"/>
    <mergeCell ref="AM134:AM139"/>
    <mergeCell ref="AN134:AN139"/>
    <mergeCell ref="F134:F139"/>
    <mergeCell ref="G134:G139"/>
    <mergeCell ref="H134:H139"/>
    <mergeCell ref="I134:I139"/>
    <mergeCell ref="J134:J139"/>
    <mergeCell ref="K134:K139"/>
    <mergeCell ref="M128:M133"/>
    <mergeCell ref="N128:N133"/>
    <mergeCell ref="O128:O133"/>
    <mergeCell ref="AM128:AM133"/>
    <mergeCell ref="AN128:AN133"/>
    <mergeCell ref="AN146:AN151"/>
    <mergeCell ref="F146:F151"/>
    <mergeCell ref="G146:G151"/>
    <mergeCell ref="H146:H151"/>
    <mergeCell ref="I146:I151"/>
    <mergeCell ref="J146:J151"/>
    <mergeCell ref="K146:K151"/>
    <mergeCell ref="M140:M145"/>
    <mergeCell ref="N140:N145"/>
    <mergeCell ref="O140:O145"/>
    <mergeCell ref="AM140:AM145"/>
    <mergeCell ref="AN140:AN145"/>
    <mergeCell ref="M152:M157"/>
    <mergeCell ref="N152:N157"/>
    <mergeCell ref="O152:O157"/>
    <mergeCell ref="AM152:AM157"/>
    <mergeCell ref="AN152:AN157"/>
    <mergeCell ref="G140:G145"/>
    <mergeCell ref="H140:H145"/>
    <mergeCell ref="I140:I145"/>
    <mergeCell ref="J140:J145"/>
    <mergeCell ref="K140:K145"/>
    <mergeCell ref="L140:L145"/>
    <mergeCell ref="E158:E163"/>
    <mergeCell ref="G152:G157"/>
    <mergeCell ref="H152:H157"/>
    <mergeCell ref="I152:I157"/>
    <mergeCell ref="J152:J157"/>
    <mergeCell ref="K152:K157"/>
    <mergeCell ref="L152:L157"/>
    <mergeCell ref="A152:A157"/>
    <mergeCell ref="B152:B157"/>
    <mergeCell ref="C152:C157"/>
    <mergeCell ref="D152:D157"/>
    <mergeCell ref="E152:E157"/>
    <mergeCell ref="F152:F157"/>
    <mergeCell ref="M146:M151"/>
    <mergeCell ref="N146:N151"/>
    <mergeCell ref="O146:O151"/>
    <mergeCell ref="AM146:AM151"/>
    <mergeCell ref="A146:A151"/>
    <mergeCell ref="B146:B151"/>
    <mergeCell ref="C146:C151"/>
    <mergeCell ref="D146:D151"/>
    <mergeCell ref="E146:E151"/>
    <mergeCell ref="AN158:AN163"/>
    <mergeCell ref="A164:A169"/>
    <mergeCell ref="B164:B169"/>
    <mergeCell ref="C164:C169"/>
    <mergeCell ref="D164:D169"/>
    <mergeCell ref="E164:E169"/>
    <mergeCell ref="F164:F169"/>
    <mergeCell ref="G164:G169"/>
    <mergeCell ref="H164:H169"/>
    <mergeCell ref="I164:I169"/>
    <mergeCell ref="AH158:AH159"/>
    <mergeCell ref="AI158:AI159"/>
    <mergeCell ref="AJ158:AJ159"/>
    <mergeCell ref="AK158:AK159"/>
    <mergeCell ref="AL158:AL159"/>
    <mergeCell ref="AM158:AM163"/>
    <mergeCell ref="L158:L163"/>
    <mergeCell ref="M158:M163"/>
    <mergeCell ref="N158:N163"/>
    <mergeCell ref="O158:O163"/>
    <mergeCell ref="AF158:AF159"/>
    <mergeCell ref="AG158:AG159"/>
    <mergeCell ref="F158:F163"/>
    <mergeCell ref="G158:G163"/>
    <mergeCell ref="H158:H163"/>
    <mergeCell ref="I158:I163"/>
    <mergeCell ref="J158:J163"/>
    <mergeCell ref="K158:K163"/>
    <mergeCell ref="A158:A163"/>
    <mergeCell ref="B158:B163"/>
    <mergeCell ref="C158:C163"/>
    <mergeCell ref="D158:D163"/>
    <mergeCell ref="O170:O175"/>
    <mergeCell ref="AM170:AM175"/>
    <mergeCell ref="AN170:AN175"/>
    <mergeCell ref="A176:A181"/>
    <mergeCell ref="B176:B181"/>
    <mergeCell ref="C176:C181"/>
    <mergeCell ref="D176:D181"/>
    <mergeCell ref="E176:E181"/>
    <mergeCell ref="F176:F181"/>
    <mergeCell ref="G176:G181"/>
    <mergeCell ref="I170:I175"/>
    <mergeCell ref="J170:J175"/>
    <mergeCell ref="K170:K175"/>
    <mergeCell ref="L170:L175"/>
    <mergeCell ref="M170:M175"/>
    <mergeCell ref="N170:N175"/>
    <mergeCell ref="AM164:AM169"/>
    <mergeCell ref="AN164:AN169"/>
    <mergeCell ref="A170:A175"/>
    <mergeCell ref="B170:B175"/>
    <mergeCell ref="C170:C175"/>
    <mergeCell ref="D170:D175"/>
    <mergeCell ref="E170:E175"/>
    <mergeCell ref="F170:F175"/>
    <mergeCell ref="G170:G175"/>
    <mergeCell ref="H170:H175"/>
    <mergeCell ref="J164:J169"/>
    <mergeCell ref="K164:K169"/>
    <mergeCell ref="L164:L169"/>
    <mergeCell ref="M164:M169"/>
    <mergeCell ref="N164:N169"/>
    <mergeCell ref="O164:O169"/>
    <mergeCell ref="M182:M187"/>
    <mergeCell ref="N182:N187"/>
    <mergeCell ref="O182:O187"/>
    <mergeCell ref="AM182:AM187"/>
    <mergeCell ref="AN182:AN187"/>
    <mergeCell ref="E185:E187"/>
    <mergeCell ref="G182:G187"/>
    <mergeCell ref="H182:H187"/>
    <mergeCell ref="I182:I187"/>
    <mergeCell ref="J182:J187"/>
    <mergeCell ref="K182:K187"/>
    <mergeCell ref="L182:L187"/>
    <mergeCell ref="N176:N181"/>
    <mergeCell ref="O176:O181"/>
    <mergeCell ref="AM176:AM181"/>
    <mergeCell ref="AN176:AN181"/>
    <mergeCell ref="A182:A187"/>
    <mergeCell ref="B182:B187"/>
    <mergeCell ref="C182:C187"/>
    <mergeCell ref="D182:D187"/>
    <mergeCell ref="E182:E184"/>
    <mergeCell ref="F182:F187"/>
    <mergeCell ref="H176:H181"/>
    <mergeCell ref="I176:I181"/>
    <mergeCell ref="J176:J181"/>
    <mergeCell ref="K176:K181"/>
    <mergeCell ref="L176:L181"/>
    <mergeCell ref="M176:M181"/>
    <mergeCell ref="A194:A199"/>
    <mergeCell ref="B194:B199"/>
    <mergeCell ref="C194:C199"/>
    <mergeCell ref="D194:D199"/>
    <mergeCell ref="E194:E199"/>
    <mergeCell ref="G188:G193"/>
    <mergeCell ref="H188:H193"/>
    <mergeCell ref="I188:I193"/>
    <mergeCell ref="J188:J193"/>
    <mergeCell ref="K188:K193"/>
    <mergeCell ref="L188:L193"/>
    <mergeCell ref="A188:A193"/>
    <mergeCell ref="B188:B193"/>
    <mergeCell ref="C188:C193"/>
    <mergeCell ref="D188:D193"/>
    <mergeCell ref="E188:E193"/>
    <mergeCell ref="F188:F193"/>
    <mergeCell ref="L194:L199"/>
    <mergeCell ref="M194:M199"/>
    <mergeCell ref="N194:N199"/>
    <mergeCell ref="O194:O199"/>
    <mergeCell ref="AM194:AM199"/>
    <mergeCell ref="AN194:AN199"/>
    <mergeCell ref="F194:F199"/>
    <mergeCell ref="G194:G199"/>
    <mergeCell ref="H194:H199"/>
    <mergeCell ref="I194:I199"/>
    <mergeCell ref="J194:J199"/>
    <mergeCell ref="K194:K199"/>
    <mergeCell ref="M188:M193"/>
    <mergeCell ref="N188:N193"/>
    <mergeCell ref="O188:O193"/>
    <mergeCell ref="AM188:AM193"/>
    <mergeCell ref="AN188:AN193"/>
    <mergeCell ref="A206:A211"/>
    <mergeCell ref="B206:B211"/>
    <mergeCell ref="C206:C211"/>
    <mergeCell ref="D206:D211"/>
    <mergeCell ref="E206:E211"/>
    <mergeCell ref="G200:G205"/>
    <mergeCell ref="H200:H205"/>
    <mergeCell ref="I200:I205"/>
    <mergeCell ref="J200:J205"/>
    <mergeCell ref="K200:K205"/>
    <mergeCell ref="L200:L205"/>
    <mergeCell ref="A200:A205"/>
    <mergeCell ref="B200:B205"/>
    <mergeCell ref="C200:C205"/>
    <mergeCell ref="D200:D205"/>
    <mergeCell ref="E200:E205"/>
    <mergeCell ref="F200:F205"/>
    <mergeCell ref="L206:L211"/>
    <mergeCell ref="M206:M211"/>
    <mergeCell ref="N206:N211"/>
    <mergeCell ref="O206:O211"/>
    <mergeCell ref="AM206:AM211"/>
    <mergeCell ref="AN206:AN211"/>
    <mergeCell ref="F206:F211"/>
    <mergeCell ref="G206:G211"/>
    <mergeCell ref="H206:H211"/>
    <mergeCell ref="I206:I211"/>
    <mergeCell ref="J206:J211"/>
    <mergeCell ref="K206:K211"/>
    <mergeCell ref="M200:M205"/>
    <mergeCell ref="N200:N205"/>
    <mergeCell ref="O200:O205"/>
    <mergeCell ref="AM200:AM205"/>
    <mergeCell ref="AN200:AN205"/>
    <mergeCell ref="E218:E223"/>
    <mergeCell ref="F218:F223"/>
    <mergeCell ref="N212:N217"/>
    <mergeCell ref="AM212:AM217"/>
    <mergeCell ref="K212:K217"/>
    <mergeCell ref="O212:O217"/>
    <mergeCell ref="AN212:AN217"/>
    <mergeCell ref="G212:G217"/>
    <mergeCell ref="H212:H217"/>
    <mergeCell ref="I212:I217"/>
    <mergeCell ref="J212:J217"/>
    <mergeCell ref="L212:L217"/>
    <mergeCell ref="M212:M217"/>
    <mergeCell ref="A212:A217"/>
    <mergeCell ref="B212:B217"/>
    <mergeCell ref="C212:C217"/>
    <mergeCell ref="D212:D217"/>
    <mergeCell ref="E212:E217"/>
    <mergeCell ref="F212:F217"/>
    <mergeCell ref="M224:M229"/>
    <mergeCell ref="N224:N229"/>
    <mergeCell ref="O224:O229"/>
    <mergeCell ref="AM224:AM229"/>
    <mergeCell ref="AN224:AN229"/>
    <mergeCell ref="L218:L223"/>
    <mergeCell ref="G224:G229"/>
    <mergeCell ref="H224:H229"/>
    <mergeCell ref="I224:I229"/>
    <mergeCell ref="J224:J229"/>
    <mergeCell ref="K224:K229"/>
    <mergeCell ref="L224:L229"/>
    <mergeCell ref="N218:N223"/>
    <mergeCell ref="O218:O223"/>
    <mergeCell ref="AM218:AM223"/>
    <mergeCell ref="AN218:AN223"/>
    <mergeCell ref="A224:A229"/>
    <mergeCell ref="B224:B229"/>
    <mergeCell ref="C224:C229"/>
    <mergeCell ref="D224:D229"/>
    <mergeCell ref="E224:E229"/>
    <mergeCell ref="F224:F229"/>
    <mergeCell ref="G218:G223"/>
    <mergeCell ref="H218:H223"/>
    <mergeCell ref="I218:I223"/>
    <mergeCell ref="J218:J223"/>
    <mergeCell ref="K218:K223"/>
    <mergeCell ref="M218:M223"/>
    <mergeCell ref="A218:A223"/>
    <mergeCell ref="B218:B223"/>
    <mergeCell ref="C218:C223"/>
    <mergeCell ref="D218:D223"/>
    <mergeCell ref="A236:A241"/>
    <mergeCell ref="B236:B241"/>
    <mergeCell ref="C236:C241"/>
    <mergeCell ref="D236:D241"/>
    <mergeCell ref="E236:E241"/>
    <mergeCell ref="F236:F241"/>
    <mergeCell ref="G230:G235"/>
    <mergeCell ref="H230:H235"/>
    <mergeCell ref="I230:I235"/>
    <mergeCell ref="J230:J235"/>
    <mergeCell ref="K230:K235"/>
    <mergeCell ref="M230:M235"/>
    <mergeCell ref="A230:A235"/>
    <mergeCell ref="B230:B235"/>
    <mergeCell ref="C230:C235"/>
    <mergeCell ref="D230:D235"/>
    <mergeCell ref="E230:E235"/>
    <mergeCell ref="F230:F235"/>
    <mergeCell ref="E242:E247"/>
    <mergeCell ref="F242:F247"/>
    <mergeCell ref="M236:M241"/>
    <mergeCell ref="N236:N241"/>
    <mergeCell ref="O236:O241"/>
    <mergeCell ref="AM236:AM241"/>
    <mergeCell ref="AN236:AN241"/>
    <mergeCell ref="L230:L235"/>
    <mergeCell ref="G236:G241"/>
    <mergeCell ref="H236:H241"/>
    <mergeCell ref="I236:I241"/>
    <mergeCell ref="J236:J241"/>
    <mergeCell ref="K236:K241"/>
    <mergeCell ref="L236:L241"/>
    <mergeCell ref="N230:N235"/>
    <mergeCell ref="O230:O235"/>
    <mergeCell ref="AM230:AM235"/>
    <mergeCell ref="AN230:AN235"/>
    <mergeCell ref="M248:M253"/>
    <mergeCell ref="N248:N253"/>
    <mergeCell ref="O248:O253"/>
    <mergeCell ref="AM248:AM253"/>
    <mergeCell ref="AN248:AN253"/>
    <mergeCell ref="L242:L247"/>
    <mergeCell ref="G248:G253"/>
    <mergeCell ref="H248:H253"/>
    <mergeCell ref="I248:I253"/>
    <mergeCell ref="J248:J253"/>
    <mergeCell ref="K248:K253"/>
    <mergeCell ref="L248:L253"/>
    <mergeCell ref="N242:N247"/>
    <mergeCell ref="O242:O247"/>
    <mergeCell ref="AM242:AM247"/>
    <mergeCell ref="AN242:AN247"/>
    <mergeCell ref="A248:A253"/>
    <mergeCell ref="B248:B253"/>
    <mergeCell ref="C248:C253"/>
    <mergeCell ref="D248:D253"/>
    <mergeCell ref="E248:E253"/>
    <mergeCell ref="F248:F253"/>
    <mergeCell ref="G242:G247"/>
    <mergeCell ref="H242:H247"/>
    <mergeCell ref="I242:I247"/>
    <mergeCell ref="J242:J247"/>
    <mergeCell ref="K242:K247"/>
    <mergeCell ref="M242:M247"/>
    <mergeCell ref="A242:A247"/>
    <mergeCell ref="B242:B247"/>
    <mergeCell ref="C242:C247"/>
    <mergeCell ref="D242:D247"/>
    <mergeCell ref="N254:N259"/>
    <mergeCell ref="O254:O259"/>
    <mergeCell ref="AM254:AM259"/>
    <mergeCell ref="AN254:AN259"/>
    <mergeCell ref="L254:L259"/>
    <mergeCell ref="M265:M270"/>
    <mergeCell ref="N265:N270"/>
    <mergeCell ref="O265:O270"/>
    <mergeCell ref="AM265:AM270"/>
    <mergeCell ref="AN265:AN270"/>
    <mergeCell ref="A260:A264"/>
    <mergeCell ref="B260:B264"/>
    <mergeCell ref="C260:C264"/>
    <mergeCell ref="D260:D264"/>
    <mergeCell ref="E260:E264"/>
    <mergeCell ref="G254:G259"/>
    <mergeCell ref="H254:H259"/>
    <mergeCell ref="I254:I259"/>
    <mergeCell ref="J254:J259"/>
    <mergeCell ref="K254:K259"/>
    <mergeCell ref="M254:M259"/>
    <mergeCell ref="A254:A259"/>
    <mergeCell ref="B254:B259"/>
    <mergeCell ref="C254:C259"/>
    <mergeCell ref="D254:D259"/>
    <mergeCell ref="E254:E259"/>
    <mergeCell ref="F254:F259"/>
    <mergeCell ref="L260:L264"/>
    <mergeCell ref="M260:M264"/>
    <mergeCell ref="G265:G270"/>
    <mergeCell ref="H265:H270"/>
    <mergeCell ref="I265:I270"/>
    <mergeCell ref="J265:J270"/>
    <mergeCell ref="K265:K270"/>
    <mergeCell ref="L265:L270"/>
    <mergeCell ref="A265:A270"/>
    <mergeCell ref="B265:B270"/>
    <mergeCell ref="C265:C270"/>
    <mergeCell ref="D265:D270"/>
    <mergeCell ref="E265:E270"/>
    <mergeCell ref="F265:F270"/>
    <mergeCell ref="N260:N264"/>
    <mergeCell ref="O260:O264"/>
    <mergeCell ref="AM260:AM264"/>
    <mergeCell ref="AN260:AN264"/>
    <mergeCell ref="F260:F264"/>
    <mergeCell ref="G260:G264"/>
    <mergeCell ref="H260:H264"/>
    <mergeCell ref="I260:I264"/>
    <mergeCell ref="J260:J264"/>
    <mergeCell ref="K260:K264"/>
    <mergeCell ref="A277:A286"/>
    <mergeCell ref="B277:B286"/>
    <mergeCell ref="C277:C286"/>
    <mergeCell ref="D277:D286"/>
    <mergeCell ref="E277:E286"/>
    <mergeCell ref="F277:F286"/>
    <mergeCell ref="L271:L276"/>
    <mergeCell ref="M271:M276"/>
    <mergeCell ref="N271:N276"/>
    <mergeCell ref="O271:O276"/>
    <mergeCell ref="AM271:AM276"/>
    <mergeCell ref="AN271:AN276"/>
    <mergeCell ref="F271:F276"/>
    <mergeCell ref="G271:G276"/>
    <mergeCell ref="H271:H276"/>
    <mergeCell ref="I271:I276"/>
    <mergeCell ref="J271:J276"/>
    <mergeCell ref="K271:K276"/>
    <mergeCell ref="A271:A276"/>
    <mergeCell ref="B271:B276"/>
    <mergeCell ref="C271:C276"/>
    <mergeCell ref="D271:D276"/>
    <mergeCell ref="E271:E276"/>
    <mergeCell ref="M287:M292"/>
    <mergeCell ref="N287:N292"/>
    <mergeCell ref="O287:O292"/>
    <mergeCell ref="AM287:AM292"/>
    <mergeCell ref="AN287:AN292"/>
    <mergeCell ref="A293:A298"/>
    <mergeCell ref="B293:B298"/>
    <mergeCell ref="C293:C298"/>
    <mergeCell ref="D293:D298"/>
    <mergeCell ref="F293:F298"/>
    <mergeCell ref="G287:G292"/>
    <mergeCell ref="H287:H292"/>
    <mergeCell ref="I287:I292"/>
    <mergeCell ref="J287:J292"/>
    <mergeCell ref="K287:K292"/>
    <mergeCell ref="L287:L292"/>
    <mergeCell ref="N277:N286"/>
    <mergeCell ref="O277:O286"/>
    <mergeCell ref="AM277:AM286"/>
    <mergeCell ref="AN277:AN286"/>
    <mergeCell ref="L277:L286"/>
    <mergeCell ref="A287:A292"/>
    <mergeCell ref="B287:B292"/>
    <mergeCell ref="C287:C292"/>
    <mergeCell ref="D287:D292"/>
    <mergeCell ref="F287:F292"/>
    <mergeCell ref="G277:G286"/>
    <mergeCell ref="H277:H286"/>
    <mergeCell ref="I277:I286"/>
    <mergeCell ref="J277:J286"/>
    <mergeCell ref="K277:K286"/>
    <mergeCell ref="M277:M286"/>
    <mergeCell ref="M299:M304"/>
    <mergeCell ref="N299:N304"/>
    <mergeCell ref="O299:O304"/>
    <mergeCell ref="AM299:AM304"/>
    <mergeCell ref="AN299:AN304"/>
    <mergeCell ref="G299:G304"/>
    <mergeCell ref="H299:H304"/>
    <mergeCell ref="I299:I304"/>
    <mergeCell ref="J299:J304"/>
    <mergeCell ref="K299:K304"/>
    <mergeCell ref="L299:L304"/>
    <mergeCell ref="M293:M298"/>
    <mergeCell ref="N293:N298"/>
    <mergeCell ref="O293:O298"/>
    <mergeCell ref="AM293:AM298"/>
    <mergeCell ref="AN293:AN298"/>
    <mergeCell ref="A299:A304"/>
    <mergeCell ref="B299:B304"/>
    <mergeCell ref="C299:C304"/>
    <mergeCell ref="D299:D304"/>
    <mergeCell ref="F299:F304"/>
    <mergeCell ref="G293:G298"/>
    <mergeCell ref="H293:H298"/>
    <mergeCell ref="I293:I298"/>
    <mergeCell ref="J293:J298"/>
    <mergeCell ref="K293:K298"/>
    <mergeCell ref="L293:L298"/>
    <mergeCell ref="M311:M316"/>
    <mergeCell ref="N311:N316"/>
    <mergeCell ref="O311:O316"/>
    <mergeCell ref="AM311:AM316"/>
    <mergeCell ref="AN311:AN316"/>
    <mergeCell ref="A317:A322"/>
    <mergeCell ref="B317:B322"/>
    <mergeCell ref="C317:C322"/>
    <mergeCell ref="D317:D322"/>
    <mergeCell ref="F317:F322"/>
    <mergeCell ref="G311:G316"/>
    <mergeCell ref="H311:H316"/>
    <mergeCell ref="I311:I316"/>
    <mergeCell ref="J311:J316"/>
    <mergeCell ref="K311:K316"/>
    <mergeCell ref="L311:L316"/>
    <mergeCell ref="M305:M310"/>
    <mergeCell ref="N305:N310"/>
    <mergeCell ref="O305:O310"/>
    <mergeCell ref="AM305:AM310"/>
    <mergeCell ref="AN305:AN310"/>
    <mergeCell ref="A311:A316"/>
    <mergeCell ref="B311:B316"/>
    <mergeCell ref="C311:C316"/>
    <mergeCell ref="D311:D316"/>
    <mergeCell ref="F311:F316"/>
    <mergeCell ref="G305:G310"/>
    <mergeCell ref="H305:H310"/>
    <mergeCell ref="I305:I310"/>
    <mergeCell ref="J305:J310"/>
    <mergeCell ref="K305:K310"/>
    <mergeCell ref="L305:L310"/>
    <mergeCell ref="E311:E316"/>
    <mergeCell ref="A305:A310"/>
    <mergeCell ref="B305:B310"/>
    <mergeCell ref="C305:C310"/>
    <mergeCell ref="D305:D310"/>
    <mergeCell ref="F305:F310"/>
    <mergeCell ref="E305:E310"/>
    <mergeCell ref="M323:M328"/>
    <mergeCell ref="N323:N328"/>
    <mergeCell ref="O323:O328"/>
    <mergeCell ref="AM323:AM328"/>
    <mergeCell ref="AN323:AN328"/>
    <mergeCell ref="E287:E292"/>
    <mergeCell ref="E293:E298"/>
    <mergeCell ref="E299:E301"/>
    <mergeCell ref="E302:E304"/>
    <mergeCell ref="G323:G328"/>
    <mergeCell ref="H323:H328"/>
    <mergeCell ref="I323:I328"/>
    <mergeCell ref="J323:J328"/>
    <mergeCell ref="K323:K328"/>
    <mergeCell ref="L323:L328"/>
    <mergeCell ref="M317:M322"/>
    <mergeCell ref="N317:N322"/>
    <mergeCell ref="O317:O322"/>
    <mergeCell ref="AM317:AM322"/>
    <mergeCell ref="AN317:AN322"/>
    <mergeCell ref="A323:A328"/>
    <mergeCell ref="B323:B328"/>
    <mergeCell ref="C323:C328"/>
    <mergeCell ref="D323:D328"/>
    <mergeCell ref="F323:F328"/>
    <mergeCell ref="L329:L334"/>
    <mergeCell ref="M329:M334"/>
    <mergeCell ref="N329:N334"/>
    <mergeCell ref="O329:O334"/>
    <mergeCell ref="AM329:AM334"/>
    <mergeCell ref="AN329:AN334"/>
    <mergeCell ref="F329:F334"/>
    <mergeCell ref="G329:G334"/>
    <mergeCell ref="H329:H334"/>
    <mergeCell ref="I329:I334"/>
    <mergeCell ref="J329:J334"/>
    <mergeCell ref="K329:K334"/>
    <mergeCell ref="E317:E319"/>
    <mergeCell ref="E320:E322"/>
    <mergeCell ref="E323:E328"/>
    <mergeCell ref="A329:A334"/>
    <mergeCell ref="B329:B334"/>
    <mergeCell ref="C329:C334"/>
    <mergeCell ref="D329:D334"/>
    <mergeCell ref="E329:E334"/>
    <mergeCell ref="G317:G322"/>
    <mergeCell ref="H317:H322"/>
    <mergeCell ref="I317:I322"/>
    <mergeCell ref="J317:J322"/>
    <mergeCell ref="K317:K322"/>
    <mergeCell ref="L317:L322"/>
    <mergeCell ref="A341:A346"/>
    <mergeCell ref="B341:B346"/>
    <mergeCell ref="C341:C346"/>
    <mergeCell ref="D341:D346"/>
    <mergeCell ref="E341:E346"/>
    <mergeCell ref="G335:G340"/>
    <mergeCell ref="H335:H340"/>
    <mergeCell ref="I335:I340"/>
    <mergeCell ref="J335:J340"/>
    <mergeCell ref="K335:K340"/>
    <mergeCell ref="L335:L340"/>
    <mergeCell ref="A335:A340"/>
    <mergeCell ref="B335:B340"/>
    <mergeCell ref="C335:C340"/>
    <mergeCell ref="D335:D340"/>
    <mergeCell ref="E335:E340"/>
    <mergeCell ref="F335:F340"/>
    <mergeCell ref="L341:L346"/>
    <mergeCell ref="M341:M346"/>
    <mergeCell ref="N341:N346"/>
    <mergeCell ref="O341:O346"/>
    <mergeCell ref="AM341:AM346"/>
    <mergeCell ref="AN341:AN346"/>
    <mergeCell ref="F341:F346"/>
    <mergeCell ref="G341:G346"/>
    <mergeCell ref="H341:H346"/>
    <mergeCell ref="I341:I346"/>
    <mergeCell ref="J341:J346"/>
    <mergeCell ref="K341:K346"/>
    <mergeCell ref="M335:M340"/>
    <mergeCell ref="N335:N340"/>
    <mergeCell ref="O335:O340"/>
    <mergeCell ref="AM335:AM340"/>
    <mergeCell ref="AN335:AN340"/>
    <mergeCell ref="A353:A358"/>
    <mergeCell ref="B353:B358"/>
    <mergeCell ref="C353:C358"/>
    <mergeCell ref="D353:D358"/>
    <mergeCell ref="E353:E358"/>
    <mergeCell ref="G347:G352"/>
    <mergeCell ref="H347:H352"/>
    <mergeCell ref="I347:I352"/>
    <mergeCell ref="J347:J352"/>
    <mergeCell ref="K347:K352"/>
    <mergeCell ref="L347:L352"/>
    <mergeCell ref="A347:A352"/>
    <mergeCell ref="B347:B352"/>
    <mergeCell ref="C347:C352"/>
    <mergeCell ref="D347:D352"/>
    <mergeCell ref="E347:E352"/>
    <mergeCell ref="F347:F352"/>
    <mergeCell ref="L353:L358"/>
    <mergeCell ref="M353:M358"/>
    <mergeCell ref="N353:N358"/>
    <mergeCell ref="O353:O358"/>
    <mergeCell ref="AM353:AM358"/>
    <mergeCell ref="AN353:AN358"/>
    <mergeCell ref="F353:F358"/>
    <mergeCell ref="G353:G358"/>
    <mergeCell ref="H353:H358"/>
    <mergeCell ref="I353:I358"/>
    <mergeCell ref="J353:J358"/>
    <mergeCell ref="K353:K358"/>
    <mergeCell ref="M347:M352"/>
    <mergeCell ref="N347:N352"/>
    <mergeCell ref="O347:O352"/>
    <mergeCell ref="AM347:AM352"/>
    <mergeCell ref="AN347:AN352"/>
    <mergeCell ref="A365:A370"/>
    <mergeCell ref="B365:B370"/>
    <mergeCell ref="C365:C370"/>
    <mergeCell ref="D365:D370"/>
    <mergeCell ref="E365:E370"/>
    <mergeCell ref="G359:G364"/>
    <mergeCell ref="H359:H364"/>
    <mergeCell ref="I359:I364"/>
    <mergeCell ref="J359:J364"/>
    <mergeCell ref="K359:K364"/>
    <mergeCell ref="L359:L364"/>
    <mergeCell ref="A359:A364"/>
    <mergeCell ref="B359:B364"/>
    <mergeCell ref="C359:C364"/>
    <mergeCell ref="D359:D364"/>
    <mergeCell ref="E359:E364"/>
    <mergeCell ref="F359:F364"/>
    <mergeCell ref="L365:L370"/>
    <mergeCell ref="M365:M370"/>
    <mergeCell ref="N365:N370"/>
    <mergeCell ref="O365:O370"/>
    <mergeCell ref="AM365:AM370"/>
    <mergeCell ref="AN365:AN370"/>
    <mergeCell ref="F365:F370"/>
    <mergeCell ref="G365:G370"/>
    <mergeCell ref="H365:H370"/>
    <mergeCell ref="I365:I370"/>
    <mergeCell ref="J365:J370"/>
    <mergeCell ref="K365:K370"/>
    <mergeCell ref="M359:M364"/>
    <mergeCell ref="N359:N364"/>
    <mergeCell ref="O359:O364"/>
    <mergeCell ref="AM359:AM364"/>
    <mergeCell ref="AN359:AN364"/>
    <mergeCell ref="A377:A382"/>
    <mergeCell ref="B377:B382"/>
    <mergeCell ref="C377:C382"/>
    <mergeCell ref="D377:D382"/>
    <mergeCell ref="E377:E382"/>
    <mergeCell ref="G371:G376"/>
    <mergeCell ref="H371:H376"/>
    <mergeCell ref="I371:I376"/>
    <mergeCell ref="J371:J376"/>
    <mergeCell ref="K371:K376"/>
    <mergeCell ref="L371:L376"/>
    <mergeCell ref="A371:A376"/>
    <mergeCell ref="B371:B376"/>
    <mergeCell ref="C371:C376"/>
    <mergeCell ref="D371:D376"/>
    <mergeCell ref="E371:E376"/>
    <mergeCell ref="F371:F376"/>
    <mergeCell ref="L377:L382"/>
    <mergeCell ref="M377:M382"/>
    <mergeCell ref="N377:N382"/>
    <mergeCell ref="O377:O382"/>
    <mergeCell ref="AM377:AM382"/>
    <mergeCell ref="AN377:AN382"/>
    <mergeCell ref="F377:F382"/>
    <mergeCell ref="G377:G382"/>
    <mergeCell ref="H377:H382"/>
    <mergeCell ref="I377:I382"/>
    <mergeCell ref="J377:J382"/>
    <mergeCell ref="K377:K382"/>
    <mergeCell ref="M371:M376"/>
    <mergeCell ref="N371:N376"/>
    <mergeCell ref="O371:O376"/>
    <mergeCell ref="AM371:AM376"/>
    <mergeCell ref="AN371:AN376"/>
    <mergeCell ref="A389:A394"/>
    <mergeCell ref="B389:B394"/>
    <mergeCell ref="C389:C394"/>
    <mergeCell ref="D389:D394"/>
    <mergeCell ref="E389:E394"/>
    <mergeCell ref="G383:G388"/>
    <mergeCell ref="H383:H388"/>
    <mergeCell ref="I383:I388"/>
    <mergeCell ref="J383:J388"/>
    <mergeCell ref="K383:K388"/>
    <mergeCell ref="L383:L388"/>
    <mergeCell ref="A383:A388"/>
    <mergeCell ref="B383:B388"/>
    <mergeCell ref="C383:C388"/>
    <mergeCell ref="D383:D388"/>
    <mergeCell ref="E383:E388"/>
    <mergeCell ref="F383:F388"/>
    <mergeCell ref="L389:L394"/>
    <mergeCell ref="M389:M394"/>
    <mergeCell ref="N389:N394"/>
    <mergeCell ref="O389:O394"/>
    <mergeCell ref="AM389:AM394"/>
    <mergeCell ref="AN389:AN394"/>
    <mergeCell ref="F389:F394"/>
    <mergeCell ref="G389:G394"/>
    <mergeCell ref="H389:H394"/>
    <mergeCell ref="I389:I394"/>
    <mergeCell ref="J389:J394"/>
    <mergeCell ref="K389:K394"/>
    <mergeCell ref="M383:M388"/>
    <mergeCell ref="N383:N388"/>
    <mergeCell ref="O383:O388"/>
    <mergeCell ref="AM383:AM388"/>
    <mergeCell ref="AN383:AN388"/>
    <mergeCell ref="A401:A406"/>
    <mergeCell ref="B401:B406"/>
    <mergeCell ref="C401:C406"/>
    <mergeCell ref="D401:D406"/>
    <mergeCell ref="E401:E406"/>
    <mergeCell ref="G395:G400"/>
    <mergeCell ref="H395:H400"/>
    <mergeCell ref="I395:I400"/>
    <mergeCell ref="J395:J400"/>
    <mergeCell ref="K395:K400"/>
    <mergeCell ref="L395:L400"/>
    <mergeCell ref="A395:A400"/>
    <mergeCell ref="B395:B400"/>
    <mergeCell ref="C395:C400"/>
    <mergeCell ref="D395:D400"/>
    <mergeCell ref="E395:E400"/>
    <mergeCell ref="F395:F400"/>
    <mergeCell ref="L401:L406"/>
    <mergeCell ref="M401:M406"/>
    <mergeCell ref="N401:N406"/>
    <mergeCell ref="O401:O406"/>
    <mergeCell ref="AM401:AM406"/>
    <mergeCell ref="AN401:AN406"/>
    <mergeCell ref="F401:F406"/>
    <mergeCell ref="G401:G406"/>
    <mergeCell ref="H401:H406"/>
    <mergeCell ref="I401:I406"/>
    <mergeCell ref="J401:J406"/>
    <mergeCell ref="K401:K406"/>
    <mergeCell ref="M395:M400"/>
    <mergeCell ref="N395:N400"/>
    <mergeCell ref="O395:O400"/>
    <mergeCell ref="AM395:AM400"/>
    <mergeCell ref="AN395:AN400"/>
    <mergeCell ref="A413:A418"/>
    <mergeCell ref="B413:B418"/>
    <mergeCell ref="C413:C418"/>
    <mergeCell ref="D413:D418"/>
    <mergeCell ref="E413:E418"/>
    <mergeCell ref="G407:G412"/>
    <mergeCell ref="H407:H412"/>
    <mergeCell ref="I407:I412"/>
    <mergeCell ref="J407:J412"/>
    <mergeCell ref="K407:K412"/>
    <mergeCell ref="L407:L412"/>
    <mergeCell ref="A407:A412"/>
    <mergeCell ref="B407:B412"/>
    <mergeCell ref="C407:C412"/>
    <mergeCell ref="D407:D412"/>
    <mergeCell ref="E407:E412"/>
    <mergeCell ref="F407:F412"/>
    <mergeCell ref="C419:C424"/>
    <mergeCell ref="D419:D424"/>
    <mergeCell ref="E419:E424"/>
    <mergeCell ref="F419:F424"/>
    <mergeCell ref="L413:L418"/>
    <mergeCell ref="M413:M418"/>
    <mergeCell ref="N413:N418"/>
    <mergeCell ref="O413:O418"/>
    <mergeCell ref="AM413:AM418"/>
    <mergeCell ref="AN413:AN418"/>
    <mergeCell ref="F413:F418"/>
    <mergeCell ref="G413:G418"/>
    <mergeCell ref="H413:H418"/>
    <mergeCell ref="I413:I418"/>
    <mergeCell ref="J413:J418"/>
    <mergeCell ref="K413:K418"/>
    <mergeCell ref="M407:M412"/>
    <mergeCell ref="N407:N412"/>
    <mergeCell ref="O407:O412"/>
    <mergeCell ref="AM407:AM412"/>
    <mergeCell ref="AN407:AN412"/>
    <mergeCell ref="K431:K436"/>
    <mergeCell ref="L431:L436"/>
    <mergeCell ref="M425:M430"/>
    <mergeCell ref="N425:N430"/>
    <mergeCell ref="AM425:AM430"/>
    <mergeCell ref="A431:A436"/>
    <mergeCell ref="B431:B436"/>
    <mergeCell ref="C431:C436"/>
    <mergeCell ref="F431:F436"/>
    <mergeCell ref="G425:G430"/>
    <mergeCell ref="H425:H430"/>
    <mergeCell ref="I425:I430"/>
    <mergeCell ref="J425:J430"/>
    <mergeCell ref="K425:K430"/>
    <mergeCell ref="L425:L430"/>
    <mergeCell ref="M419:M424"/>
    <mergeCell ref="N419:N424"/>
    <mergeCell ref="AM419:AM424"/>
    <mergeCell ref="A425:A430"/>
    <mergeCell ref="B425:B430"/>
    <mergeCell ref="C425:C430"/>
    <mergeCell ref="D425:D430"/>
    <mergeCell ref="E425:E430"/>
    <mergeCell ref="F425:F430"/>
    <mergeCell ref="G419:G424"/>
    <mergeCell ref="H419:H424"/>
    <mergeCell ref="I419:I424"/>
    <mergeCell ref="J419:J424"/>
    <mergeCell ref="K419:K424"/>
    <mergeCell ref="L419:L424"/>
    <mergeCell ref="A419:A424"/>
    <mergeCell ref="B419:B424"/>
    <mergeCell ref="A449:A454"/>
    <mergeCell ref="B449:B454"/>
    <mergeCell ref="C449:C454"/>
    <mergeCell ref="D449:D454"/>
    <mergeCell ref="E449:E454"/>
    <mergeCell ref="F449:F454"/>
    <mergeCell ref="G443:G448"/>
    <mergeCell ref="H443:H448"/>
    <mergeCell ref="I443:I448"/>
    <mergeCell ref="J443:J448"/>
    <mergeCell ref="K443:K448"/>
    <mergeCell ref="L443:L448"/>
    <mergeCell ref="M437:M442"/>
    <mergeCell ref="N437:N442"/>
    <mergeCell ref="AM437:AM442"/>
    <mergeCell ref="A443:A448"/>
    <mergeCell ref="B443:B448"/>
    <mergeCell ref="C443:C448"/>
    <mergeCell ref="D443:D448"/>
    <mergeCell ref="E443:E448"/>
    <mergeCell ref="F443:F448"/>
    <mergeCell ref="G437:G442"/>
    <mergeCell ref="H437:H442"/>
    <mergeCell ref="I437:I442"/>
    <mergeCell ref="J437:J442"/>
    <mergeCell ref="K437:K442"/>
    <mergeCell ref="L437:L442"/>
    <mergeCell ref="A437:A442"/>
    <mergeCell ref="B437:B442"/>
    <mergeCell ref="C437:C442"/>
    <mergeCell ref="D437:D442"/>
    <mergeCell ref="E437:E442"/>
    <mergeCell ref="D431:D436"/>
    <mergeCell ref="E431:E432"/>
    <mergeCell ref="O431:O436"/>
    <mergeCell ref="AN431:AN436"/>
    <mergeCell ref="O437:O442"/>
    <mergeCell ref="AN437:AN442"/>
    <mergeCell ref="M449:M454"/>
    <mergeCell ref="N449:N454"/>
    <mergeCell ref="AM449:AM454"/>
    <mergeCell ref="O419:O424"/>
    <mergeCell ref="AN419:AN424"/>
    <mergeCell ref="O425:O430"/>
    <mergeCell ref="AN425:AN430"/>
    <mergeCell ref="O443:O448"/>
    <mergeCell ref="AN443:AN448"/>
    <mergeCell ref="G449:G454"/>
    <mergeCell ref="H449:H454"/>
    <mergeCell ref="I449:I454"/>
    <mergeCell ref="J449:J454"/>
    <mergeCell ref="K449:K454"/>
    <mergeCell ref="L449:L454"/>
    <mergeCell ref="M443:M448"/>
    <mergeCell ref="N443:N448"/>
    <mergeCell ref="AM443:AM448"/>
    <mergeCell ref="M431:M436"/>
    <mergeCell ref="N431:N436"/>
    <mergeCell ref="AM431:AM436"/>
    <mergeCell ref="F437:F442"/>
    <mergeCell ref="G431:G436"/>
    <mergeCell ref="H431:H436"/>
    <mergeCell ref="I431:I436"/>
    <mergeCell ref="J431:J436"/>
    <mergeCell ref="N461:N466"/>
    <mergeCell ref="C461:C466"/>
    <mergeCell ref="D461:D466"/>
    <mergeCell ref="E461:E466"/>
    <mergeCell ref="F461:F466"/>
    <mergeCell ref="G461:G466"/>
    <mergeCell ref="H461:H466"/>
    <mergeCell ref="K455:K460"/>
    <mergeCell ref="L455:L460"/>
    <mergeCell ref="M455:M460"/>
    <mergeCell ref="N455:N460"/>
    <mergeCell ref="O455:O460"/>
    <mergeCell ref="AM455:AM460"/>
    <mergeCell ref="O449:O454"/>
    <mergeCell ref="AN449:AN454"/>
    <mergeCell ref="C455:C460"/>
    <mergeCell ref="D455:D460"/>
    <mergeCell ref="E455:E460"/>
    <mergeCell ref="F455:F460"/>
    <mergeCell ref="G455:G460"/>
    <mergeCell ref="H455:H460"/>
    <mergeCell ref="I455:I460"/>
    <mergeCell ref="J455:J460"/>
    <mergeCell ref="C515:C520"/>
    <mergeCell ref="D515:D520"/>
    <mergeCell ref="E515:E520"/>
    <mergeCell ref="F515:F520"/>
    <mergeCell ref="G515:G520"/>
    <mergeCell ref="I509:I514"/>
    <mergeCell ref="J509:J514"/>
    <mergeCell ref="K509:K514"/>
    <mergeCell ref="L509:L514"/>
    <mergeCell ref="M509:M514"/>
    <mergeCell ref="N509:N514"/>
    <mergeCell ref="AN455:AN460"/>
    <mergeCell ref="AN461:AN466"/>
    <mergeCell ref="A509:A514"/>
    <mergeCell ref="B509:B514"/>
    <mergeCell ref="C509:C514"/>
    <mergeCell ref="D509:D514"/>
    <mergeCell ref="E509:E514"/>
    <mergeCell ref="F509:F514"/>
    <mergeCell ref="G509:G514"/>
    <mergeCell ref="H509:H514"/>
    <mergeCell ref="O461:O466"/>
    <mergeCell ref="AM461:AM466"/>
    <mergeCell ref="B455:B460"/>
    <mergeCell ref="B461:B466"/>
    <mergeCell ref="A455:A460"/>
    <mergeCell ref="A461:A466"/>
    <mergeCell ref="I461:I466"/>
    <mergeCell ref="J461:J466"/>
    <mergeCell ref="K461:K466"/>
    <mergeCell ref="L461:L466"/>
    <mergeCell ref="M461:M466"/>
    <mergeCell ref="A473:A478"/>
    <mergeCell ref="B473:B478"/>
    <mergeCell ref="C473:C478"/>
    <mergeCell ref="D473:D478"/>
    <mergeCell ref="F473:F478"/>
    <mergeCell ref="G467:G472"/>
    <mergeCell ref="H467:H472"/>
    <mergeCell ref="I467:I472"/>
    <mergeCell ref="J467:J472"/>
    <mergeCell ref="K467:K472"/>
    <mergeCell ref="L467:L472"/>
    <mergeCell ref="N515:N520"/>
    <mergeCell ref="O515:O520"/>
    <mergeCell ref="AM515:AM520"/>
    <mergeCell ref="AN515:AN520"/>
    <mergeCell ref="A467:A472"/>
    <mergeCell ref="B467:B472"/>
    <mergeCell ref="C467:C472"/>
    <mergeCell ref="D467:D472"/>
    <mergeCell ref="E467:E472"/>
    <mergeCell ref="F467:F472"/>
    <mergeCell ref="H515:H520"/>
    <mergeCell ref="I515:I520"/>
    <mergeCell ref="J515:J520"/>
    <mergeCell ref="K515:K520"/>
    <mergeCell ref="L515:L520"/>
    <mergeCell ref="M515:M520"/>
    <mergeCell ref="O509:O514"/>
    <mergeCell ref="AM509:AM514"/>
    <mergeCell ref="AN509:AN514"/>
    <mergeCell ref="A515:A520"/>
    <mergeCell ref="B515:B520"/>
    <mergeCell ref="M473:M478"/>
    <mergeCell ref="N473:N478"/>
    <mergeCell ref="O473:O478"/>
    <mergeCell ref="AM473:AM478"/>
    <mergeCell ref="AN473:AN478"/>
    <mergeCell ref="E473:E478"/>
    <mergeCell ref="G473:G478"/>
    <mergeCell ref="H473:H478"/>
    <mergeCell ref="I473:I478"/>
    <mergeCell ref="J473:J478"/>
    <mergeCell ref="K473:K478"/>
    <mergeCell ref="L473:L478"/>
    <mergeCell ref="M467:M472"/>
    <mergeCell ref="N467:N472"/>
    <mergeCell ref="O467:O472"/>
    <mergeCell ref="AM467:AM472"/>
    <mergeCell ref="AN467:AN472"/>
    <mergeCell ref="M479:M484"/>
    <mergeCell ref="N479:N484"/>
    <mergeCell ref="O479:O484"/>
    <mergeCell ref="AM479:AM484"/>
    <mergeCell ref="AN479:AN484"/>
    <mergeCell ref="H485:H490"/>
    <mergeCell ref="I485:I490"/>
    <mergeCell ref="J485:J490"/>
    <mergeCell ref="K485:K490"/>
    <mergeCell ref="L485:L490"/>
    <mergeCell ref="G479:G484"/>
    <mergeCell ref="H479:H484"/>
    <mergeCell ref="I479:I484"/>
    <mergeCell ref="J479:J484"/>
    <mergeCell ref="K479:K484"/>
    <mergeCell ref="L479:L484"/>
    <mergeCell ref="A479:A484"/>
    <mergeCell ref="B479:B484"/>
    <mergeCell ref="C479:C484"/>
    <mergeCell ref="D479:D484"/>
    <mergeCell ref="F479:F484"/>
    <mergeCell ref="E479:E484"/>
    <mergeCell ref="B497:B502"/>
    <mergeCell ref="C497:C502"/>
    <mergeCell ref="D497:D502"/>
    <mergeCell ref="F497:F502"/>
    <mergeCell ref="G497:G502"/>
    <mergeCell ref="J491:J496"/>
    <mergeCell ref="K491:K496"/>
    <mergeCell ref="L491:L496"/>
    <mergeCell ref="M491:M496"/>
    <mergeCell ref="N491:N496"/>
    <mergeCell ref="O491:O496"/>
    <mergeCell ref="AM485:AM490"/>
    <mergeCell ref="AN485:AN490"/>
    <mergeCell ref="A491:A496"/>
    <mergeCell ref="B491:B496"/>
    <mergeCell ref="C491:C496"/>
    <mergeCell ref="D491:D496"/>
    <mergeCell ref="F491:F496"/>
    <mergeCell ref="G491:G496"/>
    <mergeCell ref="H491:H496"/>
    <mergeCell ref="I491:I496"/>
    <mergeCell ref="M485:M490"/>
    <mergeCell ref="N485:N490"/>
    <mergeCell ref="O485:O490"/>
    <mergeCell ref="G485:G490"/>
    <mergeCell ref="F485:F490"/>
    <mergeCell ref="A485:A490"/>
    <mergeCell ref="B485:B490"/>
    <mergeCell ref="C485:C490"/>
    <mergeCell ref="D485:D490"/>
    <mergeCell ref="O503:O508"/>
    <mergeCell ref="AM503:AM508"/>
    <mergeCell ref="AN497:AN502"/>
    <mergeCell ref="AN503:AN508"/>
    <mergeCell ref="D1:AN4"/>
    <mergeCell ref="A1:C4"/>
    <mergeCell ref="I503:I508"/>
    <mergeCell ref="J503:J508"/>
    <mergeCell ref="K503:K508"/>
    <mergeCell ref="L503:L508"/>
    <mergeCell ref="M503:M508"/>
    <mergeCell ref="N503:N508"/>
    <mergeCell ref="N497:N502"/>
    <mergeCell ref="O497:O502"/>
    <mergeCell ref="AM497:AM502"/>
    <mergeCell ref="A503:A508"/>
    <mergeCell ref="B503:B508"/>
    <mergeCell ref="C503:C508"/>
    <mergeCell ref="D503:D508"/>
    <mergeCell ref="F503:F508"/>
    <mergeCell ref="G503:G508"/>
    <mergeCell ref="H503:H508"/>
    <mergeCell ref="H497:H502"/>
    <mergeCell ref="I497:I502"/>
    <mergeCell ref="J497:J502"/>
    <mergeCell ref="K497:K502"/>
    <mergeCell ref="L497:L502"/>
    <mergeCell ref="M497:M502"/>
    <mergeCell ref="AM491:AM496"/>
    <mergeCell ref="AN491:AN496"/>
    <mergeCell ref="E494:E496"/>
    <mergeCell ref="A497:A502"/>
  </mergeCells>
  <conditionalFormatting sqref="AD214:AD217">
    <cfRule type="cellIs" dxfId="2232" priority="1470" operator="equal">
      <formula>"Extremo"</formula>
    </cfRule>
    <cfRule type="cellIs" dxfId="2231" priority="1471" operator="equal">
      <formula>"Alto"</formula>
    </cfRule>
    <cfRule type="cellIs" dxfId="2230" priority="1472" operator="equal">
      <formula>"Moderado"</formula>
    </cfRule>
    <cfRule type="cellIs" dxfId="2229" priority="1473" operator="equal">
      <formula>"Bajo"</formula>
    </cfRule>
  </conditionalFormatting>
  <conditionalFormatting sqref="AD220:AD223">
    <cfRule type="cellIs" dxfId="2228" priority="1409" operator="equal">
      <formula>"Extremo"</formula>
    </cfRule>
    <cfRule type="cellIs" dxfId="2227" priority="1410" operator="equal">
      <formula>"Alto"</formula>
    </cfRule>
    <cfRule type="cellIs" dxfId="2226" priority="1411" operator="equal">
      <formula>"Moderado"</formula>
    </cfRule>
    <cfRule type="cellIs" dxfId="2225" priority="1412" operator="equal">
      <formula>"Bajo"</formula>
    </cfRule>
  </conditionalFormatting>
  <conditionalFormatting sqref="I8">
    <cfRule type="cellIs" dxfId="2224" priority="2454" operator="equal">
      <formula>"Muy Alta"</formula>
    </cfRule>
    <cfRule type="cellIs" dxfId="2223" priority="2455" operator="equal">
      <formula>"Alta"</formula>
    </cfRule>
    <cfRule type="cellIs" dxfId="2222" priority="2456" operator="equal">
      <formula>"Media"</formula>
    </cfRule>
    <cfRule type="cellIs" dxfId="2221" priority="2457" operator="equal">
      <formula>"Baja"</formula>
    </cfRule>
    <cfRule type="cellIs" dxfId="2220" priority="2458" operator="equal">
      <formula>"Muy Baja"</formula>
    </cfRule>
  </conditionalFormatting>
  <conditionalFormatting sqref="M8">
    <cfRule type="cellIs" dxfId="2219" priority="2449" operator="equal">
      <formula>"Catastrófico"</formula>
    </cfRule>
    <cfRule type="cellIs" dxfId="2218" priority="2450" operator="equal">
      <formula>"Mayor"</formula>
    </cfRule>
    <cfRule type="cellIs" dxfId="2217" priority="2451" operator="equal">
      <formula>"Moderado"</formula>
    </cfRule>
    <cfRule type="cellIs" dxfId="2216" priority="2452" operator="equal">
      <formula>"Menor"</formula>
    </cfRule>
    <cfRule type="cellIs" dxfId="2215" priority="2453" operator="equal">
      <formula>"Leve"</formula>
    </cfRule>
  </conditionalFormatting>
  <conditionalFormatting sqref="O8">
    <cfRule type="cellIs" dxfId="2214" priority="2445" operator="equal">
      <formula>"Extremo"</formula>
    </cfRule>
    <cfRule type="cellIs" dxfId="2213" priority="2446" operator="equal">
      <formula>"Alto"</formula>
    </cfRule>
    <cfRule type="cellIs" dxfId="2212" priority="2447" operator="equal">
      <formula>"Moderado"</formula>
    </cfRule>
    <cfRule type="cellIs" dxfId="2211" priority="2448" operator="equal">
      <formula>"Bajo"</formula>
    </cfRule>
  </conditionalFormatting>
  <conditionalFormatting sqref="Z8:Z13">
    <cfRule type="cellIs" dxfId="2210" priority="2440" operator="equal">
      <formula>"Muy Alta"</formula>
    </cfRule>
    <cfRule type="cellIs" dxfId="2209" priority="2441" operator="equal">
      <formula>"Alta"</formula>
    </cfRule>
    <cfRule type="cellIs" dxfId="2208" priority="2442" operator="equal">
      <formula>"Media"</formula>
    </cfRule>
    <cfRule type="cellIs" dxfId="2207" priority="2443" operator="equal">
      <formula>"Baja"</formula>
    </cfRule>
    <cfRule type="cellIs" dxfId="2206" priority="2444" operator="equal">
      <formula>"Muy Baja"</formula>
    </cfRule>
  </conditionalFormatting>
  <conditionalFormatting sqref="AB8:AB13">
    <cfRule type="cellIs" dxfId="2205" priority="2435" operator="equal">
      <formula>"Catastrófico"</formula>
    </cfRule>
    <cfRule type="cellIs" dxfId="2204" priority="2436" operator="equal">
      <formula>"Mayor"</formula>
    </cfRule>
    <cfRule type="cellIs" dxfId="2203" priority="2437" operator="equal">
      <formula>"Moderado"</formula>
    </cfRule>
    <cfRule type="cellIs" dxfId="2202" priority="2438" operator="equal">
      <formula>"Menor"</formula>
    </cfRule>
    <cfRule type="cellIs" dxfId="2201" priority="2439" operator="equal">
      <formula>"Leve"</formula>
    </cfRule>
  </conditionalFormatting>
  <conditionalFormatting sqref="AD8:AD13">
    <cfRule type="cellIs" dxfId="2200" priority="2431" operator="equal">
      <formula>"Extremo"</formula>
    </cfRule>
    <cfRule type="cellIs" dxfId="2199" priority="2432" operator="equal">
      <formula>"Alto"</formula>
    </cfRule>
    <cfRule type="cellIs" dxfId="2198" priority="2433" operator="equal">
      <formula>"Moderado"</formula>
    </cfRule>
    <cfRule type="cellIs" dxfId="2197" priority="2434" operator="equal">
      <formula>"Bajo"</formula>
    </cfRule>
  </conditionalFormatting>
  <conditionalFormatting sqref="L8:L13">
    <cfRule type="containsText" dxfId="2196" priority="2430" operator="containsText" text="❌">
      <formula>NOT(ISERROR(SEARCH("❌",L8)))</formula>
    </cfRule>
  </conditionalFormatting>
  <conditionalFormatting sqref="I14">
    <cfRule type="cellIs" dxfId="2195" priority="2425" operator="equal">
      <formula>"Muy Alta"</formula>
    </cfRule>
    <cfRule type="cellIs" dxfId="2194" priority="2426" operator="equal">
      <formula>"Alta"</formula>
    </cfRule>
    <cfRule type="cellIs" dxfId="2193" priority="2427" operator="equal">
      <formula>"Media"</formula>
    </cfRule>
    <cfRule type="cellIs" dxfId="2192" priority="2428" operator="equal">
      <formula>"Baja"</formula>
    </cfRule>
    <cfRule type="cellIs" dxfId="2191" priority="2429" operator="equal">
      <formula>"Muy Baja"</formula>
    </cfRule>
  </conditionalFormatting>
  <conditionalFormatting sqref="M14">
    <cfRule type="cellIs" dxfId="2190" priority="2420" operator="equal">
      <formula>"Catastrófico"</formula>
    </cfRule>
    <cfRule type="cellIs" dxfId="2189" priority="2421" operator="equal">
      <formula>"Mayor"</formula>
    </cfRule>
    <cfRule type="cellIs" dxfId="2188" priority="2422" operator="equal">
      <formula>"Moderado"</formula>
    </cfRule>
    <cfRule type="cellIs" dxfId="2187" priority="2423" operator="equal">
      <formula>"Menor"</formula>
    </cfRule>
    <cfRule type="cellIs" dxfId="2186" priority="2424" operator="equal">
      <formula>"Leve"</formula>
    </cfRule>
  </conditionalFormatting>
  <conditionalFormatting sqref="O14">
    <cfRule type="cellIs" dxfId="2185" priority="2416" operator="equal">
      <formula>"Extremo"</formula>
    </cfRule>
    <cfRule type="cellIs" dxfId="2184" priority="2417" operator="equal">
      <formula>"Alto"</formula>
    </cfRule>
    <cfRule type="cellIs" dxfId="2183" priority="2418" operator="equal">
      <formula>"Moderado"</formula>
    </cfRule>
    <cfRule type="cellIs" dxfId="2182" priority="2419" operator="equal">
      <formula>"Bajo"</formula>
    </cfRule>
  </conditionalFormatting>
  <conditionalFormatting sqref="L14:L19">
    <cfRule type="containsText" dxfId="2181" priority="2415" operator="containsText" text="❌">
      <formula>NOT(ISERROR(SEARCH("❌",L14)))</formula>
    </cfRule>
  </conditionalFormatting>
  <conditionalFormatting sqref="Z14:Z19">
    <cfRule type="cellIs" dxfId="2180" priority="2410" operator="equal">
      <formula>"Muy Alta"</formula>
    </cfRule>
    <cfRule type="cellIs" dxfId="2179" priority="2411" operator="equal">
      <formula>"Alta"</formula>
    </cfRule>
    <cfRule type="cellIs" dxfId="2178" priority="2412" operator="equal">
      <formula>"Media"</formula>
    </cfRule>
    <cfRule type="cellIs" dxfId="2177" priority="2413" operator="equal">
      <formula>"Baja"</formula>
    </cfRule>
    <cfRule type="cellIs" dxfId="2176" priority="2414" operator="equal">
      <formula>"Muy Baja"</formula>
    </cfRule>
  </conditionalFormatting>
  <conditionalFormatting sqref="AB14:AB19">
    <cfRule type="cellIs" dxfId="2175" priority="2405" operator="equal">
      <formula>"Catastrófico"</formula>
    </cfRule>
    <cfRule type="cellIs" dxfId="2174" priority="2406" operator="equal">
      <formula>"Mayor"</formula>
    </cfRule>
    <cfRule type="cellIs" dxfId="2173" priority="2407" operator="equal">
      <formula>"Moderado"</formula>
    </cfRule>
    <cfRule type="cellIs" dxfId="2172" priority="2408" operator="equal">
      <formula>"Menor"</formula>
    </cfRule>
    <cfRule type="cellIs" dxfId="2171" priority="2409" operator="equal">
      <formula>"Leve"</formula>
    </cfRule>
  </conditionalFormatting>
  <conditionalFormatting sqref="AD14:AD19">
    <cfRule type="cellIs" dxfId="2170" priority="2401" operator="equal">
      <formula>"Extremo"</formula>
    </cfRule>
    <cfRule type="cellIs" dxfId="2169" priority="2402" operator="equal">
      <formula>"Alto"</formula>
    </cfRule>
    <cfRule type="cellIs" dxfId="2168" priority="2403" operator="equal">
      <formula>"Moderado"</formula>
    </cfRule>
    <cfRule type="cellIs" dxfId="2167" priority="2404" operator="equal">
      <formula>"Bajo"</formula>
    </cfRule>
  </conditionalFormatting>
  <conditionalFormatting sqref="I20">
    <cfRule type="cellIs" dxfId="2166" priority="2396" operator="equal">
      <formula>"Muy Alta"</formula>
    </cfRule>
    <cfRule type="cellIs" dxfId="2165" priority="2397" operator="equal">
      <formula>"Alta"</formula>
    </cfRule>
    <cfRule type="cellIs" dxfId="2164" priority="2398" operator="equal">
      <formula>"Media"</formula>
    </cfRule>
    <cfRule type="cellIs" dxfId="2163" priority="2399" operator="equal">
      <formula>"Baja"</formula>
    </cfRule>
    <cfRule type="cellIs" dxfId="2162" priority="2400" operator="equal">
      <formula>"Muy Baja"</formula>
    </cfRule>
  </conditionalFormatting>
  <conditionalFormatting sqref="M20">
    <cfRule type="cellIs" dxfId="2161" priority="2391" operator="equal">
      <formula>"Catastrófico"</formula>
    </cfRule>
    <cfRule type="cellIs" dxfId="2160" priority="2392" operator="equal">
      <formula>"Mayor"</formula>
    </cfRule>
    <cfRule type="cellIs" dxfId="2159" priority="2393" operator="equal">
      <formula>"Moderado"</formula>
    </cfRule>
    <cfRule type="cellIs" dxfId="2158" priority="2394" operator="equal">
      <formula>"Menor"</formula>
    </cfRule>
    <cfRule type="cellIs" dxfId="2157" priority="2395" operator="equal">
      <formula>"Leve"</formula>
    </cfRule>
  </conditionalFormatting>
  <conditionalFormatting sqref="O20">
    <cfRule type="cellIs" dxfId="2156" priority="2387" operator="equal">
      <formula>"Extremo"</formula>
    </cfRule>
    <cfRule type="cellIs" dxfId="2155" priority="2388" operator="equal">
      <formula>"Alto"</formula>
    </cfRule>
    <cfRule type="cellIs" dxfId="2154" priority="2389" operator="equal">
      <formula>"Moderado"</formula>
    </cfRule>
    <cfRule type="cellIs" dxfId="2153" priority="2390" operator="equal">
      <formula>"Bajo"</formula>
    </cfRule>
  </conditionalFormatting>
  <conditionalFormatting sqref="L20:L25">
    <cfRule type="containsText" dxfId="2152" priority="2386" operator="containsText" text="❌">
      <formula>NOT(ISERROR(SEARCH("❌",L20)))</formula>
    </cfRule>
  </conditionalFormatting>
  <conditionalFormatting sqref="Z20:Z25">
    <cfRule type="cellIs" dxfId="2151" priority="2381" operator="equal">
      <formula>"Muy Alta"</formula>
    </cfRule>
    <cfRule type="cellIs" dxfId="2150" priority="2382" operator="equal">
      <formula>"Alta"</formula>
    </cfRule>
    <cfRule type="cellIs" dxfId="2149" priority="2383" operator="equal">
      <formula>"Media"</formula>
    </cfRule>
    <cfRule type="cellIs" dxfId="2148" priority="2384" operator="equal">
      <formula>"Baja"</formula>
    </cfRule>
    <cfRule type="cellIs" dxfId="2147" priority="2385" operator="equal">
      <formula>"Muy Baja"</formula>
    </cfRule>
  </conditionalFormatting>
  <conditionalFormatting sqref="AB20:AB25">
    <cfRule type="cellIs" dxfId="2146" priority="2376" operator="equal">
      <formula>"Catastrófico"</formula>
    </cfRule>
    <cfRule type="cellIs" dxfId="2145" priority="2377" operator="equal">
      <formula>"Mayor"</formula>
    </cfRule>
    <cfRule type="cellIs" dxfId="2144" priority="2378" operator="equal">
      <formula>"Moderado"</formula>
    </cfRule>
    <cfRule type="cellIs" dxfId="2143" priority="2379" operator="equal">
      <formula>"Menor"</formula>
    </cfRule>
    <cfRule type="cellIs" dxfId="2142" priority="2380" operator="equal">
      <formula>"Leve"</formula>
    </cfRule>
  </conditionalFormatting>
  <conditionalFormatting sqref="AD20:AD25">
    <cfRule type="cellIs" dxfId="2141" priority="2372" operator="equal">
      <formula>"Extremo"</formula>
    </cfRule>
    <cfRule type="cellIs" dxfId="2140" priority="2373" operator="equal">
      <formula>"Alto"</formula>
    </cfRule>
    <cfRule type="cellIs" dxfId="2139" priority="2374" operator="equal">
      <formula>"Moderado"</formula>
    </cfRule>
    <cfRule type="cellIs" dxfId="2138" priority="2375" operator="equal">
      <formula>"Bajo"</formula>
    </cfRule>
  </conditionalFormatting>
  <conditionalFormatting sqref="I26">
    <cfRule type="cellIs" dxfId="2137" priority="2367" operator="equal">
      <formula>"Muy Alta"</formula>
    </cfRule>
    <cfRule type="cellIs" dxfId="2136" priority="2368" operator="equal">
      <formula>"Alta"</formula>
    </cfRule>
    <cfRule type="cellIs" dxfId="2135" priority="2369" operator="equal">
      <formula>"Media"</formula>
    </cfRule>
    <cfRule type="cellIs" dxfId="2134" priority="2370" operator="equal">
      <formula>"Baja"</formula>
    </cfRule>
    <cfRule type="cellIs" dxfId="2133" priority="2371" operator="equal">
      <formula>"Muy Baja"</formula>
    </cfRule>
  </conditionalFormatting>
  <conditionalFormatting sqref="M26">
    <cfRule type="cellIs" dxfId="2132" priority="2362" operator="equal">
      <formula>"Catastrófico"</formula>
    </cfRule>
    <cfRule type="cellIs" dxfId="2131" priority="2363" operator="equal">
      <formula>"Mayor"</formula>
    </cfRule>
    <cfRule type="cellIs" dxfId="2130" priority="2364" operator="equal">
      <formula>"Moderado"</formula>
    </cfRule>
    <cfRule type="cellIs" dxfId="2129" priority="2365" operator="equal">
      <formula>"Menor"</formula>
    </cfRule>
    <cfRule type="cellIs" dxfId="2128" priority="2366" operator="equal">
      <formula>"Leve"</formula>
    </cfRule>
  </conditionalFormatting>
  <conditionalFormatting sqref="O26">
    <cfRule type="cellIs" dxfId="2127" priority="2358" operator="equal">
      <formula>"Extremo"</formula>
    </cfRule>
    <cfRule type="cellIs" dxfId="2126" priority="2359" operator="equal">
      <formula>"Alto"</formula>
    </cfRule>
    <cfRule type="cellIs" dxfId="2125" priority="2360" operator="equal">
      <formula>"Moderado"</formula>
    </cfRule>
    <cfRule type="cellIs" dxfId="2124" priority="2361" operator="equal">
      <formula>"Bajo"</formula>
    </cfRule>
  </conditionalFormatting>
  <conditionalFormatting sqref="L26:L31">
    <cfRule type="containsText" dxfId="2123" priority="2357" operator="containsText" text="❌">
      <formula>NOT(ISERROR(SEARCH("❌",L26)))</formula>
    </cfRule>
  </conditionalFormatting>
  <conditionalFormatting sqref="Z26:Z31">
    <cfRule type="cellIs" dxfId="2122" priority="2352" operator="equal">
      <formula>"Muy Alta"</formula>
    </cfRule>
    <cfRule type="cellIs" dxfId="2121" priority="2353" operator="equal">
      <formula>"Alta"</formula>
    </cfRule>
    <cfRule type="cellIs" dxfId="2120" priority="2354" operator="equal">
      <formula>"Media"</formula>
    </cfRule>
    <cfRule type="cellIs" dxfId="2119" priority="2355" operator="equal">
      <formula>"Baja"</formula>
    </cfRule>
    <cfRule type="cellIs" dxfId="2118" priority="2356" operator="equal">
      <formula>"Muy Baja"</formula>
    </cfRule>
  </conditionalFormatting>
  <conditionalFormatting sqref="AB26:AB31">
    <cfRule type="cellIs" dxfId="2117" priority="2347" operator="equal">
      <formula>"Catastrófico"</formula>
    </cfRule>
    <cfRule type="cellIs" dxfId="2116" priority="2348" operator="equal">
      <formula>"Mayor"</formula>
    </cfRule>
    <cfRule type="cellIs" dxfId="2115" priority="2349" operator="equal">
      <formula>"Moderado"</formula>
    </cfRule>
    <cfRule type="cellIs" dxfId="2114" priority="2350" operator="equal">
      <formula>"Menor"</formula>
    </cfRule>
    <cfRule type="cellIs" dxfId="2113" priority="2351" operator="equal">
      <formula>"Leve"</formula>
    </cfRule>
  </conditionalFormatting>
  <conditionalFormatting sqref="AD26:AD31">
    <cfRule type="cellIs" dxfId="2112" priority="2343" operator="equal">
      <formula>"Extremo"</formula>
    </cfRule>
    <cfRule type="cellIs" dxfId="2111" priority="2344" operator="equal">
      <formula>"Alto"</formula>
    </cfRule>
    <cfRule type="cellIs" dxfId="2110" priority="2345" operator="equal">
      <formula>"Moderado"</formula>
    </cfRule>
    <cfRule type="cellIs" dxfId="2109" priority="2346" operator="equal">
      <formula>"Bajo"</formula>
    </cfRule>
  </conditionalFormatting>
  <conditionalFormatting sqref="I32">
    <cfRule type="cellIs" dxfId="2108" priority="2338" operator="equal">
      <formula>"Muy Alta"</formula>
    </cfRule>
    <cfRule type="cellIs" dxfId="2107" priority="2339" operator="equal">
      <formula>"Alta"</formula>
    </cfRule>
    <cfRule type="cellIs" dxfId="2106" priority="2340" operator="equal">
      <formula>"Media"</formula>
    </cfRule>
    <cfRule type="cellIs" dxfId="2105" priority="2341" operator="equal">
      <formula>"Baja"</formula>
    </cfRule>
    <cfRule type="cellIs" dxfId="2104" priority="2342" operator="equal">
      <formula>"Muy Baja"</formula>
    </cfRule>
  </conditionalFormatting>
  <conditionalFormatting sqref="M32">
    <cfRule type="cellIs" dxfId="2103" priority="2333" operator="equal">
      <formula>"Catastrófico"</formula>
    </cfRule>
    <cfRule type="cellIs" dxfId="2102" priority="2334" operator="equal">
      <formula>"Mayor"</formula>
    </cfRule>
    <cfRule type="cellIs" dxfId="2101" priority="2335" operator="equal">
      <formula>"Moderado"</formula>
    </cfRule>
    <cfRule type="cellIs" dxfId="2100" priority="2336" operator="equal">
      <formula>"Menor"</formula>
    </cfRule>
    <cfRule type="cellIs" dxfId="2099" priority="2337" operator="equal">
      <formula>"Leve"</formula>
    </cfRule>
  </conditionalFormatting>
  <conditionalFormatting sqref="O32">
    <cfRule type="cellIs" dxfId="2098" priority="2329" operator="equal">
      <formula>"Extremo"</formula>
    </cfRule>
    <cfRule type="cellIs" dxfId="2097" priority="2330" operator="equal">
      <formula>"Alto"</formula>
    </cfRule>
    <cfRule type="cellIs" dxfId="2096" priority="2331" operator="equal">
      <formula>"Moderado"</formula>
    </cfRule>
    <cfRule type="cellIs" dxfId="2095" priority="2332" operator="equal">
      <formula>"Bajo"</formula>
    </cfRule>
  </conditionalFormatting>
  <conditionalFormatting sqref="L32:L37">
    <cfRule type="containsText" dxfId="2094" priority="2328" operator="containsText" text="❌">
      <formula>NOT(ISERROR(SEARCH("❌",L32)))</formula>
    </cfRule>
  </conditionalFormatting>
  <conditionalFormatting sqref="Z32:Z37">
    <cfRule type="cellIs" dxfId="2093" priority="2323" operator="equal">
      <formula>"Muy Alta"</formula>
    </cfRule>
    <cfRule type="cellIs" dxfId="2092" priority="2324" operator="equal">
      <formula>"Alta"</formula>
    </cfRule>
    <cfRule type="cellIs" dxfId="2091" priority="2325" operator="equal">
      <formula>"Media"</formula>
    </cfRule>
    <cfRule type="cellIs" dxfId="2090" priority="2326" operator="equal">
      <formula>"Baja"</formula>
    </cfRule>
    <cfRule type="cellIs" dxfId="2089" priority="2327" operator="equal">
      <formula>"Muy Baja"</formula>
    </cfRule>
  </conditionalFormatting>
  <conditionalFormatting sqref="AB32:AB37">
    <cfRule type="cellIs" dxfId="2088" priority="2318" operator="equal">
      <formula>"Catastrófico"</formula>
    </cfRule>
    <cfRule type="cellIs" dxfId="2087" priority="2319" operator="equal">
      <formula>"Mayor"</formula>
    </cfRule>
    <cfRule type="cellIs" dxfId="2086" priority="2320" operator="equal">
      <formula>"Moderado"</formula>
    </cfRule>
    <cfRule type="cellIs" dxfId="2085" priority="2321" operator="equal">
      <formula>"Menor"</formula>
    </cfRule>
    <cfRule type="cellIs" dxfId="2084" priority="2322" operator="equal">
      <formula>"Leve"</formula>
    </cfRule>
  </conditionalFormatting>
  <conditionalFormatting sqref="AD32:AD37">
    <cfRule type="cellIs" dxfId="2083" priority="2314" operator="equal">
      <formula>"Extremo"</formula>
    </cfRule>
    <cfRule type="cellIs" dxfId="2082" priority="2315" operator="equal">
      <formula>"Alto"</formula>
    </cfRule>
    <cfRule type="cellIs" dxfId="2081" priority="2316" operator="equal">
      <formula>"Moderado"</formula>
    </cfRule>
    <cfRule type="cellIs" dxfId="2080" priority="2317" operator="equal">
      <formula>"Bajo"</formula>
    </cfRule>
  </conditionalFormatting>
  <conditionalFormatting sqref="I38">
    <cfRule type="cellIs" dxfId="2079" priority="2309" operator="equal">
      <formula>"Muy Alta"</formula>
    </cfRule>
    <cfRule type="cellIs" dxfId="2078" priority="2310" operator="equal">
      <formula>"Alta"</formula>
    </cfRule>
    <cfRule type="cellIs" dxfId="2077" priority="2311" operator="equal">
      <formula>"Media"</formula>
    </cfRule>
    <cfRule type="cellIs" dxfId="2076" priority="2312" operator="equal">
      <formula>"Baja"</formula>
    </cfRule>
    <cfRule type="cellIs" dxfId="2075" priority="2313" operator="equal">
      <formula>"Muy Baja"</formula>
    </cfRule>
  </conditionalFormatting>
  <conditionalFormatting sqref="M38">
    <cfRule type="cellIs" dxfId="2074" priority="2304" operator="equal">
      <formula>"Catastrófico"</formula>
    </cfRule>
    <cfRule type="cellIs" dxfId="2073" priority="2305" operator="equal">
      <formula>"Mayor"</formula>
    </cfRule>
    <cfRule type="cellIs" dxfId="2072" priority="2306" operator="equal">
      <formula>"Moderado"</formula>
    </cfRule>
    <cfRule type="cellIs" dxfId="2071" priority="2307" operator="equal">
      <formula>"Menor"</formula>
    </cfRule>
    <cfRule type="cellIs" dxfId="2070" priority="2308" operator="equal">
      <formula>"Leve"</formula>
    </cfRule>
  </conditionalFormatting>
  <conditionalFormatting sqref="O38">
    <cfRule type="cellIs" dxfId="2069" priority="2300" operator="equal">
      <formula>"Extremo"</formula>
    </cfRule>
    <cfRule type="cellIs" dxfId="2068" priority="2301" operator="equal">
      <formula>"Alto"</formula>
    </cfRule>
    <cfRule type="cellIs" dxfId="2067" priority="2302" operator="equal">
      <formula>"Moderado"</formula>
    </cfRule>
    <cfRule type="cellIs" dxfId="2066" priority="2303" operator="equal">
      <formula>"Bajo"</formula>
    </cfRule>
  </conditionalFormatting>
  <conditionalFormatting sqref="L38:L43">
    <cfRule type="containsText" dxfId="2065" priority="2299" operator="containsText" text="❌">
      <formula>NOT(ISERROR(SEARCH("❌",L38)))</formula>
    </cfRule>
  </conditionalFormatting>
  <conditionalFormatting sqref="Z38:Z43">
    <cfRule type="cellIs" dxfId="2064" priority="2294" operator="equal">
      <formula>"Muy Alta"</formula>
    </cfRule>
    <cfRule type="cellIs" dxfId="2063" priority="2295" operator="equal">
      <formula>"Alta"</formula>
    </cfRule>
    <cfRule type="cellIs" dxfId="2062" priority="2296" operator="equal">
      <formula>"Media"</formula>
    </cfRule>
    <cfRule type="cellIs" dxfId="2061" priority="2297" operator="equal">
      <formula>"Baja"</formula>
    </cfRule>
    <cfRule type="cellIs" dxfId="2060" priority="2298" operator="equal">
      <formula>"Muy Baja"</formula>
    </cfRule>
  </conditionalFormatting>
  <conditionalFormatting sqref="AB38:AB43">
    <cfRule type="cellIs" dxfId="2059" priority="2289" operator="equal">
      <formula>"Catastrófico"</formula>
    </cfRule>
    <cfRule type="cellIs" dxfId="2058" priority="2290" operator="equal">
      <formula>"Mayor"</formula>
    </cfRule>
    <cfRule type="cellIs" dxfId="2057" priority="2291" operator="equal">
      <formula>"Moderado"</formula>
    </cfRule>
    <cfRule type="cellIs" dxfId="2056" priority="2292" operator="equal">
      <formula>"Menor"</formula>
    </cfRule>
    <cfRule type="cellIs" dxfId="2055" priority="2293" operator="equal">
      <formula>"Leve"</formula>
    </cfRule>
  </conditionalFormatting>
  <conditionalFormatting sqref="AD38:AD43">
    <cfRule type="cellIs" dxfId="2054" priority="2285" operator="equal">
      <formula>"Extremo"</formula>
    </cfRule>
    <cfRule type="cellIs" dxfId="2053" priority="2286" operator="equal">
      <formula>"Alto"</formula>
    </cfRule>
    <cfRule type="cellIs" dxfId="2052" priority="2287" operator="equal">
      <formula>"Moderado"</formula>
    </cfRule>
    <cfRule type="cellIs" dxfId="2051" priority="2288" operator="equal">
      <formula>"Bajo"</formula>
    </cfRule>
  </conditionalFormatting>
  <conditionalFormatting sqref="I44 I50 I56">
    <cfRule type="cellIs" dxfId="2050" priority="2280" operator="equal">
      <formula>"Muy Alta"</formula>
    </cfRule>
    <cfRule type="cellIs" dxfId="2049" priority="2281" operator="equal">
      <formula>"Alta"</formula>
    </cfRule>
    <cfRule type="cellIs" dxfId="2048" priority="2282" operator="equal">
      <formula>"Media"</formula>
    </cfRule>
    <cfRule type="cellIs" dxfId="2047" priority="2283" operator="equal">
      <formula>"Baja"</formula>
    </cfRule>
    <cfRule type="cellIs" dxfId="2046" priority="2284" operator="equal">
      <formula>"Muy Baja"</formula>
    </cfRule>
  </conditionalFormatting>
  <conditionalFormatting sqref="M44 M50 M56">
    <cfRule type="cellIs" dxfId="2045" priority="2275" operator="equal">
      <formula>"Catastrófico"</formula>
    </cfRule>
    <cfRule type="cellIs" dxfId="2044" priority="2276" operator="equal">
      <formula>"Mayor"</formula>
    </cfRule>
    <cfRule type="cellIs" dxfId="2043" priority="2277" operator="equal">
      <formula>"Moderado"</formula>
    </cfRule>
    <cfRule type="cellIs" dxfId="2042" priority="2278" operator="equal">
      <formula>"Menor"</formula>
    </cfRule>
    <cfRule type="cellIs" dxfId="2041" priority="2279" operator="equal">
      <formula>"Leve"</formula>
    </cfRule>
  </conditionalFormatting>
  <conditionalFormatting sqref="O44">
    <cfRule type="cellIs" dxfId="2040" priority="2271" operator="equal">
      <formula>"Extremo"</formula>
    </cfRule>
    <cfRule type="cellIs" dxfId="2039" priority="2272" operator="equal">
      <formula>"Alto"</formula>
    </cfRule>
    <cfRule type="cellIs" dxfId="2038" priority="2273" operator="equal">
      <formula>"Moderado"</formula>
    </cfRule>
    <cfRule type="cellIs" dxfId="2037" priority="2274" operator="equal">
      <formula>"Bajo"</formula>
    </cfRule>
  </conditionalFormatting>
  <conditionalFormatting sqref="O50">
    <cfRule type="cellIs" dxfId="2036" priority="2267" operator="equal">
      <formula>"Extremo"</formula>
    </cfRule>
    <cfRule type="cellIs" dxfId="2035" priority="2268" operator="equal">
      <formula>"Alto"</formula>
    </cfRule>
    <cfRule type="cellIs" dxfId="2034" priority="2269" operator="equal">
      <formula>"Moderado"</formula>
    </cfRule>
    <cfRule type="cellIs" dxfId="2033" priority="2270" operator="equal">
      <formula>"Bajo"</formula>
    </cfRule>
  </conditionalFormatting>
  <conditionalFormatting sqref="O56">
    <cfRule type="cellIs" dxfId="2032" priority="2263" operator="equal">
      <formula>"Extremo"</formula>
    </cfRule>
    <cfRule type="cellIs" dxfId="2031" priority="2264" operator="equal">
      <formula>"Alto"</formula>
    </cfRule>
    <cfRule type="cellIs" dxfId="2030" priority="2265" operator="equal">
      <formula>"Moderado"</formula>
    </cfRule>
    <cfRule type="cellIs" dxfId="2029" priority="2266" operator="equal">
      <formula>"Bajo"</formula>
    </cfRule>
  </conditionalFormatting>
  <conditionalFormatting sqref="L44:L61">
    <cfRule type="containsText" dxfId="2028" priority="2262" operator="containsText" text="❌">
      <formula>NOT(ISERROR(SEARCH("❌",L44)))</formula>
    </cfRule>
  </conditionalFormatting>
  <conditionalFormatting sqref="Z44:Z49">
    <cfRule type="cellIs" dxfId="2027" priority="2257" operator="equal">
      <formula>"Muy Alta"</formula>
    </cfRule>
    <cfRule type="cellIs" dxfId="2026" priority="2258" operator="equal">
      <formula>"Alta"</formula>
    </cfRule>
    <cfRule type="cellIs" dxfId="2025" priority="2259" operator="equal">
      <formula>"Media"</formula>
    </cfRule>
    <cfRule type="cellIs" dxfId="2024" priority="2260" operator="equal">
      <formula>"Baja"</formula>
    </cfRule>
    <cfRule type="cellIs" dxfId="2023" priority="2261" operator="equal">
      <formula>"Muy Baja"</formula>
    </cfRule>
  </conditionalFormatting>
  <conditionalFormatting sqref="AB44:AB49">
    <cfRule type="cellIs" dxfId="2022" priority="2252" operator="equal">
      <formula>"Catastrófico"</formula>
    </cfRule>
    <cfRule type="cellIs" dxfId="2021" priority="2253" operator="equal">
      <formula>"Mayor"</formula>
    </cfRule>
    <cfRule type="cellIs" dxfId="2020" priority="2254" operator="equal">
      <formula>"Moderado"</formula>
    </cfRule>
    <cfRule type="cellIs" dxfId="2019" priority="2255" operator="equal">
      <formula>"Menor"</formula>
    </cfRule>
    <cfRule type="cellIs" dxfId="2018" priority="2256" operator="equal">
      <formula>"Leve"</formula>
    </cfRule>
  </conditionalFormatting>
  <conditionalFormatting sqref="AD44:AD49">
    <cfRule type="cellIs" dxfId="2017" priority="2248" operator="equal">
      <formula>"Extremo"</formula>
    </cfRule>
    <cfRule type="cellIs" dxfId="2016" priority="2249" operator="equal">
      <formula>"Alto"</formula>
    </cfRule>
    <cfRule type="cellIs" dxfId="2015" priority="2250" operator="equal">
      <formula>"Moderado"</formula>
    </cfRule>
    <cfRule type="cellIs" dxfId="2014" priority="2251" operator="equal">
      <formula>"Bajo"</formula>
    </cfRule>
  </conditionalFormatting>
  <conditionalFormatting sqref="Z50:Z55">
    <cfRule type="cellIs" dxfId="2013" priority="2243" operator="equal">
      <formula>"Muy Alta"</formula>
    </cfRule>
    <cfRule type="cellIs" dxfId="2012" priority="2244" operator="equal">
      <formula>"Alta"</formula>
    </cfRule>
    <cfRule type="cellIs" dxfId="2011" priority="2245" operator="equal">
      <formula>"Media"</formula>
    </cfRule>
    <cfRule type="cellIs" dxfId="2010" priority="2246" operator="equal">
      <formula>"Baja"</formula>
    </cfRule>
    <cfRule type="cellIs" dxfId="2009" priority="2247" operator="equal">
      <formula>"Muy Baja"</formula>
    </cfRule>
  </conditionalFormatting>
  <conditionalFormatting sqref="AB50:AB55">
    <cfRule type="cellIs" dxfId="2008" priority="2238" operator="equal">
      <formula>"Catastrófico"</formula>
    </cfRule>
    <cfRule type="cellIs" dxfId="2007" priority="2239" operator="equal">
      <formula>"Mayor"</formula>
    </cfRule>
    <cfRule type="cellIs" dxfId="2006" priority="2240" operator="equal">
      <formula>"Moderado"</formula>
    </cfRule>
    <cfRule type="cellIs" dxfId="2005" priority="2241" operator="equal">
      <formula>"Menor"</formula>
    </cfRule>
    <cfRule type="cellIs" dxfId="2004" priority="2242" operator="equal">
      <formula>"Leve"</formula>
    </cfRule>
  </conditionalFormatting>
  <conditionalFormatting sqref="AD50:AD55">
    <cfRule type="cellIs" dxfId="2003" priority="2234" operator="equal">
      <formula>"Extremo"</formula>
    </cfRule>
    <cfRule type="cellIs" dxfId="2002" priority="2235" operator="equal">
      <formula>"Alto"</formula>
    </cfRule>
    <cfRule type="cellIs" dxfId="2001" priority="2236" operator="equal">
      <formula>"Moderado"</formula>
    </cfRule>
    <cfRule type="cellIs" dxfId="2000" priority="2237" operator="equal">
      <formula>"Bajo"</formula>
    </cfRule>
  </conditionalFormatting>
  <conditionalFormatting sqref="Z56:Z61">
    <cfRule type="cellIs" dxfId="1999" priority="2229" operator="equal">
      <formula>"Muy Alta"</formula>
    </cfRule>
    <cfRule type="cellIs" dxfId="1998" priority="2230" operator="equal">
      <formula>"Alta"</formula>
    </cfRule>
    <cfRule type="cellIs" dxfId="1997" priority="2231" operator="equal">
      <formula>"Media"</formula>
    </cfRule>
    <cfRule type="cellIs" dxfId="1996" priority="2232" operator="equal">
      <formula>"Baja"</formula>
    </cfRule>
    <cfRule type="cellIs" dxfId="1995" priority="2233" operator="equal">
      <formula>"Muy Baja"</formula>
    </cfRule>
  </conditionalFormatting>
  <conditionalFormatting sqref="AB56:AB61">
    <cfRule type="cellIs" dxfId="1994" priority="2224" operator="equal">
      <formula>"Catastrófico"</formula>
    </cfRule>
    <cfRule type="cellIs" dxfId="1993" priority="2225" operator="equal">
      <formula>"Mayor"</formula>
    </cfRule>
    <cfRule type="cellIs" dxfId="1992" priority="2226" operator="equal">
      <formula>"Moderado"</formula>
    </cfRule>
    <cfRule type="cellIs" dxfId="1991" priority="2227" operator="equal">
      <formula>"Menor"</formula>
    </cfRule>
    <cfRule type="cellIs" dxfId="1990" priority="2228" operator="equal">
      <formula>"Leve"</formula>
    </cfRule>
  </conditionalFormatting>
  <conditionalFormatting sqref="AD56:AD61">
    <cfRule type="cellIs" dxfId="1989" priority="2220" operator="equal">
      <formula>"Extremo"</formula>
    </cfRule>
    <cfRule type="cellIs" dxfId="1988" priority="2221" operator="equal">
      <formula>"Alto"</formula>
    </cfRule>
    <cfRule type="cellIs" dxfId="1987" priority="2222" operator="equal">
      <formula>"Moderado"</formula>
    </cfRule>
    <cfRule type="cellIs" dxfId="1986" priority="2223" operator="equal">
      <formula>"Bajo"</formula>
    </cfRule>
  </conditionalFormatting>
  <conditionalFormatting sqref="I62">
    <cfRule type="cellIs" dxfId="1985" priority="2215" operator="equal">
      <formula>"Muy Alta"</formula>
    </cfRule>
    <cfRule type="cellIs" dxfId="1984" priority="2216" operator="equal">
      <formula>"Alta"</formula>
    </cfRule>
    <cfRule type="cellIs" dxfId="1983" priority="2217" operator="equal">
      <formula>"Media"</formula>
    </cfRule>
    <cfRule type="cellIs" dxfId="1982" priority="2218" operator="equal">
      <formula>"Baja"</formula>
    </cfRule>
    <cfRule type="cellIs" dxfId="1981" priority="2219" operator="equal">
      <formula>"Muy Baja"</formula>
    </cfRule>
  </conditionalFormatting>
  <conditionalFormatting sqref="M62">
    <cfRule type="cellIs" dxfId="1980" priority="2210" operator="equal">
      <formula>"Catastrófico"</formula>
    </cfRule>
    <cfRule type="cellIs" dxfId="1979" priority="2211" operator="equal">
      <formula>"Mayor"</formula>
    </cfRule>
    <cfRule type="cellIs" dxfId="1978" priority="2212" operator="equal">
      <formula>"Moderado"</formula>
    </cfRule>
    <cfRule type="cellIs" dxfId="1977" priority="2213" operator="equal">
      <formula>"Menor"</formula>
    </cfRule>
    <cfRule type="cellIs" dxfId="1976" priority="2214" operator="equal">
      <formula>"Leve"</formula>
    </cfRule>
  </conditionalFormatting>
  <conditionalFormatting sqref="O62">
    <cfRule type="cellIs" dxfId="1975" priority="2206" operator="equal">
      <formula>"Extremo"</formula>
    </cfRule>
    <cfRule type="cellIs" dxfId="1974" priority="2207" operator="equal">
      <formula>"Alto"</formula>
    </cfRule>
    <cfRule type="cellIs" dxfId="1973" priority="2208" operator="equal">
      <formula>"Moderado"</formula>
    </cfRule>
    <cfRule type="cellIs" dxfId="1972" priority="2209" operator="equal">
      <formula>"Bajo"</formula>
    </cfRule>
  </conditionalFormatting>
  <conditionalFormatting sqref="Z62:Z67">
    <cfRule type="cellIs" dxfId="1971" priority="2201" operator="equal">
      <formula>"Muy Alta"</formula>
    </cfRule>
    <cfRule type="cellIs" dxfId="1970" priority="2202" operator="equal">
      <formula>"Alta"</formula>
    </cfRule>
    <cfRule type="cellIs" dxfId="1969" priority="2203" operator="equal">
      <formula>"Media"</formula>
    </cfRule>
    <cfRule type="cellIs" dxfId="1968" priority="2204" operator="equal">
      <formula>"Baja"</formula>
    </cfRule>
    <cfRule type="cellIs" dxfId="1967" priority="2205" operator="equal">
      <formula>"Muy Baja"</formula>
    </cfRule>
  </conditionalFormatting>
  <conditionalFormatting sqref="AB62:AB67">
    <cfRule type="cellIs" dxfId="1966" priority="2196" operator="equal">
      <formula>"Catastrófico"</formula>
    </cfRule>
    <cfRule type="cellIs" dxfId="1965" priority="2197" operator="equal">
      <formula>"Mayor"</formula>
    </cfRule>
    <cfRule type="cellIs" dxfId="1964" priority="2198" operator="equal">
      <formula>"Moderado"</formula>
    </cfRule>
    <cfRule type="cellIs" dxfId="1963" priority="2199" operator="equal">
      <formula>"Menor"</formula>
    </cfRule>
    <cfRule type="cellIs" dxfId="1962" priority="2200" operator="equal">
      <formula>"Leve"</formula>
    </cfRule>
  </conditionalFormatting>
  <conditionalFormatting sqref="AD62:AD67">
    <cfRule type="cellIs" dxfId="1961" priority="2192" operator="equal">
      <formula>"Extremo"</formula>
    </cfRule>
    <cfRule type="cellIs" dxfId="1960" priority="2193" operator="equal">
      <formula>"Alto"</formula>
    </cfRule>
    <cfRule type="cellIs" dxfId="1959" priority="2194" operator="equal">
      <formula>"Moderado"</formula>
    </cfRule>
    <cfRule type="cellIs" dxfId="1958" priority="2195" operator="equal">
      <formula>"Bajo"</formula>
    </cfRule>
  </conditionalFormatting>
  <conditionalFormatting sqref="L62:L67">
    <cfRule type="containsText" dxfId="1957" priority="2191" operator="containsText" text="❌">
      <formula>NOT(ISERROR(SEARCH("❌",L62)))</formula>
    </cfRule>
  </conditionalFormatting>
  <conditionalFormatting sqref="I68">
    <cfRule type="cellIs" dxfId="1956" priority="2186" operator="equal">
      <formula>"Muy Alta"</formula>
    </cfRule>
    <cfRule type="cellIs" dxfId="1955" priority="2187" operator="equal">
      <formula>"Alta"</formula>
    </cfRule>
    <cfRule type="cellIs" dxfId="1954" priority="2188" operator="equal">
      <formula>"Media"</formula>
    </cfRule>
    <cfRule type="cellIs" dxfId="1953" priority="2189" operator="equal">
      <formula>"Baja"</formula>
    </cfRule>
    <cfRule type="cellIs" dxfId="1952" priority="2190" operator="equal">
      <formula>"Muy Baja"</formula>
    </cfRule>
  </conditionalFormatting>
  <conditionalFormatting sqref="M68">
    <cfRule type="cellIs" dxfId="1951" priority="2181" operator="equal">
      <formula>"Catastrófico"</formula>
    </cfRule>
    <cfRule type="cellIs" dxfId="1950" priority="2182" operator="equal">
      <formula>"Mayor"</formula>
    </cfRule>
    <cfRule type="cellIs" dxfId="1949" priority="2183" operator="equal">
      <formula>"Moderado"</formula>
    </cfRule>
    <cfRule type="cellIs" dxfId="1948" priority="2184" operator="equal">
      <formula>"Menor"</formula>
    </cfRule>
    <cfRule type="cellIs" dxfId="1947" priority="2185" operator="equal">
      <formula>"Leve"</formula>
    </cfRule>
  </conditionalFormatting>
  <conditionalFormatting sqref="O68">
    <cfRule type="cellIs" dxfId="1946" priority="2177" operator="equal">
      <formula>"Extremo"</formula>
    </cfRule>
    <cfRule type="cellIs" dxfId="1945" priority="2178" operator="equal">
      <formula>"Alto"</formula>
    </cfRule>
    <cfRule type="cellIs" dxfId="1944" priority="2179" operator="equal">
      <formula>"Moderado"</formula>
    </cfRule>
    <cfRule type="cellIs" dxfId="1943" priority="2180" operator="equal">
      <formula>"Bajo"</formula>
    </cfRule>
  </conditionalFormatting>
  <conditionalFormatting sqref="Z68:Z73">
    <cfRule type="cellIs" dxfId="1942" priority="2172" operator="equal">
      <formula>"Muy Alta"</formula>
    </cfRule>
    <cfRule type="cellIs" dxfId="1941" priority="2173" operator="equal">
      <formula>"Alta"</formula>
    </cfRule>
    <cfRule type="cellIs" dxfId="1940" priority="2174" operator="equal">
      <formula>"Media"</formula>
    </cfRule>
    <cfRule type="cellIs" dxfId="1939" priority="2175" operator="equal">
      <formula>"Baja"</formula>
    </cfRule>
    <cfRule type="cellIs" dxfId="1938" priority="2176" operator="equal">
      <formula>"Muy Baja"</formula>
    </cfRule>
  </conditionalFormatting>
  <conditionalFormatting sqref="AB68:AB73">
    <cfRule type="cellIs" dxfId="1937" priority="2167" operator="equal">
      <formula>"Catastrófico"</formula>
    </cfRule>
    <cfRule type="cellIs" dxfId="1936" priority="2168" operator="equal">
      <formula>"Mayor"</formula>
    </cfRule>
    <cfRule type="cellIs" dxfId="1935" priority="2169" operator="equal">
      <formula>"Moderado"</formula>
    </cfRule>
    <cfRule type="cellIs" dxfId="1934" priority="2170" operator="equal">
      <formula>"Menor"</formula>
    </cfRule>
    <cfRule type="cellIs" dxfId="1933" priority="2171" operator="equal">
      <formula>"Leve"</formula>
    </cfRule>
  </conditionalFormatting>
  <conditionalFormatting sqref="AD68:AD73">
    <cfRule type="cellIs" dxfId="1932" priority="2163" operator="equal">
      <formula>"Extremo"</formula>
    </cfRule>
    <cfRule type="cellIs" dxfId="1931" priority="2164" operator="equal">
      <formula>"Alto"</formula>
    </cfRule>
    <cfRule type="cellIs" dxfId="1930" priority="2165" operator="equal">
      <formula>"Moderado"</formula>
    </cfRule>
    <cfRule type="cellIs" dxfId="1929" priority="2166" operator="equal">
      <formula>"Bajo"</formula>
    </cfRule>
  </conditionalFormatting>
  <conditionalFormatting sqref="L68:L73">
    <cfRule type="containsText" dxfId="1928" priority="2162" operator="containsText" text="❌">
      <formula>NOT(ISERROR(SEARCH("❌",L68)))</formula>
    </cfRule>
  </conditionalFormatting>
  <conditionalFormatting sqref="AD305:AD310">
    <cfRule type="cellIs" dxfId="1927" priority="864" operator="equal">
      <formula>"Extremo"</formula>
    </cfRule>
    <cfRule type="cellIs" dxfId="1926" priority="865" operator="equal">
      <formula>"Alto"</formula>
    </cfRule>
    <cfRule type="cellIs" dxfId="1925" priority="866" operator="equal">
      <formula>"Moderado"</formula>
    </cfRule>
    <cfRule type="cellIs" dxfId="1924" priority="867" operator="equal">
      <formula>"Bajo"</formula>
    </cfRule>
  </conditionalFormatting>
  <conditionalFormatting sqref="I74">
    <cfRule type="cellIs" dxfId="1923" priority="2124" operator="equal">
      <formula>"Muy Alta"</formula>
    </cfRule>
    <cfRule type="cellIs" dxfId="1922" priority="2125" operator="equal">
      <formula>"Alta"</formula>
    </cfRule>
    <cfRule type="cellIs" dxfId="1921" priority="2126" operator="equal">
      <formula>"Media"</formula>
    </cfRule>
    <cfRule type="cellIs" dxfId="1920" priority="2127" operator="equal">
      <formula>"Baja"</formula>
    </cfRule>
    <cfRule type="cellIs" dxfId="1919" priority="2128" operator="equal">
      <formula>"Muy Baja"</formula>
    </cfRule>
  </conditionalFormatting>
  <conditionalFormatting sqref="M74">
    <cfRule type="cellIs" dxfId="1918" priority="2119" operator="equal">
      <formula>"Catastrófico"</formula>
    </cfRule>
    <cfRule type="cellIs" dxfId="1917" priority="2120" operator="equal">
      <formula>"Mayor"</formula>
    </cfRule>
    <cfRule type="cellIs" dxfId="1916" priority="2121" operator="equal">
      <formula>"Moderado"</formula>
    </cfRule>
    <cfRule type="cellIs" dxfId="1915" priority="2122" operator="equal">
      <formula>"Menor"</formula>
    </cfRule>
    <cfRule type="cellIs" dxfId="1914" priority="2123" operator="equal">
      <formula>"Leve"</formula>
    </cfRule>
  </conditionalFormatting>
  <conditionalFormatting sqref="O74">
    <cfRule type="cellIs" dxfId="1913" priority="2115" operator="equal">
      <formula>"Extremo"</formula>
    </cfRule>
    <cfRule type="cellIs" dxfId="1912" priority="2116" operator="equal">
      <formula>"Alto"</formula>
    </cfRule>
    <cfRule type="cellIs" dxfId="1911" priority="2117" operator="equal">
      <formula>"Moderado"</formula>
    </cfRule>
    <cfRule type="cellIs" dxfId="1910" priority="2118" operator="equal">
      <formula>"Bajo"</formula>
    </cfRule>
  </conditionalFormatting>
  <conditionalFormatting sqref="Z74:Z79">
    <cfRule type="cellIs" dxfId="1909" priority="2110" operator="equal">
      <formula>"Muy Alta"</formula>
    </cfRule>
    <cfRule type="cellIs" dxfId="1908" priority="2111" operator="equal">
      <formula>"Alta"</formula>
    </cfRule>
    <cfRule type="cellIs" dxfId="1907" priority="2112" operator="equal">
      <formula>"Media"</formula>
    </cfRule>
    <cfRule type="cellIs" dxfId="1906" priority="2113" operator="equal">
      <formula>"Baja"</formula>
    </cfRule>
    <cfRule type="cellIs" dxfId="1905" priority="2114" operator="equal">
      <formula>"Muy Baja"</formula>
    </cfRule>
  </conditionalFormatting>
  <conditionalFormatting sqref="AB74:AB79">
    <cfRule type="cellIs" dxfId="1904" priority="2105" operator="equal">
      <formula>"Catastrófico"</formula>
    </cfRule>
    <cfRule type="cellIs" dxfId="1903" priority="2106" operator="equal">
      <formula>"Mayor"</formula>
    </cfRule>
    <cfRule type="cellIs" dxfId="1902" priority="2107" operator="equal">
      <formula>"Moderado"</formula>
    </cfRule>
    <cfRule type="cellIs" dxfId="1901" priority="2108" operator="equal">
      <formula>"Menor"</formula>
    </cfRule>
    <cfRule type="cellIs" dxfId="1900" priority="2109" operator="equal">
      <formula>"Leve"</formula>
    </cfRule>
  </conditionalFormatting>
  <conditionalFormatting sqref="AD74:AD79">
    <cfRule type="cellIs" dxfId="1899" priority="2101" operator="equal">
      <formula>"Extremo"</formula>
    </cfRule>
    <cfRule type="cellIs" dxfId="1898" priority="2102" operator="equal">
      <formula>"Alto"</formula>
    </cfRule>
    <cfRule type="cellIs" dxfId="1897" priority="2103" operator="equal">
      <formula>"Moderado"</formula>
    </cfRule>
    <cfRule type="cellIs" dxfId="1896" priority="2104" operator="equal">
      <formula>"Bajo"</formula>
    </cfRule>
  </conditionalFormatting>
  <conditionalFormatting sqref="L74:L79">
    <cfRule type="containsText" dxfId="1895" priority="2100" operator="containsText" text="❌">
      <formula>NOT(ISERROR(SEARCH("❌",L74)))</formula>
    </cfRule>
  </conditionalFormatting>
  <conditionalFormatting sqref="I80">
    <cfRule type="cellIs" dxfId="1894" priority="2095" operator="equal">
      <formula>"Muy Alta"</formula>
    </cfRule>
    <cfRule type="cellIs" dxfId="1893" priority="2096" operator="equal">
      <formula>"Alta"</formula>
    </cfRule>
    <cfRule type="cellIs" dxfId="1892" priority="2097" operator="equal">
      <formula>"Media"</formula>
    </cfRule>
    <cfRule type="cellIs" dxfId="1891" priority="2098" operator="equal">
      <formula>"Baja"</formula>
    </cfRule>
    <cfRule type="cellIs" dxfId="1890" priority="2099" operator="equal">
      <formula>"Muy Baja"</formula>
    </cfRule>
  </conditionalFormatting>
  <conditionalFormatting sqref="M80">
    <cfRule type="cellIs" dxfId="1889" priority="2090" operator="equal">
      <formula>"Catastrófico"</formula>
    </cfRule>
    <cfRule type="cellIs" dxfId="1888" priority="2091" operator="equal">
      <formula>"Mayor"</formula>
    </cfRule>
    <cfRule type="cellIs" dxfId="1887" priority="2092" operator="equal">
      <formula>"Moderado"</formula>
    </cfRule>
    <cfRule type="cellIs" dxfId="1886" priority="2093" operator="equal">
      <formula>"Menor"</formula>
    </cfRule>
    <cfRule type="cellIs" dxfId="1885" priority="2094" operator="equal">
      <formula>"Leve"</formula>
    </cfRule>
  </conditionalFormatting>
  <conditionalFormatting sqref="O80">
    <cfRule type="cellIs" dxfId="1884" priority="2086" operator="equal">
      <formula>"Extremo"</formula>
    </cfRule>
    <cfRule type="cellIs" dxfId="1883" priority="2087" operator="equal">
      <formula>"Alto"</formula>
    </cfRule>
    <cfRule type="cellIs" dxfId="1882" priority="2088" operator="equal">
      <formula>"Moderado"</formula>
    </cfRule>
    <cfRule type="cellIs" dxfId="1881" priority="2089" operator="equal">
      <formula>"Bajo"</formula>
    </cfRule>
  </conditionalFormatting>
  <conditionalFormatting sqref="L80:L85">
    <cfRule type="containsText" dxfId="1880" priority="2085" operator="containsText" text="❌">
      <formula>NOT(ISERROR(SEARCH("❌",L80)))</formula>
    </cfRule>
  </conditionalFormatting>
  <conditionalFormatting sqref="Z80:Z85">
    <cfRule type="cellIs" dxfId="1879" priority="2080" operator="equal">
      <formula>"Muy Alta"</formula>
    </cfRule>
    <cfRule type="cellIs" dxfId="1878" priority="2081" operator="equal">
      <formula>"Alta"</formula>
    </cfRule>
    <cfRule type="cellIs" dxfId="1877" priority="2082" operator="equal">
      <formula>"Media"</formula>
    </cfRule>
    <cfRule type="cellIs" dxfId="1876" priority="2083" operator="equal">
      <formula>"Baja"</formula>
    </cfRule>
    <cfRule type="cellIs" dxfId="1875" priority="2084" operator="equal">
      <formula>"Muy Baja"</formula>
    </cfRule>
  </conditionalFormatting>
  <conditionalFormatting sqref="AB80:AB85">
    <cfRule type="cellIs" dxfId="1874" priority="2075" operator="equal">
      <formula>"Catastrófico"</formula>
    </cfRule>
    <cfRule type="cellIs" dxfId="1873" priority="2076" operator="equal">
      <formula>"Mayor"</formula>
    </cfRule>
    <cfRule type="cellIs" dxfId="1872" priority="2077" operator="equal">
      <formula>"Moderado"</formula>
    </cfRule>
    <cfRule type="cellIs" dxfId="1871" priority="2078" operator="equal">
      <formula>"Menor"</formula>
    </cfRule>
    <cfRule type="cellIs" dxfId="1870" priority="2079" operator="equal">
      <formula>"Leve"</formula>
    </cfRule>
  </conditionalFormatting>
  <conditionalFormatting sqref="AD80:AD85">
    <cfRule type="cellIs" dxfId="1869" priority="2071" operator="equal">
      <formula>"Extremo"</formula>
    </cfRule>
    <cfRule type="cellIs" dxfId="1868" priority="2072" operator="equal">
      <formula>"Alto"</formula>
    </cfRule>
    <cfRule type="cellIs" dxfId="1867" priority="2073" operator="equal">
      <formula>"Moderado"</formula>
    </cfRule>
    <cfRule type="cellIs" dxfId="1866" priority="2074" operator="equal">
      <formula>"Bajo"</formula>
    </cfRule>
  </conditionalFormatting>
  <conditionalFormatting sqref="I86">
    <cfRule type="cellIs" dxfId="1865" priority="2066" operator="equal">
      <formula>"Muy Alta"</formula>
    </cfRule>
    <cfRule type="cellIs" dxfId="1864" priority="2067" operator="equal">
      <formula>"Alta"</formula>
    </cfRule>
    <cfRule type="cellIs" dxfId="1863" priority="2068" operator="equal">
      <formula>"Media"</formula>
    </cfRule>
    <cfRule type="cellIs" dxfId="1862" priority="2069" operator="equal">
      <formula>"Baja"</formula>
    </cfRule>
    <cfRule type="cellIs" dxfId="1861" priority="2070" operator="equal">
      <formula>"Muy Baja"</formula>
    </cfRule>
  </conditionalFormatting>
  <conditionalFormatting sqref="M86">
    <cfRule type="cellIs" dxfId="1860" priority="2061" operator="equal">
      <formula>"Catastrófico"</formula>
    </cfRule>
    <cfRule type="cellIs" dxfId="1859" priority="2062" operator="equal">
      <formula>"Mayor"</formula>
    </cfRule>
    <cfRule type="cellIs" dxfId="1858" priority="2063" operator="equal">
      <formula>"Moderado"</formula>
    </cfRule>
    <cfRule type="cellIs" dxfId="1857" priority="2064" operator="equal">
      <formula>"Menor"</formula>
    </cfRule>
    <cfRule type="cellIs" dxfId="1856" priority="2065" operator="equal">
      <formula>"Leve"</formula>
    </cfRule>
  </conditionalFormatting>
  <conditionalFormatting sqref="O86">
    <cfRule type="cellIs" dxfId="1855" priority="2057" operator="equal">
      <formula>"Extremo"</formula>
    </cfRule>
    <cfRule type="cellIs" dxfId="1854" priority="2058" operator="equal">
      <formula>"Alto"</formula>
    </cfRule>
    <cfRule type="cellIs" dxfId="1853" priority="2059" operator="equal">
      <formula>"Moderado"</formula>
    </cfRule>
    <cfRule type="cellIs" dxfId="1852" priority="2060" operator="equal">
      <formula>"Bajo"</formula>
    </cfRule>
  </conditionalFormatting>
  <conditionalFormatting sqref="Z86:Z91">
    <cfRule type="cellIs" dxfId="1851" priority="2052" operator="equal">
      <formula>"Muy Alta"</formula>
    </cfRule>
    <cfRule type="cellIs" dxfId="1850" priority="2053" operator="equal">
      <formula>"Alta"</formula>
    </cfRule>
    <cfRule type="cellIs" dxfId="1849" priority="2054" operator="equal">
      <formula>"Media"</formula>
    </cfRule>
    <cfRule type="cellIs" dxfId="1848" priority="2055" operator="equal">
      <formula>"Baja"</formula>
    </cfRule>
    <cfRule type="cellIs" dxfId="1847" priority="2056" operator="equal">
      <formula>"Muy Baja"</formula>
    </cfRule>
  </conditionalFormatting>
  <conditionalFormatting sqref="AB86:AB91">
    <cfRule type="cellIs" dxfId="1846" priority="2047" operator="equal">
      <formula>"Catastrófico"</formula>
    </cfRule>
    <cfRule type="cellIs" dxfId="1845" priority="2048" operator="equal">
      <formula>"Mayor"</formula>
    </cfRule>
    <cfRule type="cellIs" dxfId="1844" priority="2049" operator="equal">
      <formula>"Moderado"</formula>
    </cfRule>
    <cfRule type="cellIs" dxfId="1843" priority="2050" operator="equal">
      <formula>"Menor"</formula>
    </cfRule>
    <cfRule type="cellIs" dxfId="1842" priority="2051" operator="equal">
      <formula>"Leve"</formula>
    </cfRule>
  </conditionalFormatting>
  <conditionalFormatting sqref="AD86:AD91">
    <cfRule type="cellIs" dxfId="1841" priority="2043" operator="equal">
      <formula>"Extremo"</formula>
    </cfRule>
    <cfRule type="cellIs" dxfId="1840" priority="2044" operator="equal">
      <formula>"Alto"</formula>
    </cfRule>
    <cfRule type="cellIs" dxfId="1839" priority="2045" operator="equal">
      <formula>"Moderado"</formula>
    </cfRule>
    <cfRule type="cellIs" dxfId="1838" priority="2046" operator="equal">
      <formula>"Bajo"</formula>
    </cfRule>
  </conditionalFormatting>
  <conditionalFormatting sqref="L86:L91">
    <cfRule type="containsText" dxfId="1837" priority="2042" operator="containsText" text="❌">
      <formula>NOT(ISERROR(SEARCH("❌",L86)))</formula>
    </cfRule>
  </conditionalFormatting>
  <conditionalFormatting sqref="I92">
    <cfRule type="cellIs" dxfId="1836" priority="2037" operator="equal">
      <formula>"Muy Alta"</formula>
    </cfRule>
    <cfRule type="cellIs" dxfId="1835" priority="2038" operator="equal">
      <formula>"Alta"</formula>
    </cfRule>
    <cfRule type="cellIs" dxfId="1834" priority="2039" operator="equal">
      <formula>"Media"</formula>
    </cfRule>
    <cfRule type="cellIs" dxfId="1833" priority="2040" operator="equal">
      <formula>"Baja"</formula>
    </cfRule>
    <cfRule type="cellIs" dxfId="1832" priority="2041" operator="equal">
      <formula>"Muy Baja"</formula>
    </cfRule>
  </conditionalFormatting>
  <conditionalFormatting sqref="M92">
    <cfRule type="cellIs" dxfId="1831" priority="2032" operator="equal">
      <formula>"Catastrófico"</formula>
    </cfRule>
    <cfRule type="cellIs" dxfId="1830" priority="2033" operator="equal">
      <formula>"Mayor"</formula>
    </cfRule>
    <cfRule type="cellIs" dxfId="1829" priority="2034" operator="equal">
      <formula>"Moderado"</formula>
    </cfRule>
    <cfRule type="cellIs" dxfId="1828" priority="2035" operator="equal">
      <formula>"Menor"</formula>
    </cfRule>
    <cfRule type="cellIs" dxfId="1827" priority="2036" operator="equal">
      <formula>"Leve"</formula>
    </cfRule>
  </conditionalFormatting>
  <conditionalFormatting sqref="O92">
    <cfRule type="cellIs" dxfId="1826" priority="2028" operator="equal">
      <formula>"Extremo"</formula>
    </cfRule>
    <cfRule type="cellIs" dxfId="1825" priority="2029" operator="equal">
      <formula>"Alto"</formula>
    </cfRule>
    <cfRule type="cellIs" dxfId="1824" priority="2030" operator="equal">
      <formula>"Moderado"</formula>
    </cfRule>
    <cfRule type="cellIs" dxfId="1823" priority="2031" operator="equal">
      <formula>"Bajo"</formula>
    </cfRule>
  </conditionalFormatting>
  <conditionalFormatting sqref="L92:L97">
    <cfRule type="containsText" dxfId="1822" priority="2027" operator="containsText" text="❌">
      <formula>NOT(ISERROR(SEARCH("❌",L92)))</formula>
    </cfRule>
  </conditionalFormatting>
  <conditionalFormatting sqref="Z92:Z97">
    <cfRule type="cellIs" dxfId="1821" priority="2022" operator="equal">
      <formula>"Muy Alta"</formula>
    </cfRule>
    <cfRule type="cellIs" dxfId="1820" priority="2023" operator="equal">
      <formula>"Alta"</formula>
    </cfRule>
    <cfRule type="cellIs" dxfId="1819" priority="2024" operator="equal">
      <formula>"Media"</formula>
    </cfRule>
    <cfRule type="cellIs" dxfId="1818" priority="2025" operator="equal">
      <formula>"Baja"</formula>
    </cfRule>
    <cfRule type="cellIs" dxfId="1817" priority="2026" operator="equal">
      <formula>"Muy Baja"</formula>
    </cfRule>
  </conditionalFormatting>
  <conditionalFormatting sqref="AB92:AB97">
    <cfRule type="cellIs" dxfId="1816" priority="2017" operator="equal">
      <formula>"Catastrófico"</formula>
    </cfRule>
    <cfRule type="cellIs" dxfId="1815" priority="2018" operator="equal">
      <formula>"Mayor"</formula>
    </cfRule>
    <cfRule type="cellIs" dxfId="1814" priority="2019" operator="equal">
      <formula>"Moderado"</formula>
    </cfRule>
    <cfRule type="cellIs" dxfId="1813" priority="2020" operator="equal">
      <formula>"Menor"</formula>
    </cfRule>
    <cfRule type="cellIs" dxfId="1812" priority="2021" operator="equal">
      <formula>"Leve"</formula>
    </cfRule>
  </conditionalFormatting>
  <conditionalFormatting sqref="AD92:AD97">
    <cfRule type="cellIs" dxfId="1811" priority="2013" operator="equal">
      <formula>"Extremo"</formula>
    </cfRule>
    <cfRule type="cellIs" dxfId="1810" priority="2014" operator="equal">
      <formula>"Alto"</formula>
    </cfRule>
    <cfRule type="cellIs" dxfId="1809" priority="2015" operator="equal">
      <formula>"Moderado"</formula>
    </cfRule>
    <cfRule type="cellIs" dxfId="1808" priority="2016" operator="equal">
      <formula>"Bajo"</formula>
    </cfRule>
  </conditionalFormatting>
  <conditionalFormatting sqref="I98">
    <cfRule type="cellIs" dxfId="1807" priority="2008" operator="equal">
      <formula>"Muy Alta"</formula>
    </cfRule>
    <cfRule type="cellIs" dxfId="1806" priority="2009" operator="equal">
      <formula>"Alta"</formula>
    </cfRule>
    <cfRule type="cellIs" dxfId="1805" priority="2010" operator="equal">
      <formula>"Media"</formula>
    </cfRule>
    <cfRule type="cellIs" dxfId="1804" priority="2011" operator="equal">
      <formula>"Baja"</formula>
    </cfRule>
    <cfRule type="cellIs" dxfId="1803" priority="2012" operator="equal">
      <formula>"Muy Baja"</formula>
    </cfRule>
  </conditionalFormatting>
  <conditionalFormatting sqref="M98">
    <cfRule type="cellIs" dxfId="1802" priority="2003" operator="equal">
      <formula>"Catastrófico"</formula>
    </cfRule>
    <cfRule type="cellIs" dxfId="1801" priority="2004" operator="equal">
      <formula>"Mayor"</formula>
    </cfRule>
    <cfRule type="cellIs" dxfId="1800" priority="2005" operator="equal">
      <formula>"Moderado"</formula>
    </cfRule>
    <cfRule type="cellIs" dxfId="1799" priority="2006" operator="equal">
      <formula>"Menor"</formula>
    </cfRule>
    <cfRule type="cellIs" dxfId="1798" priority="2007" operator="equal">
      <formula>"Leve"</formula>
    </cfRule>
  </conditionalFormatting>
  <conditionalFormatting sqref="O98">
    <cfRule type="cellIs" dxfId="1797" priority="1999" operator="equal">
      <formula>"Extremo"</formula>
    </cfRule>
    <cfRule type="cellIs" dxfId="1796" priority="2000" operator="equal">
      <formula>"Alto"</formula>
    </cfRule>
    <cfRule type="cellIs" dxfId="1795" priority="2001" operator="equal">
      <formula>"Moderado"</formula>
    </cfRule>
    <cfRule type="cellIs" dxfId="1794" priority="2002" operator="equal">
      <formula>"Bajo"</formula>
    </cfRule>
  </conditionalFormatting>
  <conditionalFormatting sqref="Z98:Z103">
    <cfRule type="cellIs" dxfId="1793" priority="1994" operator="equal">
      <formula>"Muy Alta"</formula>
    </cfRule>
    <cfRule type="cellIs" dxfId="1792" priority="1995" operator="equal">
      <formula>"Alta"</formula>
    </cfRule>
    <cfRule type="cellIs" dxfId="1791" priority="1996" operator="equal">
      <formula>"Media"</formula>
    </cfRule>
    <cfRule type="cellIs" dxfId="1790" priority="1997" operator="equal">
      <formula>"Baja"</formula>
    </cfRule>
    <cfRule type="cellIs" dxfId="1789" priority="1998" operator="equal">
      <formula>"Muy Baja"</formula>
    </cfRule>
  </conditionalFormatting>
  <conditionalFormatting sqref="AB98:AB103">
    <cfRule type="cellIs" dxfId="1788" priority="1989" operator="equal">
      <formula>"Catastrófico"</formula>
    </cfRule>
    <cfRule type="cellIs" dxfId="1787" priority="1990" operator="equal">
      <formula>"Mayor"</formula>
    </cfRule>
    <cfRule type="cellIs" dxfId="1786" priority="1991" operator="equal">
      <formula>"Moderado"</formula>
    </cfRule>
    <cfRule type="cellIs" dxfId="1785" priority="1992" operator="equal">
      <formula>"Menor"</formula>
    </cfRule>
    <cfRule type="cellIs" dxfId="1784" priority="1993" operator="equal">
      <formula>"Leve"</formula>
    </cfRule>
  </conditionalFormatting>
  <conditionalFormatting sqref="AD98:AD103">
    <cfRule type="cellIs" dxfId="1783" priority="1985" operator="equal">
      <formula>"Extremo"</formula>
    </cfRule>
    <cfRule type="cellIs" dxfId="1782" priority="1986" operator="equal">
      <formula>"Alto"</formula>
    </cfRule>
    <cfRule type="cellIs" dxfId="1781" priority="1987" operator="equal">
      <formula>"Moderado"</formula>
    </cfRule>
    <cfRule type="cellIs" dxfId="1780" priority="1988" operator="equal">
      <formula>"Bajo"</formula>
    </cfRule>
  </conditionalFormatting>
  <conditionalFormatting sqref="L98:L103">
    <cfRule type="containsText" dxfId="1779" priority="1984" operator="containsText" text="❌">
      <formula>NOT(ISERROR(SEARCH("❌",L98)))</formula>
    </cfRule>
  </conditionalFormatting>
  <conditionalFormatting sqref="Z305:Z310">
    <cfRule type="cellIs" dxfId="1778" priority="873" operator="equal">
      <formula>"Muy Alta"</formula>
    </cfRule>
    <cfRule type="cellIs" dxfId="1777" priority="874" operator="equal">
      <formula>"Alta"</formula>
    </cfRule>
    <cfRule type="cellIs" dxfId="1776" priority="875" operator="equal">
      <formula>"Media"</formula>
    </cfRule>
    <cfRule type="cellIs" dxfId="1775" priority="876" operator="equal">
      <formula>"Baja"</formula>
    </cfRule>
    <cfRule type="cellIs" dxfId="1774" priority="877" operator="equal">
      <formula>"Muy Baja"</formula>
    </cfRule>
  </conditionalFormatting>
  <conditionalFormatting sqref="O104">
    <cfRule type="cellIs" dxfId="1773" priority="1970" operator="equal">
      <formula>"Extremo"</formula>
    </cfRule>
    <cfRule type="cellIs" dxfId="1772" priority="1971" operator="equal">
      <formula>"Alto"</formula>
    </cfRule>
    <cfRule type="cellIs" dxfId="1771" priority="1972" operator="equal">
      <formula>"Moderado"</formula>
    </cfRule>
    <cfRule type="cellIs" dxfId="1770" priority="1973" operator="equal">
      <formula>"Bajo"</formula>
    </cfRule>
  </conditionalFormatting>
  <conditionalFormatting sqref="Z104:Z106">
    <cfRule type="cellIs" dxfId="1769" priority="1965" operator="equal">
      <formula>"Muy Alta"</formula>
    </cfRule>
    <cfRule type="cellIs" dxfId="1768" priority="1966" operator="equal">
      <formula>"Alta"</formula>
    </cfRule>
    <cfRule type="cellIs" dxfId="1767" priority="1967" operator="equal">
      <formula>"Media"</formula>
    </cfRule>
    <cfRule type="cellIs" dxfId="1766" priority="1968" operator="equal">
      <formula>"Baja"</formula>
    </cfRule>
    <cfRule type="cellIs" dxfId="1765" priority="1969" operator="equal">
      <formula>"Muy Baja"</formula>
    </cfRule>
  </conditionalFormatting>
  <conditionalFormatting sqref="AB104:AB106">
    <cfRule type="cellIs" dxfId="1764" priority="1960" operator="equal">
      <formula>"Catastrófico"</formula>
    </cfRule>
    <cfRule type="cellIs" dxfId="1763" priority="1961" operator="equal">
      <formula>"Mayor"</formula>
    </cfRule>
    <cfRule type="cellIs" dxfId="1762" priority="1962" operator="equal">
      <formula>"Moderado"</formula>
    </cfRule>
    <cfRule type="cellIs" dxfId="1761" priority="1963" operator="equal">
      <formula>"Menor"</formula>
    </cfRule>
    <cfRule type="cellIs" dxfId="1760" priority="1964" operator="equal">
      <formula>"Leve"</formula>
    </cfRule>
  </conditionalFormatting>
  <conditionalFormatting sqref="AD104:AD106">
    <cfRule type="cellIs" dxfId="1759" priority="1956" operator="equal">
      <formula>"Extremo"</formula>
    </cfRule>
    <cfRule type="cellIs" dxfId="1758" priority="1957" operator="equal">
      <formula>"Alto"</formula>
    </cfRule>
    <cfRule type="cellIs" dxfId="1757" priority="1958" operator="equal">
      <formula>"Moderado"</formula>
    </cfRule>
    <cfRule type="cellIs" dxfId="1756" priority="1959" operator="equal">
      <formula>"Bajo"</formula>
    </cfRule>
  </conditionalFormatting>
  <conditionalFormatting sqref="Z107:Z109">
    <cfRule type="cellIs" dxfId="1755" priority="1950" operator="equal">
      <formula>"Muy Alta"</formula>
    </cfRule>
    <cfRule type="cellIs" dxfId="1754" priority="1951" operator="equal">
      <formula>"Alta"</formula>
    </cfRule>
    <cfRule type="cellIs" dxfId="1753" priority="1952" operator="equal">
      <formula>"Media"</formula>
    </cfRule>
    <cfRule type="cellIs" dxfId="1752" priority="1953" operator="equal">
      <formula>"Baja"</formula>
    </cfRule>
    <cfRule type="cellIs" dxfId="1751" priority="1954" operator="equal">
      <formula>"Muy Baja"</formula>
    </cfRule>
  </conditionalFormatting>
  <conditionalFormatting sqref="AB107:AB109">
    <cfRule type="cellIs" dxfId="1750" priority="1945" operator="equal">
      <formula>"Catastrófico"</formula>
    </cfRule>
    <cfRule type="cellIs" dxfId="1749" priority="1946" operator="equal">
      <formula>"Mayor"</formula>
    </cfRule>
    <cfRule type="cellIs" dxfId="1748" priority="1947" operator="equal">
      <formula>"Moderado"</formula>
    </cfRule>
    <cfRule type="cellIs" dxfId="1747" priority="1948" operator="equal">
      <formula>"Menor"</formula>
    </cfRule>
    <cfRule type="cellIs" dxfId="1746" priority="1949" operator="equal">
      <formula>"Leve"</formula>
    </cfRule>
  </conditionalFormatting>
  <conditionalFormatting sqref="AD107:AD109">
    <cfRule type="cellIs" dxfId="1745" priority="1941" operator="equal">
      <formula>"Extremo"</formula>
    </cfRule>
    <cfRule type="cellIs" dxfId="1744" priority="1942" operator="equal">
      <formula>"Alto"</formula>
    </cfRule>
    <cfRule type="cellIs" dxfId="1743" priority="1943" operator="equal">
      <formula>"Moderado"</formula>
    </cfRule>
    <cfRule type="cellIs" dxfId="1742" priority="1944" operator="equal">
      <formula>"Bajo"</formula>
    </cfRule>
  </conditionalFormatting>
  <conditionalFormatting sqref="I104">
    <cfRule type="cellIs" dxfId="1741" priority="1935" operator="equal">
      <formula>"Muy Alta"</formula>
    </cfRule>
    <cfRule type="cellIs" dxfId="1740" priority="1936" operator="equal">
      <formula>"Alta"</formula>
    </cfRule>
    <cfRule type="cellIs" dxfId="1739" priority="1937" operator="equal">
      <formula>"Media"</formula>
    </cfRule>
    <cfRule type="cellIs" dxfId="1738" priority="1938" operator="equal">
      <formula>"Baja"</formula>
    </cfRule>
    <cfRule type="cellIs" dxfId="1737" priority="1939" operator="equal">
      <formula>"Muy Baja"</formula>
    </cfRule>
  </conditionalFormatting>
  <conditionalFormatting sqref="M104">
    <cfRule type="cellIs" dxfId="1736" priority="1930" operator="equal">
      <formula>"Catastrófico"</formula>
    </cfRule>
    <cfRule type="cellIs" dxfId="1735" priority="1931" operator="equal">
      <formula>"Mayor"</formula>
    </cfRule>
    <cfRule type="cellIs" dxfId="1734" priority="1932" operator="equal">
      <formula>"Moderado"</formula>
    </cfRule>
    <cfRule type="cellIs" dxfId="1733" priority="1933" operator="equal">
      <formula>"Menor"</formula>
    </cfRule>
    <cfRule type="cellIs" dxfId="1732" priority="1934" operator="equal">
      <formula>"Leve"</formula>
    </cfRule>
  </conditionalFormatting>
  <conditionalFormatting sqref="L104:L109">
    <cfRule type="containsText" dxfId="1731" priority="1929" operator="containsText" text="❌">
      <formula>NOT(ISERROR(SEARCH("❌",L104)))</formula>
    </cfRule>
  </conditionalFormatting>
  <conditionalFormatting sqref="AD232:AD235">
    <cfRule type="cellIs" dxfId="1730" priority="1348" operator="equal">
      <formula>"Extremo"</formula>
    </cfRule>
    <cfRule type="cellIs" dxfId="1729" priority="1349" operator="equal">
      <formula>"Alto"</formula>
    </cfRule>
    <cfRule type="cellIs" dxfId="1728" priority="1350" operator="equal">
      <formula>"Moderado"</formula>
    </cfRule>
    <cfRule type="cellIs" dxfId="1727" priority="1351" operator="equal">
      <formula>"Bajo"</formula>
    </cfRule>
  </conditionalFormatting>
  <conditionalFormatting sqref="AD244:AD247">
    <cfRule type="cellIs" dxfId="1726" priority="1287" operator="equal">
      <formula>"Extremo"</formula>
    </cfRule>
    <cfRule type="cellIs" dxfId="1725" priority="1288" operator="equal">
      <formula>"Alto"</formula>
    </cfRule>
    <cfRule type="cellIs" dxfId="1724" priority="1289" operator="equal">
      <formula>"Moderado"</formula>
    </cfRule>
    <cfRule type="cellIs" dxfId="1723" priority="1290" operator="equal">
      <formula>"Bajo"</formula>
    </cfRule>
  </conditionalFormatting>
  <conditionalFormatting sqref="I110">
    <cfRule type="cellIs" dxfId="1722" priority="1924" operator="equal">
      <formula>"Muy Alta"</formula>
    </cfRule>
    <cfRule type="cellIs" dxfId="1721" priority="1925" operator="equal">
      <formula>"Alta"</formula>
    </cfRule>
    <cfRule type="cellIs" dxfId="1720" priority="1926" operator="equal">
      <formula>"Media"</formula>
    </cfRule>
    <cfRule type="cellIs" dxfId="1719" priority="1927" operator="equal">
      <formula>"Baja"</formula>
    </cfRule>
    <cfRule type="cellIs" dxfId="1718" priority="1928" operator="equal">
      <formula>"Muy Baja"</formula>
    </cfRule>
  </conditionalFormatting>
  <conditionalFormatting sqref="M110">
    <cfRule type="cellIs" dxfId="1717" priority="1919" operator="equal">
      <formula>"Catastrófico"</formula>
    </cfRule>
    <cfRule type="cellIs" dxfId="1716" priority="1920" operator="equal">
      <formula>"Mayor"</formula>
    </cfRule>
    <cfRule type="cellIs" dxfId="1715" priority="1921" operator="equal">
      <formula>"Moderado"</formula>
    </cfRule>
    <cfRule type="cellIs" dxfId="1714" priority="1922" operator="equal">
      <formula>"Menor"</formula>
    </cfRule>
    <cfRule type="cellIs" dxfId="1713" priority="1923" operator="equal">
      <formula>"Leve"</formula>
    </cfRule>
  </conditionalFormatting>
  <conditionalFormatting sqref="O110">
    <cfRule type="cellIs" dxfId="1712" priority="1915" operator="equal">
      <formula>"Extremo"</formula>
    </cfRule>
    <cfRule type="cellIs" dxfId="1711" priority="1916" operator="equal">
      <formula>"Alto"</formula>
    </cfRule>
    <cfRule type="cellIs" dxfId="1710" priority="1917" operator="equal">
      <formula>"Moderado"</formula>
    </cfRule>
    <cfRule type="cellIs" dxfId="1709" priority="1918" operator="equal">
      <formula>"Bajo"</formula>
    </cfRule>
  </conditionalFormatting>
  <conditionalFormatting sqref="Z110:Z115">
    <cfRule type="cellIs" dxfId="1708" priority="1910" operator="equal">
      <formula>"Muy Alta"</formula>
    </cfRule>
    <cfRule type="cellIs" dxfId="1707" priority="1911" operator="equal">
      <formula>"Alta"</formula>
    </cfRule>
    <cfRule type="cellIs" dxfId="1706" priority="1912" operator="equal">
      <formula>"Media"</formula>
    </cfRule>
    <cfRule type="cellIs" dxfId="1705" priority="1913" operator="equal">
      <formula>"Baja"</formula>
    </cfRule>
    <cfRule type="cellIs" dxfId="1704" priority="1914" operator="equal">
      <formula>"Muy Baja"</formula>
    </cfRule>
  </conditionalFormatting>
  <conditionalFormatting sqref="AB110:AB115">
    <cfRule type="cellIs" dxfId="1703" priority="1905" operator="equal">
      <formula>"Catastrófico"</formula>
    </cfRule>
    <cfRule type="cellIs" dxfId="1702" priority="1906" operator="equal">
      <formula>"Mayor"</formula>
    </cfRule>
    <cfRule type="cellIs" dxfId="1701" priority="1907" operator="equal">
      <formula>"Moderado"</formula>
    </cfRule>
    <cfRule type="cellIs" dxfId="1700" priority="1908" operator="equal">
      <formula>"Menor"</formula>
    </cfRule>
    <cfRule type="cellIs" dxfId="1699" priority="1909" operator="equal">
      <formula>"Leve"</formula>
    </cfRule>
  </conditionalFormatting>
  <conditionalFormatting sqref="AD110:AD115">
    <cfRule type="cellIs" dxfId="1698" priority="1901" operator="equal">
      <formula>"Extremo"</formula>
    </cfRule>
    <cfRule type="cellIs" dxfId="1697" priority="1902" operator="equal">
      <formula>"Alto"</formula>
    </cfRule>
    <cfRule type="cellIs" dxfId="1696" priority="1903" operator="equal">
      <formula>"Moderado"</formula>
    </cfRule>
    <cfRule type="cellIs" dxfId="1695" priority="1904" operator="equal">
      <formula>"Bajo"</formula>
    </cfRule>
  </conditionalFormatting>
  <conditionalFormatting sqref="L110:L115">
    <cfRule type="containsText" dxfId="1694" priority="1900" operator="containsText" text="❌">
      <formula>NOT(ISERROR(SEARCH("❌",L110)))</formula>
    </cfRule>
  </conditionalFormatting>
  <conditionalFormatting sqref="I116">
    <cfRule type="cellIs" dxfId="1693" priority="1895" operator="equal">
      <formula>"Muy Alta"</formula>
    </cfRule>
    <cfRule type="cellIs" dxfId="1692" priority="1896" operator="equal">
      <formula>"Alta"</formula>
    </cfRule>
    <cfRule type="cellIs" dxfId="1691" priority="1897" operator="equal">
      <formula>"Media"</formula>
    </cfRule>
    <cfRule type="cellIs" dxfId="1690" priority="1898" operator="equal">
      <formula>"Baja"</formula>
    </cfRule>
    <cfRule type="cellIs" dxfId="1689" priority="1899" operator="equal">
      <formula>"Muy Baja"</formula>
    </cfRule>
  </conditionalFormatting>
  <conditionalFormatting sqref="M116">
    <cfRule type="cellIs" dxfId="1688" priority="1890" operator="equal">
      <formula>"Catastrófico"</formula>
    </cfRule>
    <cfRule type="cellIs" dxfId="1687" priority="1891" operator="equal">
      <formula>"Mayor"</formula>
    </cfRule>
    <cfRule type="cellIs" dxfId="1686" priority="1892" operator="equal">
      <formula>"Moderado"</formula>
    </cfRule>
    <cfRule type="cellIs" dxfId="1685" priority="1893" operator="equal">
      <formula>"Menor"</formula>
    </cfRule>
    <cfRule type="cellIs" dxfId="1684" priority="1894" operator="equal">
      <formula>"Leve"</formula>
    </cfRule>
  </conditionalFormatting>
  <conditionalFormatting sqref="O116">
    <cfRule type="cellIs" dxfId="1683" priority="1886" operator="equal">
      <formula>"Extremo"</formula>
    </cfRule>
    <cfRule type="cellIs" dxfId="1682" priority="1887" operator="equal">
      <formula>"Alto"</formula>
    </cfRule>
    <cfRule type="cellIs" dxfId="1681" priority="1888" operator="equal">
      <formula>"Moderado"</formula>
    </cfRule>
    <cfRule type="cellIs" dxfId="1680" priority="1889" operator="equal">
      <formula>"Bajo"</formula>
    </cfRule>
  </conditionalFormatting>
  <conditionalFormatting sqref="Z116:Z121">
    <cfRule type="cellIs" dxfId="1679" priority="1881" operator="equal">
      <formula>"Muy Alta"</formula>
    </cfRule>
    <cfRule type="cellIs" dxfId="1678" priority="1882" operator="equal">
      <formula>"Alta"</formula>
    </cfRule>
    <cfRule type="cellIs" dxfId="1677" priority="1883" operator="equal">
      <formula>"Media"</formula>
    </cfRule>
    <cfRule type="cellIs" dxfId="1676" priority="1884" operator="equal">
      <formula>"Baja"</formula>
    </cfRule>
    <cfRule type="cellIs" dxfId="1675" priority="1885" operator="equal">
      <formula>"Muy Baja"</formula>
    </cfRule>
  </conditionalFormatting>
  <conditionalFormatting sqref="AB116:AB121">
    <cfRule type="cellIs" dxfId="1674" priority="1876" operator="equal">
      <formula>"Catastrófico"</formula>
    </cfRule>
    <cfRule type="cellIs" dxfId="1673" priority="1877" operator="equal">
      <formula>"Mayor"</formula>
    </cfRule>
    <cfRule type="cellIs" dxfId="1672" priority="1878" operator="equal">
      <formula>"Moderado"</formula>
    </cfRule>
    <cfRule type="cellIs" dxfId="1671" priority="1879" operator="equal">
      <formula>"Menor"</formula>
    </cfRule>
    <cfRule type="cellIs" dxfId="1670" priority="1880" operator="equal">
      <formula>"Leve"</formula>
    </cfRule>
  </conditionalFormatting>
  <conditionalFormatting sqref="AD116:AD121">
    <cfRule type="cellIs" dxfId="1669" priority="1872" operator="equal">
      <formula>"Extremo"</formula>
    </cfRule>
    <cfRule type="cellIs" dxfId="1668" priority="1873" operator="equal">
      <formula>"Alto"</formula>
    </cfRule>
    <cfRule type="cellIs" dxfId="1667" priority="1874" operator="equal">
      <formula>"Moderado"</formula>
    </cfRule>
    <cfRule type="cellIs" dxfId="1666" priority="1875" operator="equal">
      <formula>"Bajo"</formula>
    </cfRule>
  </conditionalFormatting>
  <conditionalFormatting sqref="L116:L121">
    <cfRule type="containsText" dxfId="1665" priority="1871" operator="containsText" text="❌">
      <formula>NOT(ISERROR(SEARCH("❌",L116)))</formula>
    </cfRule>
  </conditionalFormatting>
  <conditionalFormatting sqref="I122">
    <cfRule type="cellIs" dxfId="1664" priority="1866" operator="equal">
      <formula>"Muy Alta"</formula>
    </cfRule>
    <cfRule type="cellIs" dxfId="1663" priority="1867" operator="equal">
      <formula>"Alta"</formula>
    </cfRule>
    <cfRule type="cellIs" dxfId="1662" priority="1868" operator="equal">
      <formula>"Media"</formula>
    </cfRule>
    <cfRule type="cellIs" dxfId="1661" priority="1869" operator="equal">
      <formula>"Baja"</formula>
    </cfRule>
    <cfRule type="cellIs" dxfId="1660" priority="1870" operator="equal">
      <formula>"Muy Baja"</formula>
    </cfRule>
  </conditionalFormatting>
  <conditionalFormatting sqref="M122">
    <cfRule type="cellIs" dxfId="1659" priority="1861" operator="equal">
      <formula>"Catastrófico"</formula>
    </cfRule>
    <cfRule type="cellIs" dxfId="1658" priority="1862" operator="equal">
      <formula>"Mayor"</formula>
    </cfRule>
    <cfRule type="cellIs" dxfId="1657" priority="1863" operator="equal">
      <formula>"Moderado"</formula>
    </cfRule>
    <cfRule type="cellIs" dxfId="1656" priority="1864" operator="equal">
      <formula>"Menor"</formula>
    </cfRule>
    <cfRule type="cellIs" dxfId="1655" priority="1865" operator="equal">
      <formula>"Leve"</formula>
    </cfRule>
  </conditionalFormatting>
  <conditionalFormatting sqref="O122">
    <cfRule type="cellIs" dxfId="1654" priority="1857" operator="equal">
      <formula>"Extremo"</formula>
    </cfRule>
    <cfRule type="cellIs" dxfId="1653" priority="1858" operator="equal">
      <formula>"Alto"</formula>
    </cfRule>
    <cfRule type="cellIs" dxfId="1652" priority="1859" operator="equal">
      <formula>"Moderado"</formula>
    </cfRule>
    <cfRule type="cellIs" dxfId="1651" priority="1860" operator="equal">
      <formula>"Bajo"</formula>
    </cfRule>
  </conditionalFormatting>
  <conditionalFormatting sqref="Z122:Z127">
    <cfRule type="cellIs" dxfId="1650" priority="1852" operator="equal">
      <formula>"Muy Alta"</formula>
    </cfRule>
    <cfRule type="cellIs" dxfId="1649" priority="1853" operator="equal">
      <formula>"Alta"</formula>
    </cfRule>
    <cfRule type="cellIs" dxfId="1648" priority="1854" operator="equal">
      <formula>"Media"</formula>
    </cfRule>
    <cfRule type="cellIs" dxfId="1647" priority="1855" operator="equal">
      <formula>"Baja"</formula>
    </cfRule>
    <cfRule type="cellIs" dxfId="1646" priority="1856" operator="equal">
      <formula>"Muy Baja"</formula>
    </cfRule>
  </conditionalFormatting>
  <conditionalFormatting sqref="AB122:AB127">
    <cfRule type="cellIs" dxfId="1645" priority="1847" operator="equal">
      <formula>"Catastrófico"</formula>
    </cfRule>
    <cfRule type="cellIs" dxfId="1644" priority="1848" operator="equal">
      <formula>"Mayor"</formula>
    </cfRule>
    <cfRule type="cellIs" dxfId="1643" priority="1849" operator="equal">
      <formula>"Moderado"</formula>
    </cfRule>
    <cfRule type="cellIs" dxfId="1642" priority="1850" operator="equal">
      <formula>"Menor"</formula>
    </cfRule>
    <cfRule type="cellIs" dxfId="1641" priority="1851" operator="equal">
      <formula>"Leve"</formula>
    </cfRule>
  </conditionalFormatting>
  <conditionalFormatting sqref="AD122:AD127">
    <cfRule type="cellIs" dxfId="1640" priority="1843" operator="equal">
      <formula>"Extremo"</formula>
    </cfRule>
    <cfRule type="cellIs" dxfId="1639" priority="1844" operator="equal">
      <formula>"Alto"</formula>
    </cfRule>
    <cfRule type="cellIs" dxfId="1638" priority="1845" operator="equal">
      <formula>"Moderado"</formula>
    </cfRule>
    <cfRule type="cellIs" dxfId="1637" priority="1846" operator="equal">
      <formula>"Bajo"</formula>
    </cfRule>
  </conditionalFormatting>
  <conditionalFormatting sqref="L122:L127">
    <cfRule type="containsText" dxfId="1636" priority="1842" operator="containsText" text="❌">
      <formula>NOT(ISERROR(SEARCH("❌",L122)))</formula>
    </cfRule>
  </conditionalFormatting>
  <conditionalFormatting sqref="I128">
    <cfRule type="cellIs" dxfId="1635" priority="1837" operator="equal">
      <formula>"Muy Alta"</formula>
    </cfRule>
    <cfRule type="cellIs" dxfId="1634" priority="1838" operator="equal">
      <formula>"Alta"</formula>
    </cfRule>
    <cfRule type="cellIs" dxfId="1633" priority="1839" operator="equal">
      <formula>"Media"</formula>
    </cfRule>
    <cfRule type="cellIs" dxfId="1632" priority="1840" operator="equal">
      <formula>"Baja"</formula>
    </cfRule>
    <cfRule type="cellIs" dxfId="1631" priority="1841" operator="equal">
      <formula>"Muy Baja"</formula>
    </cfRule>
  </conditionalFormatting>
  <conditionalFormatting sqref="M128">
    <cfRule type="cellIs" dxfId="1630" priority="1832" operator="equal">
      <formula>"Catastrófico"</formula>
    </cfRule>
    <cfRule type="cellIs" dxfId="1629" priority="1833" operator="equal">
      <formula>"Mayor"</formula>
    </cfRule>
    <cfRule type="cellIs" dxfId="1628" priority="1834" operator="equal">
      <formula>"Moderado"</formula>
    </cfRule>
    <cfRule type="cellIs" dxfId="1627" priority="1835" operator="equal">
      <formula>"Menor"</formula>
    </cfRule>
    <cfRule type="cellIs" dxfId="1626" priority="1836" operator="equal">
      <formula>"Leve"</formula>
    </cfRule>
  </conditionalFormatting>
  <conditionalFormatting sqref="O128">
    <cfRule type="cellIs" dxfId="1625" priority="1828" operator="equal">
      <formula>"Extremo"</formula>
    </cfRule>
    <cfRule type="cellIs" dxfId="1624" priority="1829" operator="equal">
      <formula>"Alto"</formula>
    </cfRule>
    <cfRule type="cellIs" dxfId="1623" priority="1830" operator="equal">
      <formula>"Moderado"</formula>
    </cfRule>
    <cfRule type="cellIs" dxfId="1622" priority="1831" operator="equal">
      <formula>"Bajo"</formula>
    </cfRule>
  </conditionalFormatting>
  <conditionalFormatting sqref="Z128:Z133">
    <cfRule type="cellIs" dxfId="1621" priority="1823" operator="equal">
      <formula>"Muy Alta"</formula>
    </cfRule>
    <cfRule type="cellIs" dxfId="1620" priority="1824" operator="equal">
      <formula>"Alta"</formula>
    </cfRule>
    <cfRule type="cellIs" dxfId="1619" priority="1825" operator="equal">
      <formula>"Media"</formula>
    </cfRule>
    <cfRule type="cellIs" dxfId="1618" priority="1826" operator="equal">
      <formula>"Baja"</formula>
    </cfRule>
    <cfRule type="cellIs" dxfId="1617" priority="1827" operator="equal">
      <formula>"Muy Baja"</formula>
    </cfRule>
  </conditionalFormatting>
  <conditionalFormatting sqref="AB128:AB133">
    <cfRule type="cellIs" dxfId="1616" priority="1818" operator="equal">
      <formula>"Catastrófico"</formula>
    </cfRule>
    <cfRule type="cellIs" dxfId="1615" priority="1819" operator="equal">
      <formula>"Mayor"</formula>
    </cfRule>
    <cfRule type="cellIs" dxfId="1614" priority="1820" operator="equal">
      <formula>"Moderado"</formula>
    </cfRule>
    <cfRule type="cellIs" dxfId="1613" priority="1821" operator="equal">
      <formula>"Menor"</formula>
    </cfRule>
    <cfRule type="cellIs" dxfId="1612" priority="1822" operator="equal">
      <formula>"Leve"</formula>
    </cfRule>
  </conditionalFormatting>
  <conditionalFormatting sqref="AD128:AD133">
    <cfRule type="cellIs" dxfId="1611" priority="1814" operator="equal">
      <formula>"Extremo"</formula>
    </cfRule>
    <cfRule type="cellIs" dxfId="1610" priority="1815" operator="equal">
      <formula>"Alto"</formula>
    </cfRule>
    <cfRule type="cellIs" dxfId="1609" priority="1816" operator="equal">
      <formula>"Moderado"</formula>
    </cfRule>
    <cfRule type="cellIs" dxfId="1608" priority="1817" operator="equal">
      <formula>"Bajo"</formula>
    </cfRule>
  </conditionalFormatting>
  <conditionalFormatting sqref="L128:L133">
    <cfRule type="containsText" dxfId="1607" priority="1813" operator="containsText" text="❌">
      <formula>NOT(ISERROR(SEARCH("❌",L128)))</formula>
    </cfRule>
  </conditionalFormatting>
  <conditionalFormatting sqref="I134">
    <cfRule type="cellIs" dxfId="1606" priority="1808" operator="equal">
      <formula>"Muy Alta"</formula>
    </cfRule>
    <cfRule type="cellIs" dxfId="1605" priority="1809" operator="equal">
      <formula>"Alta"</formula>
    </cfRule>
    <cfRule type="cellIs" dxfId="1604" priority="1810" operator="equal">
      <formula>"Media"</formula>
    </cfRule>
    <cfRule type="cellIs" dxfId="1603" priority="1811" operator="equal">
      <formula>"Baja"</formula>
    </cfRule>
    <cfRule type="cellIs" dxfId="1602" priority="1812" operator="equal">
      <formula>"Muy Baja"</formula>
    </cfRule>
  </conditionalFormatting>
  <conditionalFormatting sqref="M134">
    <cfRule type="cellIs" dxfId="1601" priority="1803" operator="equal">
      <formula>"Catastrófico"</formula>
    </cfRule>
    <cfRule type="cellIs" dxfId="1600" priority="1804" operator="equal">
      <formula>"Mayor"</formula>
    </cfRule>
    <cfRule type="cellIs" dxfId="1599" priority="1805" operator="equal">
      <formula>"Moderado"</formula>
    </cfRule>
    <cfRule type="cellIs" dxfId="1598" priority="1806" operator="equal">
      <formula>"Menor"</formula>
    </cfRule>
    <cfRule type="cellIs" dxfId="1597" priority="1807" operator="equal">
      <formula>"Leve"</formula>
    </cfRule>
  </conditionalFormatting>
  <conditionalFormatting sqref="O134">
    <cfRule type="cellIs" dxfId="1596" priority="1799" operator="equal">
      <formula>"Extremo"</formula>
    </cfRule>
    <cfRule type="cellIs" dxfId="1595" priority="1800" operator="equal">
      <formula>"Alto"</formula>
    </cfRule>
    <cfRule type="cellIs" dxfId="1594" priority="1801" operator="equal">
      <formula>"Moderado"</formula>
    </cfRule>
    <cfRule type="cellIs" dxfId="1593" priority="1802" operator="equal">
      <formula>"Bajo"</formula>
    </cfRule>
  </conditionalFormatting>
  <conditionalFormatting sqref="Z134:Z139">
    <cfRule type="cellIs" dxfId="1592" priority="1794" operator="equal">
      <formula>"Muy Alta"</formula>
    </cfRule>
    <cfRule type="cellIs" dxfId="1591" priority="1795" operator="equal">
      <formula>"Alta"</formula>
    </cfRule>
    <cfRule type="cellIs" dxfId="1590" priority="1796" operator="equal">
      <formula>"Media"</formula>
    </cfRule>
    <cfRule type="cellIs" dxfId="1589" priority="1797" operator="equal">
      <formula>"Baja"</formula>
    </cfRule>
    <cfRule type="cellIs" dxfId="1588" priority="1798" operator="equal">
      <formula>"Muy Baja"</formula>
    </cfRule>
  </conditionalFormatting>
  <conditionalFormatting sqref="AB134:AB139">
    <cfRule type="cellIs" dxfId="1587" priority="1789" operator="equal">
      <formula>"Catastrófico"</formula>
    </cfRule>
    <cfRule type="cellIs" dxfId="1586" priority="1790" operator="equal">
      <formula>"Mayor"</formula>
    </cfRule>
    <cfRule type="cellIs" dxfId="1585" priority="1791" operator="equal">
      <formula>"Moderado"</formula>
    </cfRule>
    <cfRule type="cellIs" dxfId="1584" priority="1792" operator="equal">
      <formula>"Menor"</formula>
    </cfRule>
    <cfRule type="cellIs" dxfId="1583" priority="1793" operator="equal">
      <formula>"Leve"</formula>
    </cfRule>
  </conditionalFormatting>
  <conditionalFormatting sqref="AD134:AD139">
    <cfRule type="cellIs" dxfId="1582" priority="1785" operator="equal">
      <formula>"Extremo"</formula>
    </cfRule>
    <cfRule type="cellIs" dxfId="1581" priority="1786" operator="equal">
      <formula>"Alto"</formula>
    </cfRule>
    <cfRule type="cellIs" dxfId="1580" priority="1787" operator="equal">
      <formula>"Moderado"</formula>
    </cfRule>
    <cfRule type="cellIs" dxfId="1579" priority="1788" operator="equal">
      <formula>"Bajo"</formula>
    </cfRule>
  </conditionalFormatting>
  <conditionalFormatting sqref="L134:L139">
    <cfRule type="containsText" dxfId="1578" priority="1784" operator="containsText" text="❌">
      <formula>NOT(ISERROR(SEARCH("❌",L134)))</formula>
    </cfRule>
  </conditionalFormatting>
  <conditionalFormatting sqref="I140">
    <cfRule type="cellIs" dxfId="1577" priority="1779" operator="equal">
      <formula>"Muy Alta"</formula>
    </cfRule>
    <cfRule type="cellIs" dxfId="1576" priority="1780" operator="equal">
      <formula>"Alta"</formula>
    </cfRule>
    <cfRule type="cellIs" dxfId="1575" priority="1781" operator="equal">
      <formula>"Media"</formula>
    </cfRule>
    <cfRule type="cellIs" dxfId="1574" priority="1782" operator="equal">
      <formula>"Baja"</formula>
    </cfRule>
    <cfRule type="cellIs" dxfId="1573" priority="1783" operator="equal">
      <formula>"Muy Baja"</formula>
    </cfRule>
  </conditionalFormatting>
  <conditionalFormatting sqref="M140">
    <cfRule type="cellIs" dxfId="1572" priority="1774" operator="equal">
      <formula>"Catastrófico"</formula>
    </cfRule>
    <cfRule type="cellIs" dxfId="1571" priority="1775" operator="equal">
      <formula>"Mayor"</formula>
    </cfRule>
    <cfRule type="cellIs" dxfId="1570" priority="1776" operator="equal">
      <formula>"Moderado"</formula>
    </cfRule>
    <cfRule type="cellIs" dxfId="1569" priority="1777" operator="equal">
      <formula>"Menor"</formula>
    </cfRule>
    <cfRule type="cellIs" dxfId="1568" priority="1778" operator="equal">
      <formula>"Leve"</formula>
    </cfRule>
  </conditionalFormatting>
  <conditionalFormatting sqref="O140">
    <cfRule type="cellIs" dxfId="1567" priority="1770" operator="equal">
      <formula>"Extremo"</formula>
    </cfRule>
    <cfRule type="cellIs" dxfId="1566" priority="1771" operator="equal">
      <formula>"Alto"</formula>
    </cfRule>
    <cfRule type="cellIs" dxfId="1565" priority="1772" operator="equal">
      <formula>"Moderado"</formula>
    </cfRule>
    <cfRule type="cellIs" dxfId="1564" priority="1773" operator="equal">
      <formula>"Bajo"</formula>
    </cfRule>
  </conditionalFormatting>
  <conditionalFormatting sqref="Z140:Z145">
    <cfRule type="cellIs" dxfId="1563" priority="1765" operator="equal">
      <formula>"Muy Alta"</formula>
    </cfRule>
    <cfRule type="cellIs" dxfId="1562" priority="1766" operator="equal">
      <formula>"Alta"</formula>
    </cfRule>
    <cfRule type="cellIs" dxfId="1561" priority="1767" operator="equal">
      <formula>"Media"</formula>
    </cfRule>
    <cfRule type="cellIs" dxfId="1560" priority="1768" operator="equal">
      <formula>"Baja"</formula>
    </cfRule>
    <cfRule type="cellIs" dxfId="1559" priority="1769" operator="equal">
      <formula>"Muy Baja"</formula>
    </cfRule>
  </conditionalFormatting>
  <conditionalFormatting sqref="AB140:AB145">
    <cfRule type="cellIs" dxfId="1558" priority="1760" operator="equal">
      <formula>"Catastrófico"</formula>
    </cfRule>
    <cfRule type="cellIs" dxfId="1557" priority="1761" operator="equal">
      <formula>"Mayor"</formula>
    </cfRule>
    <cfRule type="cellIs" dxfId="1556" priority="1762" operator="equal">
      <formula>"Moderado"</formula>
    </cfRule>
    <cfRule type="cellIs" dxfId="1555" priority="1763" operator="equal">
      <formula>"Menor"</formula>
    </cfRule>
    <cfRule type="cellIs" dxfId="1554" priority="1764" operator="equal">
      <formula>"Leve"</formula>
    </cfRule>
  </conditionalFormatting>
  <conditionalFormatting sqref="AD140:AD145">
    <cfRule type="cellIs" dxfId="1553" priority="1756" operator="equal">
      <formula>"Extremo"</formula>
    </cfRule>
    <cfRule type="cellIs" dxfId="1552" priority="1757" operator="equal">
      <formula>"Alto"</formula>
    </cfRule>
    <cfRule type="cellIs" dxfId="1551" priority="1758" operator="equal">
      <formula>"Moderado"</formula>
    </cfRule>
    <cfRule type="cellIs" dxfId="1550" priority="1759" operator="equal">
      <formula>"Bajo"</formula>
    </cfRule>
  </conditionalFormatting>
  <conditionalFormatting sqref="L140:L145">
    <cfRule type="containsText" dxfId="1549" priority="1755" operator="containsText" text="❌">
      <formula>NOT(ISERROR(SEARCH("❌",L140)))</formula>
    </cfRule>
  </conditionalFormatting>
  <conditionalFormatting sqref="I146 I152 I158 I164 I170">
    <cfRule type="cellIs" dxfId="1548" priority="1750" operator="equal">
      <formula>"Muy Alta"</formula>
    </cfRule>
    <cfRule type="cellIs" dxfId="1547" priority="1751" operator="equal">
      <formula>"Alta"</formula>
    </cfRule>
    <cfRule type="cellIs" dxfId="1546" priority="1752" operator="equal">
      <formula>"Media"</formula>
    </cfRule>
    <cfRule type="cellIs" dxfId="1545" priority="1753" operator="equal">
      <formula>"Baja"</formula>
    </cfRule>
    <cfRule type="cellIs" dxfId="1544" priority="1754" operator="equal">
      <formula>"Muy Baja"</formula>
    </cfRule>
  </conditionalFormatting>
  <conditionalFormatting sqref="M146 M152 M158 M164 M170">
    <cfRule type="cellIs" dxfId="1543" priority="1745" operator="equal">
      <formula>"Catastrófico"</formula>
    </cfRule>
    <cfRule type="cellIs" dxfId="1542" priority="1746" operator="equal">
      <formula>"Mayor"</formula>
    </cfRule>
    <cfRule type="cellIs" dxfId="1541" priority="1747" operator="equal">
      <formula>"Moderado"</formula>
    </cfRule>
    <cfRule type="cellIs" dxfId="1540" priority="1748" operator="equal">
      <formula>"Menor"</formula>
    </cfRule>
    <cfRule type="cellIs" dxfId="1539" priority="1749" operator="equal">
      <formula>"Leve"</formula>
    </cfRule>
  </conditionalFormatting>
  <conditionalFormatting sqref="O146">
    <cfRule type="cellIs" dxfId="1538" priority="1741" operator="equal">
      <formula>"Extremo"</formula>
    </cfRule>
    <cfRule type="cellIs" dxfId="1537" priority="1742" operator="equal">
      <formula>"Alto"</formula>
    </cfRule>
    <cfRule type="cellIs" dxfId="1536" priority="1743" operator="equal">
      <formula>"Moderado"</formula>
    </cfRule>
    <cfRule type="cellIs" dxfId="1535" priority="1744" operator="equal">
      <formula>"Bajo"</formula>
    </cfRule>
  </conditionalFormatting>
  <conditionalFormatting sqref="Z146:Z151">
    <cfRule type="cellIs" dxfId="1534" priority="1736" operator="equal">
      <formula>"Muy Alta"</formula>
    </cfRule>
    <cfRule type="cellIs" dxfId="1533" priority="1737" operator="equal">
      <formula>"Alta"</formula>
    </cfRule>
    <cfRule type="cellIs" dxfId="1532" priority="1738" operator="equal">
      <formula>"Media"</formula>
    </cfRule>
    <cfRule type="cellIs" dxfId="1531" priority="1739" operator="equal">
      <formula>"Baja"</formula>
    </cfRule>
    <cfRule type="cellIs" dxfId="1530" priority="1740" operator="equal">
      <formula>"Muy Baja"</formula>
    </cfRule>
  </conditionalFormatting>
  <conditionalFormatting sqref="AB146:AB151">
    <cfRule type="cellIs" dxfId="1529" priority="1731" operator="equal">
      <formula>"Catastrófico"</formula>
    </cfRule>
    <cfRule type="cellIs" dxfId="1528" priority="1732" operator="equal">
      <formula>"Mayor"</formula>
    </cfRule>
    <cfRule type="cellIs" dxfId="1527" priority="1733" operator="equal">
      <formula>"Moderado"</formula>
    </cfRule>
    <cfRule type="cellIs" dxfId="1526" priority="1734" operator="equal">
      <formula>"Menor"</formula>
    </cfRule>
    <cfRule type="cellIs" dxfId="1525" priority="1735" operator="equal">
      <formula>"Leve"</formula>
    </cfRule>
  </conditionalFormatting>
  <conditionalFormatting sqref="AD146:AD151">
    <cfRule type="cellIs" dxfId="1524" priority="1727" operator="equal">
      <formula>"Extremo"</formula>
    </cfRule>
    <cfRule type="cellIs" dxfId="1523" priority="1728" operator="equal">
      <formula>"Alto"</formula>
    </cfRule>
    <cfRule type="cellIs" dxfId="1522" priority="1729" operator="equal">
      <formula>"Moderado"</formula>
    </cfRule>
    <cfRule type="cellIs" dxfId="1521" priority="1730" operator="equal">
      <formula>"Bajo"</formula>
    </cfRule>
  </conditionalFormatting>
  <conditionalFormatting sqref="O152">
    <cfRule type="cellIs" dxfId="1520" priority="1723" operator="equal">
      <formula>"Extremo"</formula>
    </cfRule>
    <cfRule type="cellIs" dxfId="1519" priority="1724" operator="equal">
      <formula>"Alto"</formula>
    </cfRule>
    <cfRule type="cellIs" dxfId="1518" priority="1725" operator="equal">
      <formula>"Moderado"</formula>
    </cfRule>
    <cfRule type="cellIs" dxfId="1517" priority="1726" operator="equal">
      <formula>"Bajo"</formula>
    </cfRule>
  </conditionalFormatting>
  <conditionalFormatting sqref="Z152:Z157">
    <cfRule type="cellIs" dxfId="1516" priority="1718" operator="equal">
      <formula>"Muy Alta"</formula>
    </cfRule>
    <cfRule type="cellIs" dxfId="1515" priority="1719" operator="equal">
      <formula>"Alta"</formula>
    </cfRule>
    <cfRule type="cellIs" dxfId="1514" priority="1720" operator="equal">
      <formula>"Media"</formula>
    </cfRule>
    <cfRule type="cellIs" dxfId="1513" priority="1721" operator="equal">
      <formula>"Baja"</formula>
    </cfRule>
    <cfRule type="cellIs" dxfId="1512" priority="1722" operator="equal">
      <formula>"Muy Baja"</formula>
    </cfRule>
  </conditionalFormatting>
  <conditionalFormatting sqref="AB152:AB157">
    <cfRule type="cellIs" dxfId="1511" priority="1713" operator="equal">
      <formula>"Catastrófico"</formula>
    </cfRule>
    <cfRule type="cellIs" dxfId="1510" priority="1714" operator="equal">
      <formula>"Mayor"</formula>
    </cfRule>
    <cfRule type="cellIs" dxfId="1509" priority="1715" operator="equal">
      <formula>"Moderado"</formula>
    </cfRule>
    <cfRule type="cellIs" dxfId="1508" priority="1716" operator="equal">
      <formula>"Menor"</formula>
    </cfRule>
    <cfRule type="cellIs" dxfId="1507" priority="1717" operator="equal">
      <formula>"Leve"</formula>
    </cfRule>
  </conditionalFormatting>
  <conditionalFormatting sqref="AD152:AD157">
    <cfRule type="cellIs" dxfId="1506" priority="1709" operator="equal">
      <formula>"Extremo"</formula>
    </cfRule>
    <cfRule type="cellIs" dxfId="1505" priority="1710" operator="equal">
      <formula>"Alto"</formula>
    </cfRule>
    <cfRule type="cellIs" dxfId="1504" priority="1711" operator="equal">
      <formula>"Moderado"</formula>
    </cfRule>
    <cfRule type="cellIs" dxfId="1503" priority="1712" operator="equal">
      <formula>"Bajo"</formula>
    </cfRule>
  </conditionalFormatting>
  <conditionalFormatting sqref="O158">
    <cfRule type="cellIs" dxfId="1502" priority="1705" operator="equal">
      <formula>"Extremo"</formula>
    </cfRule>
    <cfRule type="cellIs" dxfId="1501" priority="1706" operator="equal">
      <formula>"Alto"</formula>
    </cfRule>
    <cfRule type="cellIs" dxfId="1500" priority="1707" operator="equal">
      <formula>"Moderado"</formula>
    </cfRule>
    <cfRule type="cellIs" dxfId="1499" priority="1708" operator="equal">
      <formula>"Bajo"</formula>
    </cfRule>
  </conditionalFormatting>
  <conditionalFormatting sqref="Z158:Z163">
    <cfRule type="cellIs" dxfId="1498" priority="1700" operator="equal">
      <formula>"Muy Alta"</formula>
    </cfRule>
    <cfRule type="cellIs" dxfId="1497" priority="1701" operator="equal">
      <formula>"Alta"</formula>
    </cfRule>
    <cfRule type="cellIs" dxfId="1496" priority="1702" operator="equal">
      <formula>"Media"</formula>
    </cfRule>
    <cfRule type="cellIs" dxfId="1495" priority="1703" operator="equal">
      <formula>"Baja"</formula>
    </cfRule>
    <cfRule type="cellIs" dxfId="1494" priority="1704" operator="equal">
      <formula>"Muy Baja"</formula>
    </cfRule>
  </conditionalFormatting>
  <conditionalFormatting sqref="AB158:AB163">
    <cfRule type="cellIs" dxfId="1493" priority="1695" operator="equal">
      <formula>"Catastrófico"</formula>
    </cfRule>
    <cfRule type="cellIs" dxfId="1492" priority="1696" operator="equal">
      <formula>"Mayor"</formula>
    </cfRule>
    <cfRule type="cellIs" dxfId="1491" priority="1697" operator="equal">
      <formula>"Moderado"</formula>
    </cfRule>
    <cfRule type="cellIs" dxfId="1490" priority="1698" operator="equal">
      <formula>"Menor"</formula>
    </cfRule>
    <cfRule type="cellIs" dxfId="1489" priority="1699" operator="equal">
      <formula>"Leve"</formula>
    </cfRule>
  </conditionalFormatting>
  <conditionalFormatting sqref="AD158:AD163">
    <cfRule type="cellIs" dxfId="1488" priority="1691" operator="equal">
      <formula>"Extremo"</formula>
    </cfRule>
    <cfRule type="cellIs" dxfId="1487" priority="1692" operator="equal">
      <formula>"Alto"</formula>
    </cfRule>
    <cfRule type="cellIs" dxfId="1486" priority="1693" operator="equal">
      <formula>"Moderado"</formula>
    </cfRule>
    <cfRule type="cellIs" dxfId="1485" priority="1694" operator="equal">
      <formula>"Bajo"</formula>
    </cfRule>
  </conditionalFormatting>
  <conditionalFormatting sqref="O164">
    <cfRule type="cellIs" dxfId="1484" priority="1687" operator="equal">
      <formula>"Extremo"</formula>
    </cfRule>
    <cfRule type="cellIs" dxfId="1483" priority="1688" operator="equal">
      <formula>"Alto"</formula>
    </cfRule>
    <cfRule type="cellIs" dxfId="1482" priority="1689" operator="equal">
      <formula>"Moderado"</formula>
    </cfRule>
    <cfRule type="cellIs" dxfId="1481" priority="1690" operator="equal">
      <formula>"Bajo"</formula>
    </cfRule>
  </conditionalFormatting>
  <conditionalFormatting sqref="Z164:Z169">
    <cfRule type="cellIs" dxfId="1480" priority="1682" operator="equal">
      <formula>"Muy Alta"</formula>
    </cfRule>
    <cfRule type="cellIs" dxfId="1479" priority="1683" operator="equal">
      <formula>"Alta"</formula>
    </cfRule>
    <cfRule type="cellIs" dxfId="1478" priority="1684" operator="equal">
      <formula>"Media"</formula>
    </cfRule>
    <cfRule type="cellIs" dxfId="1477" priority="1685" operator="equal">
      <formula>"Baja"</formula>
    </cfRule>
    <cfRule type="cellIs" dxfId="1476" priority="1686" operator="equal">
      <formula>"Muy Baja"</formula>
    </cfRule>
  </conditionalFormatting>
  <conditionalFormatting sqref="AB164:AB169">
    <cfRule type="cellIs" dxfId="1475" priority="1677" operator="equal">
      <formula>"Catastrófico"</formula>
    </cfRule>
    <cfRule type="cellIs" dxfId="1474" priority="1678" operator="equal">
      <formula>"Mayor"</formula>
    </cfRule>
    <cfRule type="cellIs" dxfId="1473" priority="1679" operator="equal">
      <formula>"Moderado"</formula>
    </cfRule>
    <cfRule type="cellIs" dxfId="1472" priority="1680" operator="equal">
      <formula>"Menor"</formula>
    </cfRule>
    <cfRule type="cellIs" dxfId="1471" priority="1681" operator="equal">
      <formula>"Leve"</formula>
    </cfRule>
  </conditionalFormatting>
  <conditionalFormatting sqref="AD164:AD169">
    <cfRule type="cellIs" dxfId="1470" priority="1673" operator="equal">
      <formula>"Extremo"</formula>
    </cfRule>
    <cfRule type="cellIs" dxfId="1469" priority="1674" operator="equal">
      <formula>"Alto"</formula>
    </cfRule>
    <cfRule type="cellIs" dxfId="1468" priority="1675" operator="equal">
      <formula>"Moderado"</formula>
    </cfRule>
    <cfRule type="cellIs" dxfId="1467" priority="1676" operator="equal">
      <formula>"Bajo"</formula>
    </cfRule>
  </conditionalFormatting>
  <conditionalFormatting sqref="O170">
    <cfRule type="cellIs" dxfId="1466" priority="1669" operator="equal">
      <formula>"Extremo"</formula>
    </cfRule>
    <cfRule type="cellIs" dxfId="1465" priority="1670" operator="equal">
      <formula>"Alto"</formula>
    </cfRule>
    <cfRule type="cellIs" dxfId="1464" priority="1671" operator="equal">
      <formula>"Moderado"</formula>
    </cfRule>
    <cfRule type="cellIs" dxfId="1463" priority="1672" operator="equal">
      <formula>"Bajo"</formula>
    </cfRule>
  </conditionalFormatting>
  <conditionalFormatting sqref="L146:L175">
    <cfRule type="containsText" dxfId="1462" priority="1668" operator="containsText" text="❌">
      <formula>NOT(ISERROR(SEARCH("❌",L146)))</formula>
    </cfRule>
  </conditionalFormatting>
  <conditionalFormatting sqref="Z170:Z175">
    <cfRule type="cellIs" dxfId="1461" priority="1663" operator="equal">
      <formula>"Muy Alta"</formula>
    </cfRule>
    <cfRule type="cellIs" dxfId="1460" priority="1664" operator="equal">
      <formula>"Alta"</formula>
    </cfRule>
    <cfRule type="cellIs" dxfId="1459" priority="1665" operator="equal">
      <formula>"Media"</formula>
    </cfRule>
    <cfRule type="cellIs" dxfId="1458" priority="1666" operator="equal">
      <formula>"Baja"</formula>
    </cfRule>
    <cfRule type="cellIs" dxfId="1457" priority="1667" operator="equal">
      <formula>"Muy Baja"</formula>
    </cfRule>
  </conditionalFormatting>
  <conditionalFormatting sqref="AB170:AB175">
    <cfRule type="cellIs" dxfId="1456" priority="1658" operator="equal">
      <formula>"Catastrófico"</formula>
    </cfRule>
    <cfRule type="cellIs" dxfId="1455" priority="1659" operator="equal">
      <formula>"Mayor"</formula>
    </cfRule>
    <cfRule type="cellIs" dxfId="1454" priority="1660" operator="equal">
      <formula>"Moderado"</formula>
    </cfRule>
    <cfRule type="cellIs" dxfId="1453" priority="1661" operator="equal">
      <formula>"Menor"</formula>
    </cfRule>
    <cfRule type="cellIs" dxfId="1452" priority="1662" operator="equal">
      <formula>"Leve"</formula>
    </cfRule>
  </conditionalFormatting>
  <conditionalFormatting sqref="AD170:AD175">
    <cfRule type="cellIs" dxfId="1451" priority="1654" operator="equal">
      <formula>"Extremo"</formula>
    </cfRule>
    <cfRule type="cellIs" dxfId="1450" priority="1655" operator="equal">
      <formula>"Alto"</formula>
    </cfRule>
    <cfRule type="cellIs" dxfId="1449" priority="1656" operator="equal">
      <formula>"Moderado"</formula>
    </cfRule>
    <cfRule type="cellIs" dxfId="1448" priority="1657" operator="equal">
      <formula>"Bajo"</formula>
    </cfRule>
  </conditionalFormatting>
  <conditionalFormatting sqref="I176">
    <cfRule type="cellIs" dxfId="1447" priority="1649" operator="equal">
      <formula>"Muy Alta"</formula>
    </cfRule>
    <cfRule type="cellIs" dxfId="1446" priority="1650" operator="equal">
      <formula>"Alta"</formula>
    </cfRule>
    <cfRule type="cellIs" dxfId="1445" priority="1651" operator="equal">
      <formula>"Media"</formula>
    </cfRule>
    <cfRule type="cellIs" dxfId="1444" priority="1652" operator="equal">
      <formula>"Baja"</formula>
    </cfRule>
    <cfRule type="cellIs" dxfId="1443" priority="1653" operator="equal">
      <formula>"Muy Baja"</formula>
    </cfRule>
  </conditionalFormatting>
  <conditionalFormatting sqref="M176">
    <cfRule type="cellIs" dxfId="1442" priority="1644" operator="equal">
      <formula>"Catastrófico"</formula>
    </cfRule>
    <cfRule type="cellIs" dxfId="1441" priority="1645" operator="equal">
      <formula>"Mayor"</formula>
    </cfRule>
    <cfRule type="cellIs" dxfId="1440" priority="1646" operator="equal">
      <formula>"Moderado"</formula>
    </cfRule>
    <cfRule type="cellIs" dxfId="1439" priority="1647" operator="equal">
      <formula>"Menor"</formula>
    </cfRule>
    <cfRule type="cellIs" dxfId="1438" priority="1648" operator="equal">
      <formula>"Leve"</formula>
    </cfRule>
  </conditionalFormatting>
  <conditionalFormatting sqref="O176">
    <cfRule type="cellIs" dxfId="1437" priority="1640" operator="equal">
      <formula>"Extremo"</formula>
    </cfRule>
    <cfRule type="cellIs" dxfId="1436" priority="1641" operator="equal">
      <formula>"Alto"</formula>
    </cfRule>
    <cfRule type="cellIs" dxfId="1435" priority="1642" operator="equal">
      <formula>"Moderado"</formula>
    </cfRule>
    <cfRule type="cellIs" dxfId="1434" priority="1643" operator="equal">
      <formula>"Bajo"</formula>
    </cfRule>
  </conditionalFormatting>
  <conditionalFormatting sqref="Z176:Z181">
    <cfRule type="cellIs" dxfId="1433" priority="1635" operator="equal">
      <formula>"Muy Alta"</formula>
    </cfRule>
    <cfRule type="cellIs" dxfId="1432" priority="1636" operator="equal">
      <formula>"Alta"</formula>
    </cfRule>
    <cfRule type="cellIs" dxfId="1431" priority="1637" operator="equal">
      <formula>"Media"</formula>
    </cfRule>
    <cfRule type="cellIs" dxfId="1430" priority="1638" operator="equal">
      <formula>"Baja"</formula>
    </cfRule>
    <cfRule type="cellIs" dxfId="1429" priority="1639" operator="equal">
      <formula>"Muy Baja"</formula>
    </cfRule>
  </conditionalFormatting>
  <conditionalFormatting sqref="AB176:AB181">
    <cfRule type="cellIs" dxfId="1428" priority="1630" operator="equal">
      <formula>"Catastrófico"</formula>
    </cfRule>
    <cfRule type="cellIs" dxfId="1427" priority="1631" operator="equal">
      <formula>"Mayor"</formula>
    </cfRule>
    <cfRule type="cellIs" dxfId="1426" priority="1632" operator="equal">
      <formula>"Moderado"</formula>
    </cfRule>
    <cfRule type="cellIs" dxfId="1425" priority="1633" operator="equal">
      <formula>"Menor"</formula>
    </cfRule>
    <cfRule type="cellIs" dxfId="1424" priority="1634" operator="equal">
      <formula>"Leve"</formula>
    </cfRule>
  </conditionalFormatting>
  <conditionalFormatting sqref="AD176:AD181">
    <cfRule type="cellIs" dxfId="1423" priority="1626" operator="equal">
      <formula>"Extremo"</formula>
    </cfRule>
    <cfRule type="cellIs" dxfId="1422" priority="1627" operator="equal">
      <formula>"Alto"</formula>
    </cfRule>
    <cfRule type="cellIs" dxfId="1421" priority="1628" operator="equal">
      <formula>"Moderado"</formula>
    </cfRule>
    <cfRule type="cellIs" dxfId="1420" priority="1629" operator="equal">
      <formula>"Bajo"</formula>
    </cfRule>
  </conditionalFormatting>
  <conditionalFormatting sqref="L176:L181">
    <cfRule type="containsText" dxfId="1419" priority="1625" operator="containsText" text="❌">
      <formula>NOT(ISERROR(SEARCH("❌",L176)))</formula>
    </cfRule>
  </conditionalFormatting>
  <conditionalFormatting sqref="I182">
    <cfRule type="cellIs" dxfId="1418" priority="1620" operator="equal">
      <formula>"Muy Alta"</formula>
    </cfRule>
    <cfRule type="cellIs" dxfId="1417" priority="1621" operator="equal">
      <formula>"Alta"</formula>
    </cfRule>
    <cfRule type="cellIs" dxfId="1416" priority="1622" operator="equal">
      <formula>"Media"</formula>
    </cfRule>
    <cfRule type="cellIs" dxfId="1415" priority="1623" operator="equal">
      <formula>"Baja"</formula>
    </cfRule>
    <cfRule type="cellIs" dxfId="1414" priority="1624" operator="equal">
      <formula>"Muy Baja"</formula>
    </cfRule>
  </conditionalFormatting>
  <conditionalFormatting sqref="M182">
    <cfRule type="cellIs" dxfId="1413" priority="1615" operator="equal">
      <formula>"Catastrófico"</formula>
    </cfRule>
    <cfRule type="cellIs" dxfId="1412" priority="1616" operator="equal">
      <formula>"Mayor"</formula>
    </cfRule>
    <cfRule type="cellIs" dxfId="1411" priority="1617" operator="equal">
      <formula>"Moderado"</formula>
    </cfRule>
    <cfRule type="cellIs" dxfId="1410" priority="1618" operator="equal">
      <formula>"Menor"</formula>
    </cfRule>
    <cfRule type="cellIs" dxfId="1409" priority="1619" operator="equal">
      <formula>"Leve"</formula>
    </cfRule>
  </conditionalFormatting>
  <conditionalFormatting sqref="O182">
    <cfRule type="cellIs" dxfId="1408" priority="1611" operator="equal">
      <formula>"Extremo"</formula>
    </cfRule>
    <cfRule type="cellIs" dxfId="1407" priority="1612" operator="equal">
      <formula>"Alto"</formula>
    </cfRule>
    <cfRule type="cellIs" dxfId="1406" priority="1613" operator="equal">
      <formula>"Moderado"</formula>
    </cfRule>
    <cfRule type="cellIs" dxfId="1405" priority="1614" operator="equal">
      <formula>"Bajo"</formula>
    </cfRule>
  </conditionalFormatting>
  <conditionalFormatting sqref="L182:L187">
    <cfRule type="containsText" dxfId="1404" priority="1610" operator="containsText" text="❌">
      <formula>NOT(ISERROR(SEARCH("❌",L182)))</formula>
    </cfRule>
  </conditionalFormatting>
  <conditionalFormatting sqref="Z182:Z187">
    <cfRule type="cellIs" dxfId="1403" priority="1605" operator="equal">
      <formula>"Muy Alta"</formula>
    </cfRule>
    <cfRule type="cellIs" dxfId="1402" priority="1606" operator="equal">
      <formula>"Alta"</formula>
    </cfRule>
    <cfRule type="cellIs" dxfId="1401" priority="1607" operator="equal">
      <formula>"Media"</formula>
    </cfRule>
    <cfRule type="cellIs" dxfId="1400" priority="1608" operator="equal">
      <formula>"Baja"</formula>
    </cfRule>
    <cfRule type="cellIs" dxfId="1399" priority="1609" operator="equal">
      <formula>"Muy Baja"</formula>
    </cfRule>
  </conditionalFormatting>
  <conditionalFormatting sqref="AB182:AB187">
    <cfRule type="cellIs" dxfId="1398" priority="1600" operator="equal">
      <formula>"Catastrófico"</formula>
    </cfRule>
    <cfRule type="cellIs" dxfId="1397" priority="1601" operator="equal">
      <formula>"Mayor"</formula>
    </cfRule>
    <cfRule type="cellIs" dxfId="1396" priority="1602" operator="equal">
      <formula>"Moderado"</formula>
    </cfRule>
    <cfRule type="cellIs" dxfId="1395" priority="1603" operator="equal">
      <formula>"Menor"</formula>
    </cfRule>
    <cfRule type="cellIs" dxfId="1394" priority="1604" operator="equal">
      <formula>"Leve"</formula>
    </cfRule>
  </conditionalFormatting>
  <conditionalFormatting sqref="AD182:AD187">
    <cfRule type="cellIs" dxfId="1393" priority="1596" operator="equal">
      <formula>"Extremo"</formula>
    </cfRule>
    <cfRule type="cellIs" dxfId="1392" priority="1597" operator="equal">
      <formula>"Alto"</formula>
    </cfRule>
    <cfRule type="cellIs" dxfId="1391" priority="1598" operator="equal">
      <formula>"Moderado"</formula>
    </cfRule>
    <cfRule type="cellIs" dxfId="1390" priority="1599" operator="equal">
      <formula>"Bajo"</formula>
    </cfRule>
  </conditionalFormatting>
  <conditionalFormatting sqref="I188 I194 I200 I206">
    <cfRule type="cellIs" dxfId="1389" priority="1591" operator="equal">
      <formula>"Muy Alta"</formula>
    </cfRule>
    <cfRule type="cellIs" dxfId="1388" priority="1592" operator="equal">
      <formula>"Alta"</formula>
    </cfRule>
    <cfRule type="cellIs" dxfId="1387" priority="1593" operator="equal">
      <formula>"Media"</formula>
    </cfRule>
    <cfRule type="cellIs" dxfId="1386" priority="1594" operator="equal">
      <formula>"Baja"</formula>
    </cfRule>
    <cfRule type="cellIs" dxfId="1385" priority="1595" operator="equal">
      <formula>"Muy Baja"</formula>
    </cfRule>
  </conditionalFormatting>
  <conditionalFormatting sqref="M188 M194 M200 M206">
    <cfRule type="cellIs" dxfId="1384" priority="1586" operator="equal">
      <formula>"Catastrófico"</formula>
    </cfRule>
    <cfRule type="cellIs" dxfId="1383" priority="1587" operator="equal">
      <formula>"Mayor"</formula>
    </cfRule>
    <cfRule type="cellIs" dxfId="1382" priority="1588" operator="equal">
      <formula>"Moderado"</formula>
    </cfRule>
    <cfRule type="cellIs" dxfId="1381" priority="1589" operator="equal">
      <formula>"Menor"</formula>
    </cfRule>
    <cfRule type="cellIs" dxfId="1380" priority="1590" operator="equal">
      <formula>"Leve"</formula>
    </cfRule>
  </conditionalFormatting>
  <conditionalFormatting sqref="O188">
    <cfRule type="cellIs" dxfId="1379" priority="1582" operator="equal">
      <formula>"Extremo"</formula>
    </cfRule>
    <cfRule type="cellIs" dxfId="1378" priority="1583" operator="equal">
      <formula>"Alto"</formula>
    </cfRule>
    <cfRule type="cellIs" dxfId="1377" priority="1584" operator="equal">
      <formula>"Moderado"</formula>
    </cfRule>
    <cfRule type="cellIs" dxfId="1376" priority="1585" operator="equal">
      <formula>"Bajo"</formula>
    </cfRule>
  </conditionalFormatting>
  <conditionalFormatting sqref="Z188:Z193">
    <cfRule type="cellIs" dxfId="1375" priority="1577" operator="equal">
      <formula>"Muy Alta"</formula>
    </cfRule>
    <cfRule type="cellIs" dxfId="1374" priority="1578" operator="equal">
      <formula>"Alta"</formula>
    </cfRule>
    <cfRule type="cellIs" dxfId="1373" priority="1579" operator="equal">
      <formula>"Media"</formula>
    </cfRule>
    <cfRule type="cellIs" dxfId="1372" priority="1580" operator="equal">
      <formula>"Baja"</formula>
    </cfRule>
    <cfRule type="cellIs" dxfId="1371" priority="1581" operator="equal">
      <formula>"Muy Baja"</formula>
    </cfRule>
  </conditionalFormatting>
  <conditionalFormatting sqref="AB188:AB193">
    <cfRule type="cellIs" dxfId="1370" priority="1572" operator="equal">
      <formula>"Catastrófico"</formula>
    </cfRule>
    <cfRule type="cellIs" dxfId="1369" priority="1573" operator="equal">
      <formula>"Mayor"</formula>
    </cfRule>
    <cfRule type="cellIs" dxfId="1368" priority="1574" operator="equal">
      <formula>"Moderado"</formula>
    </cfRule>
    <cfRule type="cellIs" dxfId="1367" priority="1575" operator="equal">
      <formula>"Menor"</formula>
    </cfRule>
    <cfRule type="cellIs" dxfId="1366" priority="1576" operator="equal">
      <formula>"Leve"</formula>
    </cfRule>
  </conditionalFormatting>
  <conditionalFormatting sqref="AD188:AD193">
    <cfRule type="cellIs" dxfId="1365" priority="1568" operator="equal">
      <formula>"Extremo"</formula>
    </cfRule>
    <cfRule type="cellIs" dxfId="1364" priority="1569" operator="equal">
      <formula>"Alto"</formula>
    </cfRule>
    <cfRule type="cellIs" dxfId="1363" priority="1570" operator="equal">
      <formula>"Moderado"</formula>
    </cfRule>
    <cfRule type="cellIs" dxfId="1362" priority="1571" operator="equal">
      <formula>"Bajo"</formula>
    </cfRule>
  </conditionalFormatting>
  <conditionalFormatting sqref="O194">
    <cfRule type="cellIs" dxfId="1361" priority="1564" operator="equal">
      <formula>"Extremo"</formula>
    </cfRule>
    <cfRule type="cellIs" dxfId="1360" priority="1565" operator="equal">
      <formula>"Alto"</formula>
    </cfRule>
    <cfRule type="cellIs" dxfId="1359" priority="1566" operator="equal">
      <formula>"Moderado"</formula>
    </cfRule>
    <cfRule type="cellIs" dxfId="1358" priority="1567" operator="equal">
      <formula>"Bajo"</formula>
    </cfRule>
  </conditionalFormatting>
  <conditionalFormatting sqref="Z194:Z199">
    <cfRule type="cellIs" dxfId="1357" priority="1559" operator="equal">
      <formula>"Muy Alta"</formula>
    </cfRule>
    <cfRule type="cellIs" dxfId="1356" priority="1560" operator="equal">
      <formula>"Alta"</formula>
    </cfRule>
    <cfRule type="cellIs" dxfId="1355" priority="1561" operator="equal">
      <formula>"Media"</formula>
    </cfRule>
    <cfRule type="cellIs" dxfId="1354" priority="1562" operator="equal">
      <formula>"Baja"</formula>
    </cfRule>
    <cfRule type="cellIs" dxfId="1353" priority="1563" operator="equal">
      <formula>"Muy Baja"</formula>
    </cfRule>
  </conditionalFormatting>
  <conditionalFormatting sqref="AB194:AB199">
    <cfRule type="cellIs" dxfId="1352" priority="1554" operator="equal">
      <formula>"Catastrófico"</formula>
    </cfRule>
    <cfRule type="cellIs" dxfId="1351" priority="1555" operator="equal">
      <formula>"Mayor"</formula>
    </cfRule>
    <cfRule type="cellIs" dxfId="1350" priority="1556" operator="equal">
      <formula>"Moderado"</formula>
    </cfRule>
    <cfRule type="cellIs" dxfId="1349" priority="1557" operator="equal">
      <formula>"Menor"</formula>
    </cfRule>
    <cfRule type="cellIs" dxfId="1348" priority="1558" operator="equal">
      <formula>"Leve"</formula>
    </cfRule>
  </conditionalFormatting>
  <conditionalFormatting sqref="AD194:AD199">
    <cfRule type="cellIs" dxfId="1347" priority="1550" operator="equal">
      <formula>"Extremo"</formula>
    </cfRule>
    <cfRule type="cellIs" dxfId="1346" priority="1551" operator="equal">
      <formula>"Alto"</formula>
    </cfRule>
    <cfRule type="cellIs" dxfId="1345" priority="1552" operator="equal">
      <formula>"Moderado"</formula>
    </cfRule>
    <cfRule type="cellIs" dxfId="1344" priority="1553" operator="equal">
      <formula>"Bajo"</formula>
    </cfRule>
  </conditionalFormatting>
  <conditionalFormatting sqref="O200">
    <cfRule type="cellIs" dxfId="1343" priority="1546" operator="equal">
      <formula>"Extremo"</formula>
    </cfRule>
    <cfRule type="cellIs" dxfId="1342" priority="1547" operator="equal">
      <formula>"Alto"</formula>
    </cfRule>
    <cfRule type="cellIs" dxfId="1341" priority="1548" operator="equal">
      <formula>"Moderado"</formula>
    </cfRule>
    <cfRule type="cellIs" dxfId="1340" priority="1549" operator="equal">
      <formula>"Bajo"</formula>
    </cfRule>
  </conditionalFormatting>
  <conditionalFormatting sqref="Z200:Z205">
    <cfRule type="cellIs" dxfId="1339" priority="1541" operator="equal">
      <formula>"Muy Alta"</formula>
    </cfRule>
    <cfRule type="cellIs" dxfId="1338" priority="1542" operator="equal">
      <formula>"Alta"</formula>
    </cfRule>
    <cfRule type="cellIs" dxfId="1337" priority="1543" operator="equal">
      <formula>"Media"</formula>
    </cfRule>
    <cfRule type="cellIs" dxfId="1336" priority="1544" operator="equal">
      <formula>"Baja"</formula>
    </cfRule>
    <cfRule type="cellIs" dxfId="1335" priority="1545" operator="equal">
      <formula>"Muy Baja"</formula>
    </cfRule>
  </conditionalFormatting>
  <conditionalFormatting sqref="AB200:AB205">
    <cfRule type="cellIs" dxfId="1334" priority="1536" operator="equal">
      <formula>"Catastrófico"</formula>
    </cfRule>
    <cfRule type="cellIs" dxfId="1333" priority="1537" operator="equal">
      <formula>"Mayor"</formula>
    </cfRule>
    <cfRule type="cellIs" dxfId="1332" priority="1538" operator="equal">
      <formula>"Moderado"</formula>
    </cfRule>
    <cfRule type="cellIs" dxfId="1331" priority="1539" operator="equal">
      <formula>"Menor"</formula>
    </cfRule>
    <cfRule type="cellIs" dxfId="1330" priority="1540" operator="equal">
      <formula>"Leve"</formula>
    </cfRule>
  </conditionalFormatting>
  <conditionalFormatting sqref="AD200:AD205">
    <cfRule type="cellIs" dxfId="1329" priority="1532" operator="equal">
      <formula>"Extremo"</formula>
    </cfRule>
    <cfRule type="cellIs" dxfId="1328" priority="1533" operator="equal">
      <formula>"Alto"</formula>
    </cfRule>
    <cfRule type="cellIs" dxfId="1327" priority="1534" operator="equal">
      <formula>"Moderado"</formula>
    </cfRule>
    <cfRule type="cellIs" dxfId="1326" priority="1535" operator="equal">
      <formula>"Bajo"</formula>
    </cfRule>
  </conditionalFormatting>
  <conditionalFormatting sqref="O206">
    <cfRule type="cellIs" dxfId="1325" priority="1528" operator="equal">
      <formula>"Extremo"</formula>
    </cfRule>
    <cfRule type="cellIs" dxfId="1324" priority="1529" operator="equal">
      <formula>"Alto"</formula>
    </cfRule>
    <cfRule type="cellIs" dxfId="1323" priority="1530" operator="equal">
      <formula>"Moderado"</formula>
    </cfRule>
    <cfRule type="cellIs" dxfId="1322" priority="1531" operator="equal">
      <formula>"Bajo"</formula>
    </cfRule>
  </conditionalFormatting>
  <conditionalFormatting sqref="Z206:Z211">
    <cfRule type="cellIs" dxfId="1321" priority="1523" operator="equal">
      <formula>"Muy Alta"</formula>
    </cfRule>
    <cfRule type="cellIs" dxfId="1320" priority="1524" operator="equal">
      <formula>"Alta"</formula>
    </cfRule>
    <cfRule type="cellIs" dxfId="1319" priority="1525" operator="equal">
      <formula>"Media"</formula>
    </cfRule>
    <cfRule type="cellIs" dxfId="1318" priority="1526" operator="equal">
      <formula>"Baja"</formula>
    </cfRule>
    <cfRule type="cellIs" dxfId="1317" priority="1527" operator="equal">
      <formula>"Muy Baja"</formula>
    </cfRule>
  </conditionalFormatting>
  <conditionalFormatting sqref="AB206:AB211">
    <cfRule type="cellIs" dxfId="1316" priority="1518" operator="equal">
      <formula>"Catastrófico"</formula>
    </cfRule>
    <cfRule type="cellIs" dxfId="1315" priority="1519" operator="equal">
      <formula>"Mayor"</formula>
    </cfRule>
    <cfRule type="cellIs" dxfId="1314" priority="1520" operator="equal">
      <formula>"Moderado"</formula>
    </cfRule>
    <cfRule type="cellIs" dxfId="1313" priority="1521" operator="equal">
      <formula>"Menor"</formula>
    </cfRule>
    <cfRule type="cellIs" dxfId="1312" priority="1522" operator="equal">
      <formula>"Leve"</formula>
    </cfRule>
  </conditionalFormatting>
  <conditionalFormatting sqref="AD206:AD211">
    <cfRule type="cellIs" dxfId="1311" priority="1514" operator="equal">
      <formula>"Extremo"</formula>
    </cfRule>
    <cfRule type="cellIs" dxfId="1310" priority="1515" operator="equal">
      <formula>"Alto"</formula>
    </cfRule>
    <cfRule type="cellIs" dxfId="1309" priority="1516" operator="equal">
      <formula>"Moderado"</formula>
    </cfRule>
    <cfRule type="cellIs" dxfId="1308" priority="1517" operator="equal">
      <formula>"Bajo"</formula>
    </cfRule>
  </conditionalFormatting>
  <conditionalFormatting sqref="L188:L211">
    <cfRule type="containsText" dxfId="1307" priority="1513" operator="containsText" text="❌">
      <formula>NOT(ISERROR(SEARCH("❌",L188)))</formula>
    </cfRule>
  </conditionalFormatting>
  <conditionalFormatting sqref="AD256:AD259">
    <cfRule type="cellIs" dxfId="1306" priority="1244" operator="equal">
      <formula>"Extremo"</formula>
    </cfRule>
    <cfRule type="cellIs" dxfId="1305" priority="1245" operator="equal">
      <formula>"Alto"</formula>
    </cfRule>
    <cfRule type="cellIs" dxfId="1304" priority="1246" operator="equal">
      <formula>"Moderado"</formula>
    </cfRule>
    <cfRule type="cellIs" dxfId="1303" priority="1247" operator="equal">
      <formula>"Bajo"</formula>
    </cfRule>
  </conditionalFormatting>
  <conditionalFormatting sqref="AD311:AD316">
    <cfRule type="cellIs" dxfId="1302" priority="834" operator="equal">
      <formula>"Extremo"</formula>
    </cfRule>
    <cfRule type="cellIs" dxfId="1301" priority="835" operator="equal">
      <formula>"Alto"</formula>
    </cfRule>
    <cfRule type="cellIs" dxfId="1300" priority="836" operator="equal">
      <formula>"Moderado"</formula>
    </cfRule>
    <cfRule type="cellIs" dxfId="1299" priority="837" operator="equal">
      <formula>"Bajo"</formula>
    </cfRule>
  </conditionalFormatting>
  <conditionalFormatting sqref="AD515:AD520">
    <cfRule type="cellIs" dxfId="1298" priority="218" operator="equal">
      <formula>"Extremo"</formula>
    </cfRule>
    <cfRule type="cellIs" dxfId="1297" priority="219" operator="equal">
      <formula>"Alto"</formula>
    </cfRule>
    <cfRule type="cellIs" dxfId="1296" priority="220" operator="equal">
      <formula>"Moderado"</formula>
    </cfRule>
    <cfRule type="cellIs" dxfId="1295" priority="221" operator="equal">
      <formula>"Bajo"</formula>
    </cfRule>
  </conditionalFormatting>
  <conditionalFormatting sqref="AD497:AD499">
    <cfRule type="cellIs" dxfId="1294" priority="30" operator="equal">
      <formula>"Extremo"</formula>
    </cfRule>
    <cfRule type="cellIs" dxfId="1293" priority="31" operator="equal">
      <formula>"Alto"</formula>
    </cfRule>
    <cfRule type="cellIs" dxfId="1292" priority="32" operator="equal">
      <formula>"Moderado"</formula>
    </cfRule>
    <cfRule type="cellIs" dxfId="1291" priority="33" operator="equal">
      <formula>"Bajo"</formula>
    </cfRule>
  </conditionalFormatting>
  <conditionalFormatting sqref="AD503:AD508">
    <cfRule type="cellIs" dxfId="1290" priority="1" operator="equal">
      <formula>"Extremo"</formula>
    </cfRule>
    <cfRule type="cellIs" dxfId="1289" priority="2" operator="equal">
      <formula>"Alto"</formula>
    </cfRule>
    <cfRule type="cellIs" dxfId="1288" priority="3" operator="equal">
      <formula>"Moderado"</formula>
    </cfRule>
    <cfRule type="cellIs" dxfId="1287" priority="4" operator="equal">
      <formula>"Bajo"</formula>
    </cfRule>
  </conditionalFormatting>
  <conditionalFormatting sqref="I212">
    <cfRule type="cellIs" dxfId="1286" priority="1508" operator="equal">
      <formula>"Muy Alta"</formula>
    </cfRule>
    <cfRule type="cellIs" dxfId="1285" priority="1509" operator="equal">
      <formula>"Alta"</formula>
    </cfRule>
    <cfRule type="cellIs" dxfId="1284" priority="1510" operator="equal">
      <formula>"Media"</formula>
    </cfRule>
    <cfRule type="cellIs" dxfId="1283" priority="1511" operator="equal">
      <formula>"Baja"</formula>
    </cfRule>
    <cfRule type="cellIs" dxfId="1282" priority="1512" operator="equal">
      <formula>"Muy Baja"</formula>
    </cfRule>
  </conditionalFormatting>
  <conditionalFormatting sqref="M212">
    <cfRule type="cellIs" dxfId="1281" priority="1503" operator="equal">
      <formula>"Catastrófico"</formula>
    </cfRule>
    <cfRule type="cellIs" dxfId="1280" priority="1504" operator="equal">
      <formula>"Mayor"</formula>
    </cfRule>
    <cfRule type="cellIs" dxfId="1279" priority="1505" operator="equal">
      <formula>"Moderado"</formula>
    </cfRule>
    <cfRule type="cellIs" dxfId="1278" priority="1506" operator="equal">
      <formula>"Menor"</formula>
    </cfRule>
    <cfRule type="cellIs" dxfId="1277" priority="1507" operator="equal">
      <formula>"Leve"</formula>
    </cfRule>
  </conditionalFormatting>
  <conditionalFormatting sqref="O212">
    <cfRule type="cellIs" dxfId="1276" priority="1499" operator="equal">
      <formula>"Extremo"</formula>
    </cfRule>
    <cfRule type="cellIs" dxfId="1275" priority="1500" operator="equal">
      <formula>"Alto"</formula>
    </cfRule>
    <cfRule type="cellIs" dxfId="1274" priority="1501" operator="equal">
      <formula>"Moderado"</formula>
    </cfRule>
    <cfRule type="cellIs" dxfId="1273" priority="1502" operator="equal">
      <formula>"Bajo"</formula>
    </cfRule>
  </conditionalFormatting>
  <conditionalFormatting sqref="Z212:Z213">
    <cfRule type="cellIs" dxfId="1272" priority="1494" operator="equal">
      <formula>"Muy Alta"</formula>
    </cfRule>
    <cfRule type="cellIs" dxfId="1271" priority="1495" operator="equal">
      <formula>"Alta"</formula>
    </cfRule>
    <cfRule type="cellIs" dxfId="1270" priority="1496" operator="equal">
      <formula>"Media"</formula>
    </cfRule>
    <cfRule type="cellIs" dxfId="1269" priority="1497" operator="equal">
      <formula>"Baja"</formula>
    </cfRule>
    <cfRule type="cellIs" dxfId="1268" priority="1498" operator="equal">
      <formula>"Muy Baja"</formula>
    </cfRule>
  </conditionalFormatting>
  <conditionalFormatting sqref="AB212:AB213">
    <cfRule type="cellIs" dxfId="1267" priority="1489" operator="equal">
      <formula>"Catastrófico"</formula>
    </cfRule>
    <cfRule type="cellIs" dxfId="1266" priority="1490" operator="equal">
      <formula>"Mayor"</formula>
    </cfRule>
    <cfRule type="cellIs" dxfId="1265" priority="1491" operator="equal">
      <formula>"Moderado"</formula>
    </cfRule>
    <cfRule type="cellIs" dxfId="1264" priority="1492" operator="equal">
      <formula>"Menor"</formula>
    </cfRule>
    <cfRule type="cellIs" dxfId="1263" priority="1493" operator="equal">
      <formula>"Leve"</formula>
    </cfRule>
  </conditionalFormatting>
  <conditionalFormatting sqref="AD212:AD213">
    <cfRule type="cellIs" dxfId="1262" priority="1485" operator="equal">
      <formula>"Extremo"</formula>
    </cfRule>
    <cfRule type="cellIs" dxfId="1261" priority="1486" operator="equal">
      <formula>"Alto"</formula>
    </cfRule>
    <cfRule type="cellIs" dxfId="1260" priority="1487" operator="equal">
      <formula>"Moderado"</formula>
    </cfRule>
    <cfRule type="cellIs" dxfId="1259" priority="1488" operator="equal">
      <formula>"Bajo"</formula>
    </cfRule>
  </conditionalFormatting>
  <conditionalFormatting sqref="L212">
    <cfRule type="containsText" dxfId="1258" priority="1484" operator="containsText" text="❌">
      <formula>NOT(ISERROR(SEARCH("❌",L212)))</formula>
    </cfRule>
  </conditionalFormatting>
  <conditionalFormatting sqref="Z214:Z217">
    <cfRule type="cellIs" dxfId="1257" priority="1479" operator="equal">
      <formula>"Muy Alta"</formula>
    </cfRule>
    <cfRule type="cellIs" dxfId="1256" priority="1480" operator="equal">
      <formula>"Alta"</formula>
    </cfRule>
    <cfRule type="cellIs" dxfId="1255" priority="1481" operator="equal">
      <formula>"Media"</formula>
    </cfRule>
    <cfRule type="cellIs" dxfId="1254" priority="1482" operator="equal">
      <formula>"Baja"</formula>
    </cfRule>
    <cfRule type="cellIs" dxfId="1253" priority="1483" operator="equal">
      <formula>"Muy Baja"</formula>
    </cfRule>
  </conditionalFormatting>
  <conditionalFormatting sqref="AB214:AB217">
    <cfRule type="cellIs" dxfId="1252" priority="1474" operator="equal">
      <formula>"Catastrófico"</formula>
    </cfRule>
    <cfRule type="cellIs" dxfId="1251" priority="1475" operator="equal">
      <formula>"Mayor"</formula>
    </cfRule>
    <cfRule type="cellIs" dxfId="1250" priority="1476" operator="equal">
      <formula>"Moderado"</formula>
    </cfRule>
    <cfRule type="cellIs" dxfId="1249" priority="1477" operator="equal">
      <formula>"Menor"</formula>
    </cfRule>
    <cfRule type="cellIs" dxfId="1248" priority="1478" operator="equal">
      <formula>"Leve"</formula>
    </cfRule>
  </conditionalFormatting>
  <conditionalFormatting sqref="I218 I224">
    <cfRule type="cellIs" dxfId="1247" priority="1465" operator="equal">
      <formula>"Muy Alta"</formula>
    </cfRule>
    <cfRule type="cellIs" dxfId="1246" priority="1466" operator="equal">
      <formula>"Alta"</formula>
    </cfRule>
    <cfRule type="cellIs" dxfId="1245" priority="1467" operator="equal">
      <formula>"Media"</formula>
    </cfRule>
    <cfRule type="cellIs" dxfId="1244" priority="1468" operator="equal">
      <formula>"Baja"</formula>
    </cfRule>
    <cfRule type="cellIs" dxfId="1243" priority="1469" operator="equal">
      <formula>"Muy Baja"</formula>
    </cfRule>
  </conditionalFormatting>
  <conditionalFormatting sqref="M218 M224">
    <cfRule type="cellIs" dxfId="1242" priority="1460" operator="equal">
      <formula>"Catastrófico"</formula>
    </cfRule>
    <cfRule type="cellIs" dxfId="1241" priority="1461" operator="equal">
      <formula>"Mayor"</formula>
    </cfRule>
    <cfRule type="cellIs" dxfId="1240" priority="1462" operator="equal">
      <formula>"Moderado"</formula>
    </cfRule>
    <cfRule type="cellIs" dxfId="1239" priority="1463" operator="equal">
      <formula>"Menor"</formula>
    </cfRule>
    <cfRule type="cellIs" dxfId="1238" priority="1464" operator="equal">
      <formula>"Leve"</formula>
    </cfRule>
  </conditionalFormatting>
  <conditionalFormatting sqref="O218">
    <cfRule type="cellIs" dxfId="1237" priority="1456" operator="equal">
      <formula>"Extremo"</formula>
    </cfRule>
    <cfRule type="cellIs" dxfId="1236" priority="1457" operator="equal">
      <formula>"Alto"</formula>
    </cfRule>
    <cfRule type="cellIs" dxfId="1235" priority="1458" operator="equal">
      <formula>"Moderado"</formula>
    </cfRule>
    <cfRule type="cellIs" dxfId="1234" priority="1459" operator="equal">
      <formula>"Bajo"</formula>
    </cfRule>
  </conditionalFormatting>
  <conditionalFormatting sqref="Z218:Z219">
    <cfRule type="cellIs" dxfId="1233" priority="1451" operator="equal">
      <formula>"Muy Alta"</formula>
    </cfRule>
    <cfRule type="cellIs" dxfId="1232" priority="1452" operator="equal">
      <formula>"Alta"</formula>
    </cfRule>
    <cfRule type="cellIs" dxfId="1231" priority="1453" operator="equal">
      <formula>"Media"</formula>
    </cfRule>
    <cfRule type="cellIs" dxfId="1230" priority="1454" operator="equal">
      <formula>"Baja"</formula>
    </cfRule>
    <cfRule type="cellIs" dxfId="1229" priority="1455" operator="equal">
      <formula>"Muy Baja"</formula>
    </cfRule>
  </conditionalFormatting>
  <conditionalFormatting sqref="AB218:AB219">
    <cfRule type="cellIs" dxfId="1228" priority="1446" operator="equal">
      <formula>"Catastrófico"</formula>
    </cfRule>
    <cfRule type="cellIs" dxfId="1227" priority="1447" operator="equal">
      <formula>"Mayor"</formula>
    </cfRule>
    <cfRule type="cellIs" dxfId="1226" priority="1448" operator="equal">
      <formula>"Moderado"</formula>
    </cfRule>
    <cfRule type="cellIs" dxfId="1225" priority="1449" operator="equal">
      <formula>"Menor"</formula>
    </cfRule>
    <cfRule type="cellIs" dxfId="1224" priority="1450" operator="equal">
      <formula>"Leve"</formula>
    </cfRule>
  </conditionalFormatting>
  <conditionalFormatting sqref="AD218:AD219">
    <cfRule type="cellIs" dxfId="1223" priority="1442" operator="equal">
      <formula>"Extremo"</formula>
    </cfRule>
    <cfRule type="cellIs" dxfId="1222" priority="1443" operator="equal">
      <formula>"Alto"</formula>
    </cfRule>
    <cfRule type="cellIs" dxfId="1221" priority="1444" operator="equal">
      <formula>"Moderado"</formula>
    </cfRule>
    <cfRule type="cellIs" dxfId="1220" priority="1445" operator="equal">
      <formula>"Bajo"</formula>
    </cfRule>
  </conditionalFormatting>
  <conditionalFormatting sqref="O224">
    <cfRule type="cellIs" dxfId="1219" priority="1438" operator="equal">
      <formula>"Extremo"</formula>
    </cfRule>
    <cfRule type="cellIs" dxfId="1218" priority="1439" operator="equal">
      <formula>"Alto"</formula>
    </cfRule>
    <cfRule type="cellIs" dxfId="1217" priority="1440" operator="equal">
      <formula>"Moderado"</formula>
    </cfRule>
    <cfRule type="cellIs" dxfId="1216" priority="1441" operator="equal">
      <formula>"Bajo"</formula>
    </cfRule>
  </conditionalFormatting>
  <conditionalFormatting sqref="L218 L224:L229">
    <cfRule type="containsText" dxfId="1215" priority="1437" operator="containsText" text="❌">
      <formula>NOT(ISERROR(SEARCH("❌",L218)))</formula>
    </cfRule>
  </conditionalFormatting>
  <conditionalFormatting sqref="Z224:Z229">
    <cfRule type="cellIs" dxfId="1214" priority="1432" operator="equal">
      <formula>"Muy Alta"</formula>
    </cfRule>
    <cfRule type="cellIs" dxfId="1213" priority="1433" operator="equal">
      <formula>"Alta"</formula>
    </cfRule>
    <cfRule type="cellIs" dxfId="1212" priority="1434" operator="equal">
      <formula>"Media"</formula>
    </cfRule>
    <cfRule type="cellIs" dxfId="1211" priority="1435" operator="equal">
      <formula>"Baja"</formula>
    </cfRule>
    <cfRule type="cellIs" dxfId="1210" priority="1436" operator="equal">
      <formula>"Muy Baja"</formula>
    </cfRule>
  </conditionalFormatting>
  <conditionalFormatting sqref="AB224:AB229">
    <cfRule type="cellIs" dxfId="1209" priority="1427" operator="equal">
      <formula>"Catastrófico"</formula>
    </cfRule>
    <cfRule type="cellIs" dxfId="1208" priority="1428" operator="equal">
      <formula>"Mayor"</formula>
    </cfRule>
    <cfRule type="cellIs" dxfId="1207" priority="1429" operator="equal">
      <formula>"Moderado"</formula>
    </cfRule>
    <cfRule type="cellIs" dxfId="1206" priority="1430" operator="equal">
      <formula>"Menor"</formula>
    </cfRule>
    <cfRule type="cellIs" dxfId="1205" priority="1431" operator="equal">
      <formula>"Leve"</formula>
    </cfRule>
  </conditionalFormatting>
  <conditionalFormatting sqref="AD224:AD229">
    <cfRule type="cellIs" dxfId="1204" priority="1423" operator="equal">
      <formula>"Extremo"</formula>
    </cfRule>
    <cfRule type="cellIs" dxfId="1203" priority="1424" operator="equal">
      <formula>"Alto"</formula>
    </cfRule>
    <cfRule type="cellIs" dxfId="1202" priority="1425" operator="equal">
      <formula>"Moderado"</formula>
    </cfRule>
    <cfRule type="cellIs" dxfId="1201" priority="1426" operator="equal">
      <formula>"Bajo"</formula>
    </cfRule>
  </conditionalFormatting>
  <conditionalFormatting sqref="Z220:Z223">
    <cfRule type="cellIs" dxfId="1200" priority="1418" operator="equal">
      <formula>"Muy Alta"</formula>
    </cfRule>
    <cfRule type="cellIs" dxfId="1199" priority="1419" operator="equal">
      <formula>"Alta"</formula>
    </cfRule>
    <cfRule type="cellIs" dxfId="1198" priority="1420" operator="equal">
      <formula>"Media"</formula>
    </cfRule>
    <cfRule type="cellIs" dxfId="1197" priority="1421" operator="equal">
      <formula>"Baja"</formula>
    </cfRule>
    <cfRule type="cellIs" dxfId="1196" priority="1422" operator="equal">
      <formula>"Muy Baja"</formula>
    </cfRule>
  </conditionalFormatting>
  <conditionalFormatting sqref="AB220:AB223">
    <cfRule type="cellIs" dxfId="1195" priority="1413" operator="equal">
      <formula>"Catastrófico"</formula>
    </cfRule>
    <cfRule type="cellIs" dxfId="1194" priority="1414" operator="equal">
      <formula>"Mayor"</formula>
    </cfRule>
    <cfRule type="cellIs" dxfId="1193" priority="1415" operator="equal">
      <formula>"Moderado"</formula>
    </cfRule>
    <cfRule type="cellIs" dxfId="1192" priority="1416" operator="equal">
      <formula>"Menor"</formula>
    </cfRule>
    <cfRule type="cellIs" dxfId="1191" priority="1417" operator="equal">
      <formula>"Leve"</formula>
    </cfRule>
  </conditionalFormatting>
  <conditionalFormatting sqref="I230 I236">
    <cfRule type="cellIs" dxfId="1190" priority="1404" operator="equal">
      <formula>"Muy Alta"</formula>
    </cfRule>
    <cfRule type="cellIs" dxfId="1189" priority="1405" operator="equal">
      <formula>"Alta"</formula>
    </cfRule>
    <cfRule type="cellIs" dxfId="1188" priority="1406" operator="equal">
      <formula>"Media"</formula>
    </cfRule>
    <cfRule type="cellIs" dxfId="1187" priority="1407" operator="equal">
      <formula>"Baja"</formula>
    </cfRule>
    <cfRule type="cellIs" dxfId="1186" priority="1408" operator="equal">
      <formula>"Muy Baja"</formula>
    </cfRule>
  </conditionalFormatting>
  <conditionalFormatting sqref="M230 M236">
    <cfRule type="cellIs" dxfId="1185" priority="1399" operator="equal">
      <formula>"Catastrófico"</formula>
    </cfRule>
    <cfRule type="cellIs" dxfId="1184" priority="1400" operator="equal">
      <formula>"Mayor"</formula>
    </cfRule>
    <cfRule type="cellIs" dxfId="1183" priority="1401" operator="equal">
      <formula>"Moderado"</formula>
    </cfRule>
    <cfRule type="cellIs" dxfId="1182" priority="1402" operator="equal">
      <formula>"Menor"</formula>
    </cfRule>
    <cfRule type="cellIs" dxfId="1181" priority="1403" operator="equal">
      <formula>"Leve"</formula>
    </cfRule>
  </conditionalFormatting>
  <conditionalFormatting sqref="O230">
    <cfRule type="cellIs" dxfId="1180" priority="1395" operator="equal">
      <formula>"Extremo"</formula>
    </cfRule>
    <cfRule type="cellIs" dxfId="1179" priority="1396" operator="equal">
      <formula>"Alto"</formula>
    </cfRule>
    <cfRule type="cellIs" dxfId="1178" priority="1397" operator="equal">
      <formula>"Moderado"</formula>
    </cfRule>
    <cfRule type="cellIs" dxfId="1177" priority="1398" operator="equal">
      <formula>"Bajo"</formula>
    </cfRule>
  </conditionalFormatting>
  <conditionalFormatting sqref="Z230:Z231">
    <cfRule type="cellIs" dxfId="1176" priority="1390" operator="equal">
      <formula>"Muy Alta"</formula>
    </cfRule>
    <cfRule type="cellIs" dxfId="1175" priority="1391" operator="equal">
      <formula>"Alta"</formula>
    </cfRule>
    <cfRule type="cellIs" dxfId="1174" priority="1392" operator="equal">
      <formula>"Media"</formula>
    </cfRule>
    <cfRule type="cellIs" dxfId="1173" priority="1393" operator="equal">
      <formula>"Baja"</formula>
    </cfRule>
    <cfRule type="cellIs" dxfId="1172" priority="1394" operator="equal">
      <formula>"Muy Baja"</formula>
    </cfRule>
  </conditionalFormatting>
  <conditionalFormatting sqref="AB230:AB231">
    <cfRule type="cellIs" dxfId="1171" priority="1385" operator="equal">
      <formula>"Catastrófico"</formula>
    </cfRule>
    <cfRule type="cellIs" dxfId="1170" priority="1386" operator="equal">
      <formula>"Mayor"</formula>
    </cfRule>
    <cfRule type="cellIs" dxfId="1169" priority="1387" operator="equal">
      <formula>"Moderado"</formula>
    </cfRule>
    <cfRule type="cellIs" dxfId="1168" priority="1388" operator="equal">
      <formula>"Menor"</formula>
    </cfRule>
    <cfRule type="cellIs" dxfId="1167" priority="1389" operator="equal">
      <formula>"Leve"</formula>
    </cfRule>
  </conditionalFormatting>
  <conditionalFormatting sqref="AD230:AD231">
    <cfRule type="cellIs" dxfId="1166" priority="1381" operator="equal">
      <formula>"Extremo"</formula>
    </cfRule>
    <cfRule type="cellIs" dxfId="1165" priority="1382" operator="equal">
      <formula>"Alto"</formula>
    </cfRule>
    <cfRule type="cellIs" dxfId="1164" priority="1383" operator="equal">
      <formula>"Moderado"</formula>
    </cfRule>
    <cfRule type="cellIs" dxfId="1163" priority="1384" operator="equal">
      <formula>"Bajo"</formula>
    </cfRule>
  </conditionalFormatting>
  <conditionalFormatting sqref="O236">
    <cfRule type="cellIs" dxfId="1162" priority="1377" operator="equal">
      <formula>"Extremo"</formula>
    </cfRule>
    <cfRule type="cellIs" dxfId="1161" priority="1378" operator="equal">
      <formula>"Alto"</formula>
    </cfRule>
    <cfRule type="cellIs" dxfId="1160" priority="1379" operator="equal">
      <formula>"Moderado"</formula>
    </cfRule>
    <cfRule type="cellIs" dxfId="1159" priority="1380" operator="equal">
      <formula>"Bajo"</formula>
    </cfRule>
  </conditionalFormatting>
  <conditionalFormatting sqref="L230 L236:L241">
    <cfRule type="containsText" dxfId="1158" priority="1376" operator="containsText" text="❌">
      <formula>NOT(ISERROR(SEARCH("❌",L230)))</formula>
    </cfRule>
  </conditionalFormatting>
  <conditionalFormatting sqref="Z236:Z241">
    <cfRule type="cellIs" dxfId="1157" priority="1371" operator="equal">
      <formula>"Muy Alta"</formula>
    </cfRule>
    <cfRule type="cellIs" dxfId="1156" priority="1372" operator="equal">
      <formula>"Alta"</formula>
    </cfRule>
    <cfRule type="cellIs" dxfId="1155" priority="1373" operator="equal">
      <formula>"Media"</formula>
    </cfRule>
    <cfRule type="cellIs" dxfId="1154" priority="1374" operator="equal">
      <formula>"Baja"</formula>
    </cfRule>
    <cfRule type="cellIs" dxfId="1153" priority="1375" operator="equal">
      <formula>"Muy Baja"</formula>
    </cfRule>
  </conditionalFormatting>
  <conditionalFormatting sqref="AB236:AB241">
    <cfRule type="cellIs" dxfId="1152" priority="1366" operator="equal">
      <formula>"Catastrófico"</formula>
    </cfRule>
    <cfRule type="cellIs" dxfId="1151" priority="1367" operator="equal">
      <formula>"Mayor"</formula>
    </cfRule>
    <cfRule type="cellIs" dxfId="1150" priority="1368" operator="equal">
      <formula>"Moderado"</formula>
    </cfRule>
    <cfRule type="cellIs" dxfId="1149" priority="1369" operator="equal">
      <formula>"Menor"</formula>
    </cfRule>
    <cfRule type="cellIs" dxfId="1148" priority="1370" operator="equal">
      <formula>"Leve"</formula>
    </cfRule>
  </conditionalFormatting>
  <conditionalFormatting sqref="AD236:AD241">
    <cfRule type="cellIs" dxfId="1147" priority="1362" operator="equal">
      <formula>"Extremo"</formula>
    </cfRule>
    <cfRule type="cellIs" dxfId="1146" priority="1363" operator="equal">
      <formula>"Alto"</formula>
    </cfRule>
    <cfRule type="cellIs" dxfId="1145" priority="1364" operator="equal">
      <formula>"Moderado"</formula>
    </cfRule>
    <cfRule type="cellIs" dxfId="1144" priority="1365" operator="equal">
      <formula>"Bajo"</formula>
    </cfRule>
  </conditionalFormatting>
  <conditionalFormatting sqref="Z232:Z235">
    <cfRule type="cellIs" dxfId="1143" priority="1357" operator="equal">
      <formula>"Muy Alta"</formula>
    </cfRule>
    <cfRule type="cellIs" dxfId="1142" priority="1358" operator="equal">
      <formula>"Alta"</formula>
    </cfRule>
    <cfRule type="cellIs" dxfId="1141" priority="1359" operator="equal">
      <formula>"Media"</formula>
    </cfRule>
    <cfRule type="cellIs" dxfId="1140" priority="1360" operator="equal">
      <formula>"Baja"</formula>
    </cfRule>
    <cfRule type="cellIs" dxfId="1139" priority="1361" operator="equal">
      <formula>"Muy Baja"</formula>
    </cfRule>
  </conditionalFormatting>
  <conditionalFormatting sqref="AB232:AB235">
    <cfRule type="cellIs" dxfId="1138" priority="1352" operator="equal">
      <formula>"Catastrófico"</formula>
    </cfRule>
    <cfRule type="cellIs" dxfId="1137" priority="1353" operator="equal">
      <formula>"Mayor"</formula>
    </cfRule>
    <cfRule type="cellIs" dxfId="1136" priority="1354" operator="equal">
      <formula>"Moderado"</formula>
    </cfRule>
    <cfRule type="cellIs" dxfId="1135" priority="1355" operator="equal">
      <formula>"Menor"</formula>
    </cfRule>
    <cfRule type="cellIs" dxfId="1134" priority="1356" operator="equal">
      <formula>"Leve"</formula>
    </cfRule>
  </conditionalFormatting>
  <conditionalFormatting sqref="I242 I248">
    <cfRule type="cellIs" dxfId="1133" priority="1343" operator="equal">
      <formula>"Muy Alta"</formula>
    </cfRule>
    <cfRule type="cellIs" dxfId="1132" priority="1344" operator="equal">
      <formula>"Alta"</formula>
    </cfRule>
    <cfRule type="cellIs" dxfId="1131" priority="1345" operator="equal">
      <formula>"Media"</formula>
    </cfRule>
    <cfRule type="cellIs" dxfId="1130" priority="1346" operator="equal">
      <formula>"Baja"</formula>
    </cfRule>
    <cfRule type="cellIs" dxfId="1129" priority="1347" operator="equal">
      <formula>"Muy Baja"</formula>
    </cfRule>
  </conditionalFormatting>
  <conditionalFormatting sqref="M242 M248">
    <cfRule type="cellIs" dxfId="1128" priority="1338" operator="equal">
      <formula>"Catastrófico"</formula>
    </cfRule>
    <cfRule type="cellIs" dxfId="1127" priority="1339" operator="equal">
      <formula>"Mayor"</formula>
    </cfRule>
    <cfRule type="cellIs" dxfId="1126" priority="1340" operator="equal">
      <formula>"Moderado"</formula>
    </cfRule>
    <cfRule type="cellIs" dxfId="1125" priority="1341" operator="equal">
      <formula>"Menor"</formula>
    </cfRule>
    <cfRule type="cellIs" dxfId="1124" priority="1342" operator="equal">
      <formula>"Leve"</formula>
    </cfRule>
  </conditionalFormatting>
  <conditionalFormatting sqref="O242">
    <cfRule type="cellIs" dxfId="1123" priority="1334" operator="equal">
      <formula>"Extremo"</formula>
    </cfRule>
    <cfRule type="cellIs" dxfId="1122" priority="1335" operator="equal">
      <formula>"Alto"</formula>
    </cfRule>
    <cfRule type="cellIs" dxfId="1121" priority="1336" operator="equal">
      <formula>"Moderado"</formula>
    </cfRule>
    <cfRule type="cellIs" dxfId="1120" priority="1337" operator="equal">
      <formula>"Bajo"</formula>
    </cfRule>
  </conditionalFormatting>
  <conditionalFormatting sqref="Z242:Z243">
    <cfRule type="cellIs" dxfId="1119" priority="1329" operator="equal">
      <formula>"Muy Alta"</formula>
    </cfRule>
    <cfRule type="cellIs" dxfId="1118" priority="1330" operator="equal">
      <formula>"Alta"</formula>
    </cfRule>
    <cfRule type="cellIs" dxfId="1117" priority="1331" operator="equal">
      <formula>"Media"</formula>
    </cfRule>
    <cfRule type="cellIs" dxfId="1116" priority="1332" operator="equal">
      <formula>"Baja"</formula>
    </cfRule>
    <cfRule type="cellIs" dxfId="1115" priority="1333" operator="equal">
      <formula>"Muy Baja"</formula>
    </cfRule>
  </conditionalFormatting>
  <conditionalFormatting sqref="AB242:AB243">
    <cfRule type="cellIs" dxfId="1114" priority="1324" operator="equal">
      <formula>"Catastrófico"</formula>
    </cfRule>
    <cfRule type="cellIs" dxfId="1113" priority="1325" operator="equal">
      <formula>"Mayor"</formula>
    </cfRule>
    <cfRule type="cellIs" dxfId="1112" priority="1326" operator="equal">
      <formula>"Moderado"</formula>
    </cfRule>
    <cfRule type="cellIs" dxfId="1111" priority="1327" operator="equal">
      <formula>"Menor"</formula>
    </cfRule>
    <cfRule type="cellIs" dxfId="1110" priority="1328" operator="equal">
      <formula>"Leve"</formula>
    </cfRule>
  </conditionalFormatting>
  <conditionalFormatting sqref="AD242:AD243">
    <cfRule type="cellIs" dxfId="1109" priority="1320" operator="equal">
      <formula>"Extremo"</formula>
    </cfRule>
    <cfRule type="cellIs" dxfId="1108" priority="1321" operator="equal">
      <formula>"Alto"</formula>
    </cfRule>
    <cfRule type="cellIs" dxfId="1107" priority="1322" operator="equal">
      <formula>"Moderado"</formula>
    </cfRule>
    <cfRule type="cellIs" dxfId="1106" priority="1323" operator="equal">
      <formula>"Bajo"</formula>
    </cfRule>
  </conditionalFormatting>
  <conditionalFormatting sqref="O248">
    <cfRule type="cellIs" dxfId="1105" priority="1316" operator="equal">
      <formula>"Extremo"</formula>
    </cfRule>
    <cfRule type="cellIs" dxfId="1104" priority="1317" operator="equal">
      <formula>"Alto"</formula>
    </cfRule>
    <cfRule type="cellIs" dxfId="1103" priority="1318" operator="equal">
      <formula>"Moderado"</formula>
    </cfRule>
    <cfRule type="cellIs" dxfId="1102" priority="1319" operator="equal">
      <formula>"Bajo"</formula>
    </cfRule>
  </conditionalFormatting>
  <conditionalFormatting sqref="L242 L248:L253">
    <cfRule type="containsText" dxfId="1101" priority="1315" operator="containsText" text="❌">
      <formula>NOT(ISERROR(SEARCH("❌",L242)))</formula>
    </cfRule>
  </conditionalFormatting>
  <conditionalFormatting sqref="Z248:Z253">
    <cfRule type="cellIs" dxfId="1100" priority="1310" operator="equal">
      <formula>"Muy Alta"</formula>
    </cfRule>
    <cfRule type="cellIs" dxfId="1099" priority="1311" operator="equal">
      <formula>"Alta"</formula>
    </cfRule>
    <cfRule type="cellIs" dxfId="1098" priority="1312" operator="equal">
      <formula>"Media"</formula>
    </cfRule>
    <cfRule type="cellIs" dxfId="1097" priority="1313" operator="equal">
      <formula>"Baja"</formula>
    </cfRule>
    <cfRule type="cellIs" dxfId="1096" priority="1314" operator="equal">
      <formula>"Muy Baja"</formula>
    </cfRule>
  </conditionalFormatting>
  <conditionalFormatting sqref="AB248:AB253">
    <cfRule type="cellIs" dxfId="1095" priority="1305" operator="equal">
      <formula>"Catastrófico"</formula>
    </cfRule>
    <cfRule type="cellIs" dxfId="1094" priority="1306" operator="equal">
      <formula>"Mayor"</formula>
    </cfRule>
    <cfRule type="cellIs" dxfId="1093" priority="1307" operator="equal">
      <formula>"Moderado"</formula>
    </cfRule>
    <cfRule type="cellIs" dxfId="1092" priority="1308" operator="equal">
      <formula>"Menor"</formula>
    </cfRule>
    <cfRule type="cellIs" dxfId="1091" priority="1309" operator="equal">
      <formula>"Leve"</formula>
    </cfRule>
  </conditionalFormatting>
  <conditionalFormatting sqref="AD248:AD253">
    <cfRule type="cellIs" dxfId="1090" priority="1301" operator="equal">
      <formula>"Extremo"</formula>
    </cfRule>
    <cfRule type="cellIs" dxfId="1089" priority="1302" operator="equal">
      <formula>"Alto"</formula>
    </cfRule>
    <cfRule type="cellIs" dxfId="1088" priority="1303" operator="equal">
      <formula>"Moderado"</formula>
    </cfRule>
    <cfRule type="cellIs" dxfId="1087" priority="1304" operator="equal">
      <formula>"Bajo"</formula>
    </cfRule>
  </conditionalFormatting>
  <conditionalFormatting sqref="Z244:Z247">
    <cfRule type="cellIs" dxfId="1086" priority="1296" operator="equal">
      <formula>"Muy Alta"</formula>
    </cfRule>
    <cfRule type="cellIs" dxfId="1085" priority="1297" operator="equal">
      <formula>"Alta"</formula>
    </cfRule>
    <cfRule type="cellIs" dxfId="1084" priority="1298" operator="equal">
      <formula>"Media"</formula>
    </cfRule>
    <cfRule type="cellIs" dxfId="1083" priority="1299" operator="equal">
      <formula>"Baja"</formula>
    </cfRule>
    <cfRule type="cellIs" dxfId="1082" priority="1300" operator="equal">
      <formula>"Muy Baja"</formula>
    </cfRule>
  </conditionalFormatting>
  <conditionalFormatting sqref="AB244:AB247">
    <cfRule type="cellIs" dxfId="1081" priority="1291" operator="equal">
      <formula>"Catastrófico"</formula>
    </cfRule>
    <cfRule type="cellIs" dxfId="1080" priority="1292" operator="equal">
      <formula>"Mayor"</formula>
    </cfRule>
    <cfRule type="cellIs" dxfId="1079" priority="1293" operator="equal">
      <formula>"Moderado"</formula>
    </cfRule>
    <cfRule type="cellIs" dxfId="1078" priority="1294" operator="equal">
      <formula>"Menor"</formula>
    </cfRule>
    <cfRule type="cellIs" dxfId="1077" priority="1295" operator="equal">
      <formula>"Leve"</formula>
    </cfRule>
  </conditionalFormatting>
  <conditionalFormatting sqref="I254">
    <cfRule type="cellIs" dxfId="1076" priority="1282" operator="equal">
      <formula>"Muy Alta"</formula>
    </cfRule>
    <cfRule type="cellIs" dxfId="1075" priority="1283" operator="equal">
      <formula>"Alta"</formula>
    </cfRule>
    <cfRule type="cellIs" dxfId="1074" priority="1284" operator="equal">
      <formula>"Media"</formula>
    </cfRule>
    <cfRule type="cellIs" dxfId="1073" priority="1285" operator="equal">
      <formula>"Baja"</formula>
    </cfRule>
    <cfRule type="cellIs" dxfId="1072" priority="1286" operator="equal">
      <formula>"Muy Baja"</formula>
    </cfRule>
  </conditionalFormatting>
  <conditionalFormatting sqref="M254">
    <cfRule type="cellIs" dxfId="1071" priority="1277" operator="equal">
      <formula>"Catastrófico"</formula>
    </cfRule>
    <cfRule type="cellIs" dxfId="1070" priority="1278" operator="equal">
      <formula>"Mayor"</formula>
    </cfRule>
    <cfRule type="cellIs" dxfId="1069" priority="1279" operator="equal">
      <formula>"Moderado"</formula>
    </cfRule>
    <cfRule type="cellIs" dxfId="1068" priority="1280" operator="equal">
      <formula>"Menor"</formula>
    </cfRule>
    <cfRule type="cellIs" dxfId="1067" priority="1281" operator="equal">
      <formula>"Leve"</formula>
    </cfRule>
  </conditionalFormatting>
  <conditionalFormatting sqref="O254">
    <cfRule type="cellIs" dxfId="1066" priority="1273" operator="equal">
      <formula>"Extremo"</formula>
    </cfRule>
    <cfRule type="cellIs" dxfId="1065" priority="1274" operator="equal">
      <formula>"Alto"</formula>
    </cfRule>
    <cfRule type="cellIs" dxfId="1064" priority="1275" operator="equal">
      <formula>"Moderado"</formula>
    </cfRule>
    <cfRule type="cellIs" dxfId="1063" priority="1276" operator="equal">
      <formula>"Bajo"</formula>
    </cfRule>
  </conditionalFormatting>
  <conditionalFormatting sqref="Z254:Z255">
    <cfRule type="cellIs" dxfId="1062" priority="1268" operator="equal">
      <formula>"Muy Alta"</formula>
    </cfRule>
    <cfRule type="cellIs" dxfId="1061" priority="1269" operator="equal">
      <formula>"Alta"</formula>
    </cfRule>
    <cfRule type="cellIs" dxfId="1060" priority="1270" operator="equal">
      <formula>"Media"</formula>
    </cfRule>
    <cfRule type="cellIs" dxfId="1059" priority="1271" operator="equal">
      <formula>"Baja"</formula>
    </cfRule>
    <cfRule type="cellIs" dxfId="1058" priority="1272" operator="equal">
      <formula>"Muy Baja"</formula>
    </cfRule>
  </conditionalFormatting>
  <conditionalFormatting sqref="AB254:AB255">
    <cfRule type="cellIs" dxfId="1057" priority="1263" operator="equal">
      <formula>"Catastrófico"</formula>
    </cfRule>
    <cfRule type="cellIs" dxfId="1056" priority="1264" operator="equal">
      <formula>"Mayor"</formula>
    </cfRule>
    <cfRule type="cellIs" dxfId="1055" priority="1265" operator="equal">
      <formula>"Moderado"</formula>
    </cfRule>
    <cfRule type="cellIs" dxfId="1054" priority="1266" operator="equal">
      <formula>"Menor"</formula>
    </cfRule>
    <cfRule type="cellIs" dxfId="1053" priority="1267" operator="equal">
      <formula>"Leve"</formula>
    </cfRule>
  </conditionalFormatting>
  <conditionalFormatting sqref="AD254:AD255">
    <cfRule type="cellIs" dxfId="1052" priority="1259" operator="equal">
      <formula>"Extremo"</formula>
    </cfRule>
    <cfRule type="cellIs" dxfId="1051" priority="1260" operator="equal">
      <formula>"Alto"</formula>
    </cfRule>
    <cfRule type="cellIs" dxfId="1050" priority="1261" operator="equal">
      <formula>"Moderado"</formula>
    </cfRule>
    <cfRule type="cellIs" dxfId="1049" priority="1262" operator="equal">
      <formula>"Bajo"</formula>
    </cfRule>
  </conditionalFormatting>
  <conditionalFormatting sqref="L254">
    <cfRule type="containsText" dxfId="1048" priority="1258" operator="containsText" text="❌">
      <formula>NOT(ISERROR(SEARCH("❌",L254)))</formula>
    </cfRule>
  </conditionalFormatting>
  <conditionalFormatting sqref="Z256:Z259">
    <cfRule type="cellIs" dxfId="1047" priority="1253" operator="equal">
      <formula>"Muy Alta"</formula>
    </cfRule>
    <cfRule type="cellIs" dxfId="1046" priority="1254" operator="equal">
      <formula>"Alta"</formula>
    </cfRule>
    <cfRule type="cellIs" dxfId="1045" priority="1255" operator="equal">
      <formula>"Media"</formula>
    </cfRule>
    <cfRule type="cellIs" dxfId="1044" priority="1256" operator="equal">
      <formula>"Baja"</formula>
    </cfRule>
    <cfRule type="cellIs" dxfId="1043" priority="1257" operator="equal">
      <formula>"Muy Baja"</formula>
    </cfRule>
  </conditionalFormatting>
  <conditionalFormatting sqref="AB256:AB259">
    <cfRule type="cellIs" dxfId="1042" priority="1248" operator="equal">
      <formula>"Catastrófico"</formula>
    </cfRule>
    <cfRule type="cellIs" dxfId="1041" priority="1249" operator="equal">
      <formula>"Mayor"</formula>
    </cfRule>
    <cfRule type="cellIs" dxfId="1040" priority="1250" operator="equal">
      <formula>"Moderado"</formula>
    </cfRule>
    <cfRule type="cellIs" dxfId="1039" priority="1251" operator="equal">
      <formula>"Menor"</formula>
    </cfRule>
    <cfRule type="cellIs" dxfId="1038" priority="1252" operator="equal">
      <formula>"Leve"</formula>
    </cfRule>
  </conditionalFormatting>
  <conditionalFormatting sqref="I260 I265 I271">
    <cfRule type="cellIs" dxfId="1037" priority="1239" operator="equal">
      <formula>"Muy Alta"</formula>
    </cfRule>
    <cfRule type="cellIs" dxfId="1036" priority="1240" operator="equal">
      <formula>"Alta"</formula>
    </cfRule>
    <cfRule type="cellIs" dxfId="1035" priority="1241" operator="equal">
      <formula>"Media"</formula>
    </cfRule>
    <cfRule type="cellIs" dxfId="1034" priority="1242" operator="equal">
      <formula>"Baja"</formula>
    </cfRule>
    <cfRule type="cellIs" dxfId="1033" priority="1243" operator="equal">
      <formula>"Muy Baja"</formula>
    </cfRule>
  </conditionalFormatting>
  <conditionalFormatting sqref="M260 M265 M271">
    <cfRule type="cellIs" dxfId="1032" priority="1234" operator="equal">
      <formula>"Catastrófico"</formula>
    </cfRule>
    <cfRule type="cellIs" dxfId="1031" priority="1235" operator="equal">
      <formula>"Mayor"</formula>
    </cfRule>
    <cfRule type="cellIs" dxfId="1030" priority="1236" operator="equal">
      <formula>"Moderado"</formula>
    </cfRule>
    <cfRule type="cellIs" dxfId="1029" priority="1237" operator="equal">
      <formula>"Menor"</formula>
    </cfRule>
    <cfRule type="cellIs" dxfId="1028" priority="1238" operator="equal">
      <formula>"Leve"</formula>
    </cfRule>
  </conditionalFormatting>
  <conditionalFormatting sqref="O260">
    <cfRule type="cellIs" dxfId="1027" priority="1230" operator="equal">
      <formula>"Extremo"</formula>
    </cfRule>
    <cfRule type="cellIs" dxfId="1026" priority="1231" operator="equal">
      <formula>"Alto"</formula>
    </cfRule>
    <cfRule type="cellIs" dxfId="1025" priority="1232" operator="equal">
      <formula>"Moderado"</formula>
    </cfRule>
    <cfRule type="cellIs" dxfId="1024" priority="1233" operator="equal">
      <formula>"Bajo"</formula>
    </cfRule>
  </conditionalFormatting>
  <conditionalFormatting sqref="Z260:Z264">
    <cfRule type="cellIs" dxfId="1023" priority="1225" operator="equal">
      <formula>"Muy Alta"</formula>
    </cfRule>
    <cfRule type="cellIs" dxfId="1022" priority="1226" operator="equal">
      <formula>"Alta"</formula>
    </cfRule>
    <cfRule type="cellIs" dxfId="1021" priority="1227" operator="equal">
      <formula>"Media"</formula>
    </cfRule>
    <cfRule type="cellIs" dxfId="1020" priority="1228" operator="equal">
      <formula>"Baja"</formula>
    </cfRule>
    <cfRule type="cellIs" dxfId="1019" priority="1229" operator="equal">
      <formula>"Muy Baja"</formula>
    </cfRule>
  </conditionalFormatting>
  <conditionalFormatting sqref="AB260:AB264">
    <cfRule type="cellIs" dxfId="1018" priority="1220" operator="equal">
      <formula>"Catastrófico"</formula>
    </cfRule>
    <cfRule type="cellIs" dxfId="1017" priority="1221" operator="equal">
      <formula>"Mayor"</formula>
    </cfRule>
    <cfRule type="cellIs" dxfId="1016" priority="1222" operator="equal">
      <formula>"Moderado"</formula>
    </cfRule>
    <cfRule type="cellIs" dxfId="1015" priority="1223" operator="equal">
      <formula>"Menor"</formula>
    </cfRule>
    <cfRule type="cellIs" dxfId="1014" priority="1224" operator="equal">
      <formula>"Leve"</formula>
    </cfRule>
  </conditionalFormatting>
  <conditionalFormatting sqref="AD260:AD264">
    <cfRule type="cellIs" dxfId="1013" priority="1216" operator="equal">
      <formula>"Extremo"</formula>
    </cfRule>
    <cfRule type="cellIs" dxfId="1012" priority="1217" operator="equal">
      <formula>"Alto"</formula>
    </cfRule>
    <cfRule type="cellIs" dxfId="1011" priority="1218" operator="equal">
      <formula>"Moderado"</formula>
    </cfRule>
    <cfRule type="cellIs" dxfId="1010" priority="1219" operator="equal">
      <formula>"Bajo"</formula>
    </cfRule>
  </conditionalFormatting>
  <conditionalFormatting sqref="O265">
    <cfRule type="cellIs" dxfId="1009" priority="1212" operator="equal">
      <formula>"Extremo"</formula>
    </cfRule>
    <cfRule type="cellIs" dxfId="1008" priority="1213" operator="equal">
      <formula>"Alto"</formula>
    </cfRule>
    <cfRule type="cellIs" dxfId="1007" priority="1214" operator="equal">
      <formula>"Moderado"</formula>
    </cfRule>
    <cfRule type="cellIs" dxfId="1006" priority="1215" operator="equal">
      <formula>"Bajo"</formula>
    </cfRule>
  </conditionalFormatting>
  <conditionalFormatting sqref="O271">
    <cfRule type="cellIs" dxfId="1005" priority="1208" operator="equal">
      <formula>"Extremo"</formula>
    </cfRule>
    <cfRule type="cellIs" dxfId="1004" priority="1209" operator="equal">
      <formula>"Alto"</formula>
    </cfRule>
    <cfRule type="cellIs" dxfId="1003" priority="1210" operator="equal">
      <formula>"Moderado"</formula>
    </cfRule>
    <cfRule type="cellIs" dxfId="1002" priority="1211" operator="equal">
      <formula>"Bajo"</formula>
    </cfRule>
  </conditionalFormatting>
  <conditionalFormatting sqref="L260:L276">
    <cfRule type="containsText" dxfId="1001" priority="1207" operator="containsText" text="❌">
      <formula>NOT(ISERROR(SEARCH("❌",L260)))</formula>
    </cfRule>
  </conditionalFormatting>
  <conditionalFormatting sqref="Z265:Z270">
    <cfRule type="cellIs" dxfId="1000" priority="1202" operator="equal">
      <formula>"Muy Alta"</formula>
    </cfRule>
    <cfRule type="cellIs" dxfId="999" priority="1203" operator="equal">
      <formula>"Alta"</formula>
    </cfRule>
    <cfRule type="cellIs" dxfId="998" priority="1204" operator="equal">
      <formula>"Media"</formula>
    </cfRule>
    <cfRule type="cellIs" dxfId="997" priority="1205" operator="equal">
      <formula>"Baja"</formula>
    </cfRule>
    <cfRule type="cellIs" dxfId="996" priority="1206" operator="equal">
      <formula>"Muy Baja"</formula>
    </cfRule>
  </conditionalFormatting>
  <conditionalFormatting sqref="AB265:AB270">
    <cfRule type="cellIs" dxfId="995" priority="1197" operator="equal">
      <formula>"Catastrófico"</formula>
    </cfRule>
    <cfRule type="cellIs" dxfId="994" priority="1198" operator="equal">
      <formula>"Mayor"</formula>
    </cfRule>
    <cfRule type="cellIs" dxfId="993" priority="1199" operator="equal">
      <formula>"Moderado"</formula>
    </cfRule>
    <cfRule type="cellIs" dxfId="992" priority="1200" operator="equal">
      <formula>"Menor"</formula>
    </cfRule>
    <cfRule type="cellIs" dxfId="991" priority="1201" operator="equal">
      <formula>"Leve"</formula>
    </cfRule>
  </conditionalFormatting>
  <conditionalFormatting sqref="AD265:AD270">
    <cfRule type="cellIs" dxfId="990" priority="1193" operator="equal">
      <formula>"Extremo"</formula>
    </cfRule>
    <cfRule type="cellIs" dxfId="989" priority="1194" operator="equal">
      <formula>"Alto"</formula>
    </cfRule>
    <cfRule type="cellIs" dxfId="988" priority="1195" operator="equal">
      <formula>"Moderado"</formula>
    </cfRule>
    <cfRule type="cellIs" dxfId="987" priority="1196" operator="equal">
      <formula>"Bajo"</formula>
    </cfRule>
  </conditionalFormatting>
  <conditionalFormatting sqref="Z271:Z276">
    <cfRule type="cellIs" dxfId="986" priority="1188" operator="equal">
      <formula>"Muy Alta"</formula>
    </cfRule>
    <cfRule type="cellIs" dxfId="985" priority="1189" operator="equal">
      <formula>"Alta"</formula>
    </cfRule>
    <cfRule type="cellIs" dxfId="984" priority="1190" operator="equal">
      <formula>"Media"</formula>
    </cfRule>
    <cfRule type="cellIs" dxfId="983" priority="1191" operator="equal">
      <formula>"Baja"</formula>
    </cfRule>
    <cfRule type="cellIs" dxfId="982" priority="1192" operator="equal">
      <formula>"Muy Baja"</formula>
    </cfRule>
  </conditionalFormatting>
  <conditionalFormatting sqref="AB271:AB276">
    <cfRule type="cellIs" dxfId="981" priority="1183" operator="equal">
      <formula>"Catastrófico"</formula>
    </cfRule>
    <cfRule type="cellIs" dxfId="980" priority="1184" operator="equal">
      <formula>"Mayor"</formula>
    </cfRule>
    <cfRule type="cellIs" dxfId="979" priority="1185" operator="equal">
      <formula>"Moderado"</formula>
    </cfRule>
    <cfRule type="cellIs" dxfId="978" priority="1186" operator="equal">
      <formula>"Menor"</formula>
    </cfRule>
    <cfRule type="cellIs" dxfId="977" priority="1187" operator="equal">
      <formula>"Leve"</formula>
    </cfRule>
  </conditionalFormatting>
  <conditionalFormatting sqref="AD271:AD276">
    <cfRule type="cellIs" dxfId="976" priority="1179" operator="equal">
      <formula>"Extremo"</formula>
    </cfRule>
    <cfRule type="cellIs" dxfId="975" priority="1180" operator="equal">
      <formula>"Alto"</formula>
    </cfRule>
    <cfRule type="cellIs" dxfId="974" priority="1181" operator="equal">
      <formula>"Moderado"</formula>
    </cfRule>
    <cfRule type="cellIs" dxfId="973" priority="1182" operator="equal">
      <formula>"Bajo"</formula>
    </cfRule>
  </conditionalFormatting>
  <conditionalFormatting sqref="I277">
    <cfRule type="cellIs" dxfId="972" priority="1174" operator="equal">
      <formula>"Muy Alta"</formula>
    </cfRule>
    <cfRule type="cellIs" dxfId="971" priority="1175" operator="equal">
      <formula>"Alta"</formula>
    </cfRule>
    <cfRule type="cellIs" dxfId="970" priority="1176" operator="equal">
      <formula>"Media"</formula>
    </cfRule>
    <cfRule type="cellIs" dxfId="969" priority="1177" operator="equal">
      <formula>"Baja"</formula>
    </cfRule>
    <cfRule type="cellIs" dxfId="968" priority="1178" operator="equal">
      <formula>"Muy Baja"</formula>
    </cfRule>
  </conditionalFormatting>
  <conditionalFormatting sqref="M277">
    <cfRule type="cellIs" dxfId="967" priority="1169" operator="equal">
      <formula>"Catastrófico"</formula>
    </cfRule>
    <cfRule type="cellIs" dxfId="966" priority="1170" operator="equal">
      <formula>"Mayor"</formula>
    </cfRule>
    <cfRule type="cellIs" dxfId="965" priority="1171" operator="equal">
      <formula>"Moderado"</formula>
    </cfRule>
    <cfRule type="cellIs" dxfId="964" priority="1172" operator="equal">
      <formula>"Menor"</formula>
    </cfRule>
    <cfRule type="cellIs" dxfId="963" priority="1173" operator="equal">
      <formula>"Leve"</formula>
    </cfRule>
  </conditionalFormatting>
  <conditionalFormatting sqref="O277">
    <cfRule type="cellIs" dxfId="962" priority="1165" operator="equal">
      <formula>"Extremo"</formula>
    </cfRule>
    <cfRule type="cellIs" dxfId="961" priority="1166" operator="equal">
      <formula>"Alto"</formula>
    </cfRule>
    <cfRule type="cellIs" dxfId="960" priority="1167" operator="equal">
      <formula>"Moderado"</formula>
    </cfRule>
    <cfRule type="cellIs" dxfId="959" priority="1168" operator="equal">
      <formula>"Bajo"</formula>
    </cfRule>
  </conditionalFormatting>
  <conditionalFormatting sqref="Z277:Z278">
    <cfRule type="cellIs" dxfId="958" priority="1160" operator="equal">
      <formula>"Muy Alta"</formula>
    </cfRule>
    <cfRule type="cellIs" dxfId="957" priority="1161" operator="equal">
      <formula>"Alta"</formula>
    </cfRule>
    <cfRule type="cellIs" dxfId="956" priority="1162" operator="equal">
      <formula>"Media"</formula>
    </cfRule>
    <cfRule type="cellIs" dxfId="955" priority="1163" operator="equal">
      <formula>"Baja"</formula>
    </cfRule>
    <cfRule type="cellIs" dxfId="954" priority="1164" operator="equal">
      <formula>"Muy Baja"</formula>
    </cfRule>
  </conditionalFormatting>
  <conditionalFormatting sqref="AB277:AB278">
    <cfRule type="cellIs" dxfId="953" priority="1155" operator="equal">
      <formula>"Catastrófico"</formula>
    </cfRule>
    <cfRule type="cellIs" dxfId="952" priority="1156" operator="equal">
      <formula>"Mayor"</formula>
    </cfRule>
    <cfRule type="cellIs" dxfId="951" priority="1157" operator="equal">
      <formula>"Moderado"</formula>
    </cfRule>
    <cfRule type="cellIs" dxfId="950" priority="1158" operator="equal">
      <formula>"Menor"</formula>
    </cfRule>
    <cfRule type="cellIs" dxfId="949" priority="1159" operator="equal">
      <formula>"Leve"</formula>
    </cfRule>
  </conditionalFormatting>
  <conditionalFormatting sqref="AD277:AD278">
    <cfRule type="cellIs" dxfId="948" priority="1151" operator="equal">
      <formula>"Extremo"</formula>
    </cfRule>
    <cfRule type="cellIs" dxfId="947" priority="1152" operator="equal">
      <formula>"Alto"</formula>
    </cfRule>
    <cfRule type="cellIs" dxfId="946" priority="1153" operator="equal">
      <formula>"Moderado"</formula>
    </cfRule>
    <cfRule type="cellIs" dxfId="945" priority="1154" operator="equal">
      <formula>"Bajo"</formula>
    </cfRule>
  </conditionalFormatting>
  <conditionalFormatting sqref="L277">
    <cfRule type="containsText" dxfId="944" priority="1150" operator="containsText" text="❌">
      <formula>NOT(ISERROR(SEARCH("❌",L277)))</formula>
    </cfRule>
  </conditionalFormatting>
  <conditionalFormatting sqref="Z279:Z286">
    <cfRule type="cellIs" dxfId="943" priority="1145" operator="equal">
      <formula>"Muy Alta"</formula>
    </cfRule>
    <cfRule type="cellIs" dxfId="942" priority="1146" operator="equal">
      <formula>"Alta"</formula>
    </cfRule>
    <cfRule type="cellIs" dxfId="941" priority="1147" operator="equal">
      <formula>"Media"</formula>
    </cfRule>
    <cfRule type="cellIs" dxfId="940" priority="1148" operator="equal">
      <formula>"Baja"</formula>
    </cfRule>
    <cfRule type="cellIs" dxfId="939" priority="1149" operator="equal">
      <formula>"Muy Baja"</formula>
    </cfRule>
  </conditionalFormatting>
  <conditionalFormatting sqref="AB279:AB286">
    <cfRule type="cellIs" dxfId="938" priority="1140" operator="equal">
      <formula>"Catastrófico"</formula>
    </cfRule>
    <cfRule type="cellIs" dxfId="937" priority="1141" operator="equal">
      <formula>"Mayor"</formula>
    </cfRule>
    <cfRule type="cellIs" dxfId="936" priority="1142" operator="equal">
      <formula>"Moderado"</formula>
    </cfRule>
    <cfRule type="cellIs" dxfId="935" priority="1143" operator="equal">
      <formula>"Menor"</formula>
    </cfRule>
    <cfRule type="cellIs" dxfId="934" priority="1144" operator="equal">
      <formula>"Leve"</formula>
    </cfRule>
  </conditionalFormatting>
  <conditionalFormatting sqref="AD279:AD286">
    <cfRule type="cellIs" dxfId="933" priority="1136" operator="equal">
      <formula>"Extremo"</formula>
    </cfRule>
    <cfRule type="cellIs" dxfId="932" priority="1137" operator="equal">
      <formula>"Alto"</formula>
    </cfRule>
    <cfRule type="cellIs" dxfId="931" priority="1138" operator="equal">
      <formula>"Moderado"</formula>
    </cfRule>
    <cfRule type="cellIs" dxfId="930" priority="1139" operator="equal">
      <formula>"Bajo"</formula>
    </cfRule>
  </conditionalFormatting>
  <conditionalFormatting sqref="AD437:AD442">
    <cfRule type="cellIs" dxfId="929" priority="351" operator="equal">
      <formula>"Extremo"</formula>
    </cfRule>
    <cfRule type="cellIs" dxfId="928" priority="352" operator="equal">
      <formula>"Alto"</formula>
    </cfRule>
    <cfRule type="cellIs" dxfId="927" priority="353" operator="equal">
      <formula>"Moderado"</formula>
    </cfRule>
    <cfRule type="cellIs" dxfId="926" priority="354" operator="equal">
      <formula>"Bajo"</formula>
    </cfRule>
  </conditionalFormatting>
  <conditionalFormatting sqref="O407">
    <cfRule type="cellIs" dxfId="925" priority="491" operator="equal">
      <formula>"Extremo"</formula>
    </cfRule>
    <cfRule type="cellIs" dxfId="924" priority="492" operator="equal">
      <formula>"Alto"</formula>
    </cfRule>
    <cfRule type="cellIs" dxfId="923" priority="493" operator="equal">
      <formula>"Moderado"</formula>
    </cfRule>
    <cfRule type="cellIs" dxfId="922" priority="494" operator="equal">
      <formula>"Bajo"</formula>
    </cfRule>
  </conditionalFormatting>
  <conditionalFormatting sqref="O443">
    <cfRule type="cellIs" dxfId="921" priority="398" operator="equal">
      <formula>"Extremo"</formula>
    </cfRule>
    <cfRule type="cellIs" dxfId="920" priority="399" operator="equal">
      <formula>"Alto"</formula>
    </cfRule>
    <cfRule type="cellIs" dxfId="919" priority="400" operator="equal">
      <formula>"Moderado"</formula>
    </cfRule>
    <cfRule type="cellIs" dxfId="918" priority="401" operator="equal">
      <formula>"Bajo"</formula>
    </cfRule>
  </conditionalFormatting>
  <conditionalFormatting sqref="Z311:Z316">
    <cfRule type="cellIs" dxfId="917" priority="843" operator="equal">
      <formula>"Muy Alta"</formula>
    </cfRule>
    <cfRule type="cellIs" dxfId="916" priority="844" operator="equal">
      <formula>"Alta"</formula>
    </cfRule>
    <cfRule type="cellIs" dxfId="915" priority="845" operator="equal">
      <formula>"Media"</formula>
    </cfRule>
    <cfRule type="cellIs" dxfId="914" priority="846" operator="equal">
      <formula>"Baja"</formula>
    </cfRule>
    <cfRule type="cellIs" dxfId="913" priority="847" operator="equal">
      <formula>"Muy Baja"</formula>
    </cfRule>
  </conditionalFormatting>
  <conditionalFormatting sqref="AB311:AB316">
    <cfRule type="cellIs" dxfId="912" priority="838" operator="equal">
      <formula>"Catastrófico"</formula>
    </cfRule>
    <cfRule type="cellIs" dxfId="911" priority="839" operator="equal">
      <formula>"Mayor"</formula>
    </cfRule>
    <cfRule type="cellIs" dxfId="910" priority="840" operator="equal">
      <formula>"Moderado"</formula>
    </cfRule>
    <cfRule type="cellIs" dxfId="909" priority="841" operator="equal">
      <formula>"Menor"</formula>
    </cfRule>
    <cfRule type="cellIs" dxfId="908" priority="842" operator="equal">
      <formula>"Leve"</formula>
    </cfRule>
  </conditionalFormatting>
  <conditionalFormatting sqref="I287 I293 I299">
    <cfRule type="cellIs" dxfId="907" priority="966" operator="equal">
      <formula>"Muy Alta"</formula>
    </cfRule>
    <cfRule type="cellIs" dxfId="906" priority="967" operator="equal">
      <formula>"Alta"</formula>
    </cfRule>
    <cfRule type="cellIs" dxfId="905" priority="968" operator="equal">
      <formula>"Media"</formula>
    </cfRule>
    <cfRule type="cellIs" dxfId="904" priority="969" operator="equal">
      <formula>"Baja"</formula>
    </cfRule>
    <cfRule type="cellIs" dxfId="903" priority="970" operator="equal">
      <formula>"Muy Baja"</formula>
    </cfRule>
  </conditionalFormatting>
  <conditionalFormatting sqref="M287 M293 M299">
    <cfRule type="cellIs" dxfId="902" priority="961" operator="equal">
      <formula>"Catastrófico"</formula>
    </cfRule>
    <cfRule type="cellIs" dxfId="901" priority="962" operator="equal">
      <formula>"Mayor"</formula>
    </cfRule>
    <cfRule type="cellIs" dxfId="900" priority="963" operator="equal">
      <formula>"Moderado"</formula>
    </cfRule>
    <cfRule type="cellIs" dxfId="899" priority="964" operator="equal">
      <formula>"Menor"</formula>
    </cfRule>
    <cfRule type="cellIs" dxfId="898" priority="965" operator="equal">
      <formula>"Leve"</formula>
    </cfRule>
  </conditionalFormatting>
  <conditionalFormatting sqref="O287">
    <cfRule type="cellIs" dxfId="897" priority="957" operator="equal">
      <formula>"Extremo"</formula>
    </cfRule>
    <cfRule type="cellIs" dxfId="896" priority="958" operator="equal">
      <formula>"Alto"</formula>
    </cfRule>
    <cfRule type="cellIs" dxfId="895" priority="959" operator="equal">
      <formula>"Moderado"</formula>
    </cfRule>
    <cfRule type="cellIs" dxfId="894" priority="960" operator="equal">
      <formula>"Bajo"</formula>
    </cfRule>
  </conditionalFormatting>
  <conditionalFormatting sqref="Z287:Z289 Z291:Z292">
    <cfRule type="cellIs" dxfId="893" priority="952" operator="equal">
      <formula>"Muy Alta"</formula>
    </cfRule>
    <cfRule type="cellIs" dxfId="892" priority="953" operator="equal">
      <formula>"Alta"</formula>
    </cfRule>
    <cfRule type="cellIs" dxfId="891" priority="954" operator="equal">
      <formula>"Media"</formula>
    </cfRule>
    <cfRule type="cellIs" dxfId="890" priority="955" operator="equal">
      <formula>"Baja"</formula>
    </cfRule>
    <cfRule type="cellIs" dxfId="889" priority="956" operator="equal">
      <formula>"Muy Baja"</formula>
    </cfRule>
  </conditionalFormatting>
  <conditionalFormatting sqref="AB287:AB289 AB291:AB292">
    <cfRule type="cellIs" dxfId="888" priority="947" operator="equal">
      <formula>"Catastrófico"</formula>
    </cfRule>
    <cfRule type="cellIs" dxfId="887" priority="948" operator="equal">
      <formula>"Mayor"</formula>
    </cfRule>
    <cfRule type="cellIs" dxfId="886" priority="949" operator="equal">
      <formula>"Moderado"</formula>
    </cfRule>
    <cfRule type="cellIs" dxfId="885" priority="950" operator="equal">
      <formula>"Menor"</formula>
    </cfRule>
    <cfRule type="cellIs" dxfId="884" priority="951" operator="equal">
      <formula>"Leve"</formula>
    </cfRule>
  </conditionalFormatting>
  <conditionalFormatting sqref="AD287:AD289 AD291:AD292">
    <cfRule type="cellIs" dxfId="883" priority="943" operator="equal">
      <formula>"Extremo"</formula>
    </cfRule>
    <cfRule type="cellIs" dxfId="882" priority="944" operator="equal">
      <formula>"Alto"</formula>
    </cfRule>
    <cfRule type="cellIs" dxfId="881" priority="945" operator="equal">
      <formula>"Moderado"</formula>
    </cfRule>
    <cfRule type="cellIs" dxfId="880" priority="946" operator="equal">
      <formula>"Bajo"</formula>
    </cfRule>
  </conditionalFormatting>
  <conditionalFormatting sqref="O293">
    <cfRule type="cellIs" dxfId="879" priority="939" operator="equal">
      <formula>"Extremo"</formula>
    </cfRule>
    <cfRule type="cellIs" dxfId="878" priority="940" operator="equal">
      <formula>"Alto"</formula>
    </cfRule>
    <cfRule type="cellIs" dxfId="877" priority="941" operator="equal">
      <formula>"Moderado"</formula>
    </cfRule>
    <cfRule type="cellIs" dxfId="876" priority="942" operator="equal">
      <formula>"Bajo"</formula>
    </cfRule>
  </conditionalFormatting>
  <conditionalFormatting sqref="O299">
    <cfRule type="cellIs" dxfId="875" priority="935" operator="equal">
      <formula>"Extremo"</formula>
    </cfRule>
    <cfRule type="cellIs" dxfId="874" priority="936" operator="equal">
      <formula>"Alto"</formula>
    </cfRule>
    <cfRule type="cellIs" dxfId="873" priority="937" operator="equal">
      <formula>"Moderado"</formula>
    </cfRule>
    <cfRule type="cellIs" dxfId="872" priority="938" operator="equal">
      <formula>"Bajo"</formula>
    </cfRule>
  </conditionalFormatting>
  <conditionalFormatting sqref="L287:L304">
    <cfRule type="containsText" dxfId="871" priority="934" operator="containsText" text="❌">
      <formula>NOT(ISERROR(SEARCH("❌",L287)))</formula>
    </cfRule>
  </conditionalFormatting>
  <conditionalFormatting sqref="Z293:Z298">
    <cfRule type="cellIs" dxfId="870" priority="929" operator="equal">
      <formula>"Muy Alta"</formula>
    </cfRule>
    <cfRule type="cellIs" dxfId="869" priority="930" operator="equal">
      <formula>"Alta"</formula>
    </cfRule>
    <cfRule type="cellIs" dxfId="868" priority="931" operator="equal">
      <formula>"Media"</formula>
    </cfRule>
    <cfRule type="cellIs" dxfId="867" priority="932" operator="equal">
      <formula>"Baja"</formula>
    </cfRule>
    <cfRule type="cellIs" dxfId="866" priority="933" operator="equal">
      <formula>"Muy Baja"</formula>
    </cfRule>
  </conditionalFormatting>
  <conditionalFormatting sqref="AB293:AB298">
    <cfRule type="cellIs" dxfId="865" priority="924" operator="equal">
      <formula>"Catastrófico"</formula>
    </cfRule>
    <cfRule type="cellIs" dxfId="864" priority="925" operator="equal">
      <formula>"Mayor"</formula>
    </cfRule>
    <cfRule type="cellIs" dxfId="863" priority="926" operator="equal">
      <formula>"Moderado"</formula>
    </cfRule>
    <cfRule type="cellIs" dxfId="862" priority="927" operator="equal">
      <formula>"Menor"</formula>
    </cfRule>
    <cfRule type="cellIs" dxfId="861" priority="928" operator="equal">
      <formula>"Leve"</formula>
    </cfRule>
  </conditionalFormatting>
  <conditionalFormatting sqref="AD293:AD298">
    <cfRule type="cellIs" dxfId="860" priority="920" operator="equal">
      <formula>"Extremo"</formula>
    </cfRule>
    <cfRule type="cellIs" dxfId="859" priority="921" operator="equal">
      <formula>"Alto"</formula>
    </cfRule>
    <cfRule type="cellIs" dxfId="858" priority="922" operator="equal">
      <formula>"Moderado"</formula>
    </cfRule>
    <cfRule type="cellIs" dxfId="857" priority="923" operator="equal">
      <formula>"Bajo"</formula>
    </cfRule>
  </conditionalFormatting>
  <conditionalFormatting sqref="Z299:Z304">
    <cfRule type="cellIs" dxfId="856" priority="915" operator="equal">
      <formula>"Muy Alta"</formula>
    </cfRule>
    <cfRule type="cellIs" dxfId="855" priority="916" operator="equal">
      <formula>"Alta"</formula>
    </cfRule>
    <cfRule type="cellIs" dxfId="854" priority="917" operator="equal">
      <formula>"Media"</formula>
    </cfRule>
    <cfRule type="cellIs" dxfId="853" priority="918" operator="equal">
      <formula>"Baja"</formula>
    </cfRule>
    <cfRule type="cellIs" dxfId="852" priority="919" operator="equal">
      <formula>"Muy Baja"</formula>
    </cfRule>
  </conditionalFormatting>
  <conditionalFormatting sqref="AB299:AB304">
    <cfRule type="cellIs" dxfId="851" priority="910" operator="equal">
      <formula>"Catastrófico"</formula>
    </cfRule>
    <cfRule type="cellIs" dxfId="850" priority="911" operator="equal">
      <formula>"Mayor"</formula>
    </cfRule>
    <cfRule type="cellIs" dxfId="849" priority="912" operator="equal">
      <formula>"Moderado"</formula>
    </cfRule>
    <cfRule type="cellIs" dxfId="848" priority="913" operator="equal">
      <formula>"Menor"</formula>
    </cfRule>
    <cfRule type="cellIs" dxfId="847" priority="914" operator="equal">
      <formula>"Leve"</formula>
    </cfRule>
  </conditionalFormatting>
  <conditionalFormatting sqref="AD299:AD304">
    <cfRule type="cellIs" dxfId="846" priority="906" operator="equal">
      <formula>"Extremo"</formula>
    </cfRule>
    <cfRule type="cellIs" dxfId="845" priority="907" operator="equal">
      <formula>"Alto"</formula>
    </cfRule>
    <cfRule type="cellIs" dxfId="844" priority="908" operator="equal">
      <formula>"Moderado"</formula>
    </cfRule>
    <cfRule type="cellIs" dxfId="843" priority="909" operator="equal">
      <formula>"Bajo"</formula>
    </cfRule>
  </conditionalFormatting>
  <conditionalFormatting sqref="Z290">
    <cfRule type="cellIs" dxfId="842" priority="901" operator="equal">
      <formula>"Muy Alta"</formula>
    </cfRule>
    <cfRule type="cellIs" dxfId="841" priority="902" operator="equal">
      <formula>"Alta"</formula>
    </cfRule>
    <cfRule type="cellIs" dxfId="840" priority="903" operator="equal">
      <formula>"Media"</formula>
    </cfRule>
    <cfRule type="cellIs" dxfId="839" priority="904" operator="equal">
      <formula>"Baja"</formula>
    </cfRule>
    <cfRule type="cellIs" dxfId="838" priority="905" operator="equal">
      <formula>"Muy Baja"</formula>
    </cfRule>
  </conditionalFormatting>
  <conditionalFormatting sqref="AB290">
    <cfRule type="cellIs" dxfId="837" priority="896" operator="equal">
      <formula>"Catastrófico"</formula>
    </cfRule>
    <cfRule type="cellIs" dxfId="836" priority="897" operator="equal">
      <formula>"Mayor"</formula>
    </cfRule>
    <cfRule type="cellIs" dxfId="835" priority="898" operator="equal">
      <formula>"Moderado"</formula>
    </cfRule>
    <cfRule type="cellIs" dxfId="834" priority="899" operator="equal">
      <formula>"Menor"</formula>
    </cfRule>
    <cfRule type="cellIs" dxfId="833" priority="900" operator="equal">
      <formula>"Leve"</formula>
    </cfRule>
  </conditionalFormatting>
  <conditionalFormatting sqref="AD290">
    <cfRule type="cellIs" dxfId="832" priority="892" operator="equal">
      <formula>"Extremo"</formula>
    </cfRule>
    <cfRule type="cellIs" dxfId="831" priority="893" operator="equal">
      <formula>"Alto"</formula>
    </cfRule>
    <cfRule type="cellIs" dxfId="830" priority="894" operator="equal">
      <formula>"Moderado"</formula>
    </cfRule>
    <cfRule type="cellIs" dxfId="829" priority="895" operator="equal">
      <formula>"Bajo"</formula>
    </cfRule>
  </conditionalFormatting>
  <conditionalFormatting sqref="I491">
    <cfRule type="cellIs" dxfId="828" priority="83" operator="equal">
      <formula>"Muy Alta"</formula>
    </cfRule>
    <cfRule type="cellIs" dxfId="827" priority="84" operator="equal">
      <formula>"Alta"</formula>
    </cfRule>
    <cfRule type="cellIs" dxfId="826" priority="85" operator="equal">
      <formula>"Media"</formula>
    </cfRule>
    <cfRule type="cellIs" dxfId="825" priority="86" operator="equal">
      <formula>"Baja"</formula>
    </cfRule>
    <cfRule type="cellIs" dxfId="824" priority="87" operator="equal">
      <formula>"Muy Baja"</formula>
    </cfRule>
  </conditionalFormatting>
  <conditionalFormatting sqref="M491">
    <cfRule type="cellIs" dxfId="823" priority="78" operator="equal">
      <formula>"Catastrófico"</formula>
    </cfRule>
    <cfRule type="cellIs" dxfId="822" priority="79" operator="equal">
      <formula>"Mayor"</formula>
    </cfRule>
    <cfRule type="cellIs" dxfId="821" priority="80" operator="equal">
      <formula>"Moderado"</formula>
    </cfRule>
    <cfRule type="cellIs" dxfId="820" priority="81" operator="equal">
      <formula>"Menor"</formula>
    </cfRule>
    <cfRule type="cellIs" dxfId="819" priority="82" operator="equal">
      <formula>"Leve"</formula>
    </cfRule>
  </conditionalFormatting>
  <conditionalFormatting sqref="O491">
    <cfRule type="cellIs" dxfId="818" priority="74" operator="equal">
      <formula>"Extremo"</formula>
    </cfRule>
    <cfRule type="cellIs" dxfId="817" priority="75" operator="equal">
      <formula>"Alto"</formula>
    </cfRule>
    <cfRule type="cellIs" dxfId="816" priority="76" operator="equal">
      <formula>"Moderado"</formula>
    </cfRule>
    <cfRule type="cellIs" dxfId="815" priority="77" operator="equal">
      <formula>"Bajo"</formula>
    </cfRule>
  </conditionalFormatting>
  <conditionalFormatting sqref="AB305:AB310">
    <cfRule type="cellIs" dxfId="814" priority="868" operator="equal">
      <formula>"Catastrófico"</formula>
    </cfRule>
    <cfRule type="cellIs" dxfId="813" priority="869" operator="equal">
      <formula>"Mayor"</formula>
    </cfRule>
    <cfRule type="cellIs" dxfId="812" priority="870" operator="equal">
      <formula>"Moderado"</formula>
    </cfRule>
    <cfRule type="cellIs" dxfId="811" priority="871" operator="equal">
      <formula>"Menor"</formula>
    </cfRule>
    <cfRule type="cellIs" dxfId="810" priority="872" operator="equal">
      <formula>"Leve"</formula>
    </cfRule>
  </conditionalFormatting>
  <conditionalFormatting sqref="I311">
    <cfRule type="cellIs" dxfId="809" priority="858" operator="equal">
      <formula>"Muy Alta"</formula>
    </cfRule>
    <cfRule type="cellIs" dxfId="808" priority="859" operator="equal">
      <formula>"Alta"</formula>
    </cfRule>
    <cfRule type="cellIs" dxfId="807" priority="860" operator="equal">
      <formula>"Media"</formula>
    </cfRule>
    <cfRule type="cellIs" dxfId="806" priority="861" operator="equal">
      <formula>"Baja"</formula>
    </cfRule>
    <cfRule type="cellIs" dxfId="805" priority="862" operator="equal">
      <formula>"Muy Baja"</formula>
    </cfRule>
  </conditionalFormatting>
  <conditionalFormatting sqref="M311">
    <cfRule type="cellIs" dxfId="804" priority="853" operator="equal">
      <formula>"Catastrófico"</formula>
    </cfRule>
    <cfRule type="cellIs" dxfId="803" priority="854" operator="equal">
      <formula>"Mayor"</formula>
    </cfRule>
    <cfRule type="cellIs" dxfId="802" priority="855" operator="equal">
      <formula>"Moderado"</formula>
    </cfRule>
    <cfRule type="cellIs" dxfId="801" priority="856" operator="equal">
      <formula>"Menor"</formula>
    </cfRule>
    <cfRule type="cellIs" dxfId="800" priority="857" operator="equal">
      <formula>"Leve"</formula>
    </cfRule>
  </conditionalFormatting>
  <conditionalFormatting sqref="O311">
    <cfRule type="cellIs" dxfId="799" priority="849" operator="equal">
      <formula>"Extremo"</formula>
    </cfRule>
    <cfRule type="cellIs" dxfId="798" priority="850" operator="equal">
      <formula>"Alto"</formula>
    </cfRule>
    <cfRule type="cellIs" dxfId="797" priority="851" operator="equal">
      <formula>"Moderado"</formula>
    </cfRule>
    <cfRule type="cellIs" dxfId="796" priority="852" operator="equal">
      <formula>"Bajo"</formula>
    </cfRule>
  </conditionalFormatting>
  <conditionalFormatting sqref="L311">
    <cfRule type="containsText" dxfId="795" priority="848" operator="containsText" text="❌">
      <formula>NOT(ISERROR(SEARCH("❌",L311)))</formula>
    </cfRule>
  </conditionalFormatting>
  <conditionalFormatting sqref="Z515:Z520">
    <cfRule type="cellIs" dxfId="794" priority="227" operator="equal">
      <formula>"Muy Alta"</formula>
    </cfRule>
    <cfRule type="cellIs" dxfId="793" priority="228" operator="equal">
      <formula>"Alta"</formula>
    </cfRule>
    <cfRule type="cellIs" dxfId="792" priority="229" operator="equal">
      <formula>"Media"</formula>
    </cfRule>
    <cfRule type="cellIs" dxfId="791" priority="230" operator="equal">
      <formula>"Baja"</formula>
    </cfRule>
    <cfRule type="cellIs" dxfId="790" priority="231" operator="equal">
      <formula>"Muy Baja"</formula>
    </cfRule>
  </conditionalFormatting>
  <conditionalFormatting sqref="AB515:AB520">
    <cfRule type="cellIs" dxfId="789" priority="222" operator="equal">
      <formula>"Catastrófico"</formula>
    </cfRule>
    <cfRule type="cellIs" dxfId="788" priority="223" operator="equal">
      <formula>"Mayor"</formula>
    </cfRule>
    <cfRule type="cellIs" dxfId="787" priority="224" operator="equal">
      <formula>"Moderado"</formula>
    </cfRule>
    <cfRule type="cellIs" dxfId="786" priority="225" operator="equal">
      <formula>"Menor"</formula>
    </cfRule>
    <cfRule type="cellIs" dxfId="785" priority="226" operator="equal">
      <formula>"Leve"</formula>
    </cfRule>
  </conditionalFormatting>
  <conditionalFormatting sqref="I305">
    <cfRule type="cellIs" dxfId="784" priority="829" operator="equal">
      <formula>"Muy Alta"</formula>
    </cfRule>
    <cfRule type="cellIs" dxfId="783" priority="830" operator="equal">
      <formula>"Alta"</formula>
    </cfRule>
    <cfRule type="cellIs" dxfId="782" priority="831" operator="equal">
      <formula>"Media"</formula>
    </cfRule>
    <cfRule type="cellIs" dxfId="781" priority="832" operator="equal">
      <formula>"Baja"</formula>
    </cfRule>
    <cfRule type="cellIs" dxfId="780" priority="833" operator="equal">
      <formula>"Muy Baja"</formula>
    </cfRule>
  </conditionalFormatting>
  <conditionalFormatting sqref="M305">
    <cfRule type="cellIs" dxfId="779" priority="824" operator="equal">
      <formula>"Catastrófico"</formula>
    </cfRule>
    <cfRule type="cellIs" dxfId="778" priority="825" operator="equal">
      <formula>"Mayor"</formula>
    </cfRule>
    <cfRule type="cellIs" dxfId="777" priority="826" operator="equal">
      <formula>"Moderado"</formula>
    </cfRule>
    <cfRule type="cellIs" dxfId="776" priority="827" operator="equal">
      <formula>"Menor"</formula>
    </cfRule>
    <cfRule type="cellIs" dxfId="775" priority="828" operator="equal">
      <formula>"Leve"</formula>
    </cfRule>
  </conditionalFormatting>
  <conditionalFormatting sqref="O305">
    <cfRule type="cellIs" dxfId="774" priority="820" operator="equal">
      <formula>"Extremo"</formula>
    </cfRule>
    <cfRule type="cellIs" dxfId="773" priority="821" operator="equal">
      <formula>"Alto"</formula>
    </cfRule>
    <cfRule type="cellIs" dxfId="772" priority="822" operator="equal">
      <formula>"Moderado"</formula>
    </cfRule>
    <cfRule type="cellIs" dxfId="771" priority="823" operator="equal">
      <formula>"Bajo"</formula>
    </cfRule>
  </conditionalFormatting>
  <conditionalFormatting sqref="L305:L310">
    <cfRule type="containsText" dxfId="770" priority="819" operator="containsText" text="❌">
      <formula>NOT(ISERROR(SEARCH("❌",L305)))</formula>
    </cfRule>
  </conditionalFormatting>
  <conditionalFormatting sqref="I317 I323 I329 I335 I341">
    <cfRule type="cellIs" dxfId="769" priority="814" operator="equal">
      <formula>"Muy Alta"</formula>
    </cfRule>
    <cfRule type="cellIs" dxfId="768" priority="815" operator="equal">
      <formula>"Alta"</formula>
    </cfRule>
    <cfRule type="cellIs" dxfId="767" priority="816" operator="equal">
      <formula>"Media"</formula>
    </cfRule>
    <cfRule type="cellIs" dxfId="766" priority="817" operator="equal">
      <formula>"Baja"</formula>
    </cfRule>
    <cfRule type="cellIs" dxfId="765" priority="818" operator="equal">
      <formula>"Muy Baja"</formula>
    </cfRule>
  </conditionalFormatting>
  <conditionalFormatting sqref="M317 M323 M329 M335 M341">
    <cfRule type="cellIs" dxfId="764" priority="809" operator="equal">
      <formula>"Catastrófico"</formula>
    </cfRule>
    <cfRule type="cellIs" dxfId="763" priority="810" operator="equal">
      <formula>"Mayor"</formula>
    </cfRule>
    <cfRule type="cellIs" dxfId="762" priority="811" operator="equal">
      <formula>"Moderado"</formula>
    </cfRule>
    <cfRule type="cellIs" dxfId="761" priority="812" operator="equal">
      <formula>"Menor"</formula>
    </cfRule>
    <cfRule type="cellIs" dxfId="760" priority="813" operator="equal">
      <formula>"Leve"</formula>
    </cfRule>
  </conditionalFormatting>
  <conditionalFormatting sqref="O317">
    <cfRule type="cellIs" dxfId="759" priority="805" operator="equal">
      <formula>"Extremo"</formula>
    </cfRule>
    <cfRule type="cellIs" dxfId="758" priority="806" operator="equal">
      <formula>"Alto"</formula>
    </cfRule>
    <cfRule type="cellIs" dxfId="757" priority="807" operator="equal">
      <formula>"Moderado"</formula>
    </cfRule>
    <cfRule type="cellIs" dxfId="756" priority="808" operator="equal">
      <formula>"Bajo"</formula>
    </cfRule>
  </conditionalFormatting>
  <conditionalFormatting sqref="Z317:Z322">
    <cfRule type="cellIs" dxfId="755" priority="800" operator="equal">
      <formula>"Muy Alta"</formula>
    </cfRule>
    <cfRule type="cellIs" dxfId="754" priority="801" operator="equal">
      <formula>"Alta"</formula>
    </cfRule>
    <cfRule type="cellIs" dxfId="753" priority="802" operator="equal">
      <formula>"Media"</formula>
    </cfRule>
    <cfRule type="cellIs" dxfId="752" priority="803" operator="equal">
      <formula>"Baja"</formula>
    </cfRule>
    <cfRule type="cellIs" dxfId="751" priority="804" operator="equal">
      <formula>"Muy Baja"</formula>
    </cfRule>
  </conditionalFormatting>
  <conditionalFormatting sqref="AB317:AB322">
    <cfRule type="cellIs" dxfId="750" priority="795" operator="equal">
      <formula>"Catastrófico"</formula>
    </cfRule>
    <cfRule type="cellIs" dxfId="749" priority="796" operator="equal">
      <formula>"Mayor"</formula>
    </cfRule>
    <cfRule type="cellIs" dxfId="748" priority="797" operator="equal">
      <formula>"Moderado"</formula>
    </cfRule>
    <cfRule type="cellIs" dxfId="747" priority="798" operator="equal">
      <formula>"Menor"</formula>
    </cfRule>
    <cfRule type="cellIs" dxfId="746" priority="799" operator="equal">
      <formula>"Leve"</formula>
    </cfRule>
  </conditionalFormatting>
  <conditionalFormatting sqref="AD317:AD322">
    <cfRule type="cellIs" dxfId="745" priority="791" operator="equal">
      <formula>"Extremo"</formula>
    </cfRule>
    <cfRule type="cellIs" dxfId="744" priority="792" operator="equal">
      <formula>"Alto"</formula>
    </cfRule>
    <cfRule type="cellIs" dxfId="743" priority="793" operator="equal">
      <formula>"Moderado"</formula>
    </cfRule>
    <cfRule type="cellIs" dxfId="742" priority="794" operator="equal">
      <formula>"Bajo"</formula>
    </cfRule>
  </conditionalFormatting>
  <conditionalFormatting sqref="O323">
    <cfRule type="cellIs" dxfId="741" priority="787" operator="equal">
      <formula>"Extremo"</formula>
    </cfRule>
    <cfRule type="cellIs" dxfId="740" priority="788" operator="equal">
      <formula>"Alto"</formula>
    </cfRule>
    <cfRule type="cellIs" dxfId="739" priority="789" operator="equal">
      <formula>"Moderado"</formula>
    </cfRule>
    <cfRule type="cellIs" dxfId="738" priority="790" operator="equal">
      <formula>"Bajo"</formula>
    </cfRule>
  </conditionalFormatting>
  <conditionalFormatting sqref="O329">
    <cfRule type="cellIs" dxfId="737" priority="783" operator="equal">
      <formula>"Extremo"</formula>
    </cfRule>
    <cfRule type="cellIs" dxfId="736" priority="784" operator="equal">
      <formula>"Alto"</formula>
    </cfRule>
    <cfRule type="cellIs" dxfId="735" priority="785" operator="equal">
      <formula>"Moderado"</formula>
    </cfRule>
    <cfRule type="cellIs" dxfId="734" priority="786" operator="equal">
      <formula>"Bajo"</formula>
    </cfRule>
  </conditionalFormatting>
  <conditionalFormatting sqref="O335">
    <cfRule type="cellIs" dxfId="733" priority="779" operator="equal">
      <formula>"Extremo"</formula>
    </cfRule>
    <cfRule type="cellIs" dxfId="732" priority="780" operator="equal">
      <formula>"Alto"</formula>
    </cfRule>
    <cfRule type="cellIs" dxfId="731" priority="781" operator="equal">
      <formula>"Moderado"</formula>
    </cfRule>
    <cfRule type="cellIs" dxfId="730" priority="782" operator="equal">
      <formula>"Bajo"</formula>
    </cfRule>
  </conditionalFormatting>
  <conditionalFormatting sqref="O341">
    <cfRule type="cellIs" dxfId="729" priority="775" operator="equal">
      <formula>"Extremo"</formula>
    </cfRule>
    <cfRule type="cellIs" dxfId="728" priority="776" operator="equal">
      <formula>"Alto"</formula>
    </cfRule>
    <cfRule type="cellIs" dxfId="727" priority="777" operator="equal">
      <formula>"Moderado"</formula>
    </cfRule>
    <cfRule type="cellIs" dxfId="726" priority="778" operator="equal">
      <formula>"Bajo"</formula>
    </cfRule>
  </conditionalFormatting>
  <conditionalFormatting sqref="L317:L346">
    <cfRule type="containsText" dxfId="725" priority="774" operator="containsText" text="❌">
      <formula>NOT(ISERROR(SEARCH("❌",L317)))</formula>
    </cfRule>
  </conditionalFormatting>
  <conditionalFormatting sqref="Z323:Z328">
    <cfRule type="cellIs" dxfId="724" priority="769" operator="equal">
      <formula>"Muy Alta"</formula>
    </cfRule>
    <cfRule type="cellIs" dxfId="723" priority="770" operator="equal">
      <formula>"Alta"</formula>
    </cfRule>
    <cfRule type="cellIs" dxfId="722" priority="771" operator="equal">
      <formula>"Media"</formula>
    </cfRule>
    <cfRule type="cellIs" dxfId="721" priority="772" operator="equal">
      <formula>"Baja"</formula>
    </cfRule>
    <cfRule type="cellIs" dxfId="720" priority="773" operator="equal">
      <formula>"Muy Baja"</formula>
    </cfRule>
  </conditionalFormatting>
  <conditionalFormatting sqref="AB323:AB328">
    <cfRule type="cellIs" dxfId="719" priority="764" operator="equal">
      <formula>"Catastrófico"</formula>
    </cfRule>
    <cfRule type="cellIs" dxfId="718" priority="765" operator="equal">
      <formula>"Mayor"</formula>
    </cfRule>
    <cfRule type="cellIs" dxfId="717" priority="766" operator="equal">
      <formula>"Moderado"</formula>
    </cfRule>
    <cfRule type="cellIs" dxfId="716" priority="767" operator="equal">
      <formula>"Menor"</formula>
    </cfRule>
    <cfRule type="cellIs" dxfId="715" priority="768" operator="equal">
      <formula>"Leve"</formula>
    </cfRule>
  </conditionalFormatting>
  <conditionalFormatting sqref="AD323:AD328">
    <cfRule type="cellIs" dxfId="714" priority="760" operator="equal">
      <formula>"Extremo"</formula>
    </cfRule>
    <cfRule type="cellIs" dxfId="713" priority="761" operator="equal">
      <formula>"Alto"</formula>
    </cfRule>
    <cfRule type="cellIs" dxfId="712" priority="762" operator="equal">
      <formula>"Moderado"</formula>
    </cfRule>
    <cfRule type="cellIs" dxfId="711" priority="763" operator="equal">
      <formula>"Bajo"</formula>
    </cfRule>
  </conditionalFormatting>
  <conditionalFormatting sqref="Z329:Z334">
    <cfRule type="cellIs" dxfId="710" priority="755" operator="equal">
      <formula>"Muy Alta"</formula>
    </cfRule>
    <cfRule type="cellIs" dxfId="709" priority="756" operator="equal">
      <formula>"Alta"</formula>
    </cfRule>
    <cfRule type="cellIs" dxfId="708" priority="757" operator="equal">
      <formula>"Media"</formula>
    </cfRule>
    <cfRule type="cellIs" dxfId="707" priority="758" operator="equal">
      <formula>"Baja"</formula>
    </cfRule>
    <cfRule type="cellIs" dxfId="706" priority="759" operator="equal">
      <formula>"Muy Baja"</formula>
    </cfRule>
  </conditionalFormatting>
  <conditionalFormatting sqref="AB329:AB334">
    <cfRule type="cellIs" dxfId="705" priority="750" operator="equal">
      <formula>"Catastrófico"</formula>
    </cfRule>
    <cfRule type="cellIs" dxfId="704" priority="751" operator="equal">
      <formula>"Mayor"</formula>
    </cfRule>
    <cfRule type="cellIs" dxfId="703" priority="752" operator="equal">
      <formula>"Moderado"</formula>
    </cfRule>
    <cfRule type="cellIs" dxfId="702" priority="753" operator="equal">
      <formula>"Menor"</formula>
    </cfRule>
    <cfRule type="cellIs" dxfId="701" priority="754" operator="equal">
      <formula>"Leve"</formula>
    </cfRule>
  </conditionalFormatting>
  <conditionalFormatting sqref="AD329:AD334">
    <cfRule type="cellIs" dxfId="700" priority="746" operator="equal">
      <formula>"Extremo"</formula>
    </cfRule>
    <cfRule type="cellIs" dxfId="699" priority="747" operator="equal">
      <formula>"Alto"</formula>
    </cfRule>
    <cfRule type="cellIs" dxfId="698" priority="748" operator="equal">
      <formula>"Moderado"</formula>
    </cfRule>
    <cfRule type="cellIs" dxfId="697" priority="749" operator="equal">
      <formula>"Bajo"</formula>
    </cfRule>
  </conditionalFormatting>
  <conditionalFormatting sqref="Z335:Z340">
    <cfRule type="cellIs" dxfId="696" priority="741" operator="equal">
      <formula>"Muy Alta"</formula>
    </cfRule>
    <cfRule type="cellIs" dxfId="695" priority="742" operator="equal">
      <formula>"Alta"</formula>
    </cfRule>
    <cfRule type="cellIs" dxfId="694" priority="743" operator="equal">
      <formula>"Media"</formula>
    </cfRule>
    <cfRule type="cellIs" dxfId="693" priority="744" operator="equal">
      <formula>"Baja"</formula>
    </cfRule>
    <cfRule type="cellIs" dxfId="692" priority="745" operator="equal">
      <formula>"Muy Baja"</formula>
    </cfRule>
  </conditionalFormatting>
  <conditionalFormatting sqref="AB335:AB340">
    <cfRule type="cellIs" dxfId="691" priority="736" operator="equal">
      <formula>"Catastrófico"</formula>
    </cfRule>
    <cfRule type="cellIs" dxfId="690" priority="737" operator="equal">
      <formula>"Mayor"</formula>
    </cfRule>
    <cfRule type="cellIs" dxfId="689" priority="738" operator="equal">
      <formula>"Moderado"</formula>
    </cfRule>
    <cfRule type="cellIs" dxfId="688" priority="739" operator="equal">
      <formula>"Menor"</formula>
    </cfRule>
    <cfRule type="cellIs" dxfId="687" priority="740" operator="equal">
      <formula>"Leve"</formula>
    </cfRule>
  </conditionalFormatting>
  <conditionalFormatting sqref="AD335:AD340">
    <cfRule type="cellIs" dxfId="686" priority="732" operator="equal">
      <formula>"Extremo"</formula>
    </cfRule>
    <cfRule type="cellIs" dxfId="685" priority="733" operator="equal">
      <formula>"Alto"</formula>
    </cfRule>
    <cfRule type="cellIs" dxfId="684" priority="734" operator="equal">
      <formula>"Moderado"</formula>
    </cfRule>
    <cfRule type="cellIs" dxfId="683" priority="735" operator="equal">
      <formula>"Bajo"</formula>
    </cfRule>
  </conditionalFormatting>
  <conditionalFormatting sqref="Z341:Z346">
    <cfRule type="cellIs" dxfId="682" priority="727" operator="equal">
      <formula>"Muy Alta"</formula>
    </cfRule>
    <cfRule type="cellIs" dxfId="681" priority="728" operator="equal">
      <formula>"Alta"</formula>
    </cfRule>
    <cfRule type="cellIs" dxfId="680" priority="729" operator="equal">
      <formula>"Media"</formula>
    </cfRule>
    <cfRule type="cellIs" dxfId="679" priority="730" operator="equal">
      <formula>"Baja"</formula>
    </cfRule>
    <cfRule type="cellIs" dxfId="678" priority="731" operator="equal">
      <formula>"Muy Baja"</formula>
    </cfRule>
  </conditionalFormatting>
  <conditionalFormatting sqref="AB341:AB346">
    <cfRule type="cellIs" dxfId="677" priority="722" operator="equal">
      <formula>"Catastrófico"</formula>
    </cfRule>
    <cfRule type="cellIs" dxfId="676" priority="723" operator="equal">
      <formula>"Mayor"</formula>
    </cfRule>
    <cfRule type="cellIs" dxfId="675" priority="724" operator="equal">
      <formula>"Moderado"</formula>
    </cfRule>
    <cfRule type="cellIs" dxfId="674" priority="725" operator="equal">
      <formula>"Menor"</formula>
    </cfRule>
    <cfRule type="cellIs" dxfId="673" priority="726" operator="equal">
      <formula>"Leve"</formula>
    </cfRule>
  </conditionalFormatting>
  <conditionalFormatting sqref="AD341:AD346">
    <cfRule type="cellIs" dxfId="672" priority="718" operator="equal">
      <formula>"Extremo"</formula>
    </cfRule>
    <cfRule type="cellIs" dxfId="671" priority="719" operator="equal">
      <formula>"Alto"</formula>
    </cfRule>
    <cfRule type="cellIs" dxfId="670" priority="720" operator="equal">
      <formula>"Moderado"</formula>
    </cfRule>
    <cfRule type="cellIs" dxfId="669" priority="721" operator="equal">
      <formula>"Bajo"</formula>
    </cfRule>
  </conditionalFormatting>
  <conditionalFormatting sqref="I347 I353">
    <cfRule type="cellIs" dxfId="668" priority="713" operator="equal">
      <formula>"Muy Alta"</formula>
    </cfRule>
    <cfRule type="cellIs" dxfId="667" priority="714" operator="equal">
      <formula>"Alta"</formula>
    </cfRule>
    <cfRule type="cellIs" dxfId="666" priority="715" operator="equal">
      <formula>"Media"</formula>
    </cfRule>
    <cfRule type="cellIs" dxfId="665" priority="716" operator="equal">
      <formula>"Baja"</formula>
    </cfRule>
    <cfRule type="cellIs" dxfId="664" priority="717" operator="equal">
      <formula>"Muy Baja"</formula>
    </cfRule>
  </conditionalFormatting>
  <conditionalFormatting sqref="M347 M353">
    <cfRule type="cellIs" dxfId="663" priority="708" operator="equal">
      <formula>"Catastrófico"</formula>
    </cfRule>
    <cfRule type="cellIs" dxfId="662" priority="709" operator="equal">
      <formula>"Mayor"</formula>
    </cfRule>
    <cfRule type="cellIs" dxfId="661" priority="710" operator="equal">
      <formula>"Moderado"</formula>
    </cfRule>
    <cfRule type="cellIs" dxfId="660" priority="711" operator="equal">
      <formula>"Menor"</formula>
    </cfRule>
    <cfRule type="cellIs" dxfId="659" priority="712" operator="equal">
      <formula>"Leve"</formula>
    </cfRule>
  </conditionalFormatting>
  <conditionalFormatting sqref="O347">
    <cfRule type="cellIs" dxfId="658" priority="704" operator="equal">
      <formula>"Extremo"</formula>
    </cfRule>
    <cfRule type="cellIs" dxfId="657" priority="705" operator="equal">
      <formula>"Alto"</formula>
    </cfRule>
    <cfRule type="cellIs" dxfId="656" priority="706" operator="equal">
      <formula>"Moderado"</formula>
    </cfRule>
    <cfRule type="cellIs" dxfId="655" priority="707" operator="equal">
      <formula>"Bajo"</formula>
    </cfRule>
  </conditionalFormatting>
  <conditionalFormatting sqref="Z347:Z352">
    <cfRule type="cellIs" dxfId="654" priority="699" operator="equal">
      <formula>"Muy Alta"</formula>
    </cfRule>
    <cfRule type="cellIs" dxfId="653" priority="700" operator="equal">
      <formula>"Alta"</formula>
    </cfRule>
    <cfRule type="cellIs" dxfId="652" priority="701" operator="equal">
      <formula>"Media"</formula>
    </cfRule>
    <cfRule type="cellIs" dxfId="651" priority="702" operator="equal">
      <formula>"Baja"</formula>
    </cfRule>
    <cfRule type="cellIs" dxfId="650" priority="703" operator="equal">
      <formula>"Muy Baja"</formula>
    </cfRule>
  </conditionalFormatting>
  <conditionalFormatting sqref="AB347:AB352">
    <cfRule type="cellIs" dxfId="649" priority="694" operator="equal">
      <formula>"Catastrófico"</formula>
    </cfRule>
    <cfRule type="cellIs" dxfId="648" priority="695" operator="equal">
      <formula>"Mayor"</formula>
    </cfRule>
    <cfRule type="cellIs" dxfId="647" priority="696" operator="equal">
      <formula>"Moderado"</formula>
    </cfRule>
    <cfRule type="cellIs" dxfId="646" priority="697" operator="equal">
      <formula>"Menor"</formula>
    </cfRule>
    <cfRule type="cellIs" dxfId="645" priority="698" operator="equal">
      <formula>"Leve"</formula>
    </cfRule>
  </conditionalFormatting>
  <conditionalFormatting sqref="AD347:AD352">
    <cfRule type="cellIs" dxfId="644" priority="690" operator="equal">
      <formula>"Extremo"</formula>
    </cfRule>
    <cfRule type="cellIs" dxfId="643" priority="691" operator="equal">
      <formula>"Alto"</formula>
    </cfRule>
    <cfRule type="cellIs" dxfId="642" priority="692" operator="equal">
      <formula>"Moderado"</formula>
    </cfRule>
    <cfRule type="cellIs" dxfId="641" priority="693" operator="equal">
      <formula>"Bajo"</formula>
    </cfRule>
  </conditionalFormatting>
  <conditionalFormatting sqref="O353">
    <cfRule type="cellIs" dxfId="640" priority="686" operator="equal">
      <formula>"Extremo"</formula>
    </cfRule>
    <cfRule type="cellIs" dxfId="639" priority="687" operator="equal">
      <formula>"Alto"</formula>
    </cfRule>
    <cfRule type="cellIs" dxfId="638" priority="688" operator="equal">
      <formula>"Moderado"</formula>
    </cfRule>
    <cfRule type="cellIs" dxfId="637" priority="689" operator="equal">
      <formula>"Bajo"</formula>
    </cfRule>
  </conditionalFormatting>
  <conditionalFormatting sqref="L347:L358">
    <cfRule type="containsText" dxfId="636" priority="685" operator="containsText" text="❌">
      <formula>NOT(ISERROR(SEARCH("❌",L347)))</formula>
    </cfRule>
  </conditionalFormatting>
  <conditionalFormatting sqref="Z353:Z358">
    <cfRule type="cellIs" dxfId="635" priority="680" operator="equal">
      <formula>"Muy Alta"</formula>
    </cfRule>
    <cfRule type="cellIs" dxfId="634" priority="681" operator="equal">
      <formula>"Alta"</formula>
    </cfRule>
    <cfRule type="cellIs" dxfId="633" priority="682" operator="equal">
      <formula>"Media"</formula>
    </cfRule>
    <cfRule type="cellIs" dxfId="632" priority="683" operator="equal">
      <formula>"Baja"</formula>
    </cfRule>
    <cfRule type="cellIs" dxfId="631" priority="684" operator="equal">
      <formula>"Muy Baja"</formula>
    </cfRule>
  </conditionalFormatting>
  <conditionalFormatting sqref="AB353:AB358">
    <cfRule type="cellIs" dxfId="630" priority="675" operator="equal">
      <formula>"Catastrófico"</formula>
    </cfRule>
    <cfRule type="cellIs" dxfId="629" priority="676" operator="equal">
      <formula>"Mayor"</formula>
    </cfRule>
    <cfRule type="cellIs" dxfId="628" priority="677" operator="equal">
      <formula>"Moderado"</formula>
    </cfRule>
    <cfRule type="cellIs" dxfId="627" priority="678" operator="equal">
      <formula>"Menor"</formula>
    </cfRule>
    <cfRule type="cellIs" dxfId="626" priority="679" operator="equal">
      <formula>"Leve"</formula>
    </cfRule>
  </conditionalFormatting>
  <conditionalFormatting sqref="AD353:AD358">
    <cfRule type="cellIs" dxfId="625" priority="671" operator="equal">
      <formula>"Extremo"</formula>
    </cfRule>
    <cfRule type="cellIs" dxfId="624" priority="672" operator="equal">
      <formula>"Alto"</formula>
    </cfRule>
    <cfRule type="cellIs" dxfId="623" priority="673" operator="equal">
      <formula>"Moderado"</formula>
    </cfRule>
    <cfRule type="cellIs" dxfId="622" priority="674" operator="equal">
      <formula>"Bajo"</formula>
    </cfRule>
  </conditionalFormatting>
  <conditionalFormatting sqref="I359 I365 I371 I377">
    <cfRule type="cellIs" dxfId="621" priority="666" operator="equal">
      <formula>"Muy Alta"</formula>
    </cfRule>
    <cfRule type="cellIs" dxfId="620" priority="667" operator="equal">
      <formula>"Alta"</formula>
    </cfRule>
    <cfRule type="cellIs" dxfId="619" priority="668" operator="equal">
      <formula>"Media"</formula>
    </cfRule>
    <cfRule type="cellIs" dxfId="618" priority="669" operator="equal">
      <formula>"Baja"</formula>
    </cfRule>
    <cfRule type="cellIs" dxfId="617" priority="670" operator="equal">
      <formula>"Muy Baja"</formula>
    </cfRule>
  </conditionalFormatting>
  <conditionalFormatting sqref="M359 M365 M371 M377">
    <cfRule type="cellIs" dxfId="616" priority="661" operator="equal">
      <formula>"Catastrófico"</formula>
    </cfRule>
    <cfRule type="cellIs" dxfId="615" priority="662" operator="equal">
      <formula>"Mayor"</formula>
    </cfRule>
    <cfRule type="cellIs" dxfId="614" priority="663" operator="equal">
      <formula>"Moderado"</formula>
    </cfRule>
    <cfRule type="cellIs" dxfId="613" priority="664" operator="equal">
      <formula>"Menor"</formula>
    </cfRule>
    <cfRule type="cellIs" dxfId="612" priority="665" operator="equal">
      <formula>"Leve"</formula>
    </cfRule>
  </conditionalFormatting>
  <conditionalFormatting sqref="O359">
    <cfRule type="cellIs" dxfId="611" priority="657" operator="equal">
      <formula>"Extremo"</formula>
    </cfRule>
    <cfRule type="cellIs" dxfId="610" priority="658" operator="equal">
      <formula>"Alto"</formula>
    </cfRule>
    <cfRule type="cellIs" dxfId="609" priority="659" operator="equal">
      <formula>"Moderado"</formula>
    </cfRule>
    <cfRule type="cellIs" dxfId="608" priority="660" operator="equal">
      <formula>"Bajo"</formula>
    </cfRule>
  </conditionalFormatting>
  <conditionalFormatting sqref="Z359:Z364">
    <cfRule type="cellIs" dxfId="607" priority="652" operator="equal">
      <formula>"Muy Alta"</formula>
    </cfRule>
    <cfRule type="cellIs" dxfId="606" priority="653" operator="equal">
      <formula>"Alta"</formula>
    </cfRule>
    <cfRule type="cellIs" dxfId="605" priority="654" operator="equal">
      <formula>"Media"</formula>
    </cfRule>
    <cfRule type="cellIs" dxfId="604" priority="655" operator="equal">
      <formula>"Baja"</formula>
    </cfRule>
    <cfRule type="cellIs" dxfId="603" priority="656" operator="equal">
      <formula>"Muy Baja"</formula>
    </cfRule>
  </conditionalFormatting>
  <conditionalFormatting sqref="AB359:AB364">
    <cfRule type="cellIs" dxfId="602" priority="647" operator="equal">
      <formula>"Catastrófico"</formula>
    </cfRule>
    <cfRule type="cellIs" dxfId="601" priority="648" operator="equal">
      <formula>"Mayor"</formula>
    </cfRule>
    <cfRule type="cellIs" dxfId="600" priority="649" operator="equal">
      <formula>"Moderado"</formula>
    </cfRule>
    <cfRule type="cellIs" dxfId="599" priority="650" operator="equal">
      <formula>"Menor"</formula>
    </cfRule>
    <cfRule type="cellIs" dxfId="598" priority="651" operator="equal">
      <formula>"Leve"</formula>
    </cfRule>
  </conditionalFormatting>
  <conditionalFormatting sqref="AD359:AD364">
    <cfRule type="cellIs" dxfId="597" priority="643" operator="equal">
      <formula>"Extremo"</formula>
    </cfRule>
    <cfRule type="cellIs" dxfId="596" priority="644" operator="equal">
      <formula>"Alto"</formula>
    </cfRule>
    <cfRule type="cellIs" dxfId="595" priority="645" operator="equal">
      <formula>"Moderado"</formula>
    </cfRule>
    <cfRule type="cellIs" dxfId="594" priority="646" operator="equal">
      <formula>"Bajo"</formula>
    </cfRule>
  </conditionalFormatting>
  <conditionalFormatting sqref="O365">
    <cfRule type="cellIs" dxfId="593" priority="639" operator="equal">
      <formula>"Extremo"</formula>
    </cfRule>
    <cfRule type="cellIs" dxfId="592" priority="640" operator="equal">
      <formula>"Alto"</formula>
    </cfRule>
    <cfRule type="cellIs" dxfId="591" priority="641" operator="equal">
      <formula>"Moderado"</formula>
    </cfRule>
    <cfRule type="cellIs" dxfId="590" priority="642" operator="equal">
      <formula>"Bajo"</formula>
    </cfRule>
  </conditionalFormatting>
  <conditionalFormatting sqref="O371">
    <cfRule type="cellIs" dxfId="589" priority="635" operator="equal">
      <formula>"Extremo"</formula>
    </cfRule>
    <cfRule type="cellIs" dxfId="588" priority="636" operator="equal">
      <formula>"Alto"</formula>
    </cfRule>
    <cfRule type="cellIs" dxfId="587" priority="637" operator="equal">
      <formula>"Moderado"</formula>
    </cfRule>
    <cfRule type="cellIs" dxfId="586" priority="638" operator="equal">
      <formula>"Bajo"</formula>
    </cfRule>
  </conditionalFormatting>
  <conditionalFormatting sqref="O377">
    <cfRule type="cellIs" dxfId="585" priority="631" operator="equal">
      <formula>"Extremo"</formula>
    </cfRule>
    <cfRule type="cellIs" dxfId="584" priority="632" operator="equal">
      <formula>"Alto"</formula>
    </cfRule>
    <cfRule type="cellIs" dxfId="583" priority="633" operator="equal">
      <formula>"Moderado"</formula>
    </cfRule>
    <cfRule type="cellIs" dxfId="582" priority="634" operator="equal">
      <formula>"Bajo"</formula>
    </cfRule>
  </conditionalFormatting>
  <conditionalFormatting sqref="L359:L382">
    <cfRule type="containsText" dxfId="581" priority="630" operator="containsText" text="❌">
      <formula>NOT(ISERROR(SEARCH("❌",L359)))</formula>
    </cfRule>
  </conditionalFormatting>
  <conditionalFormatting sqref="Z365:Z370">
    <cfRule type="cellIs" dxfId="580" priority="625" operator="equal">
      <formula>"Muy Alta"</formula>
    </cfRule>
    <cfRule type="cellIs" dxfId="579" priority="626" operator="equal">
      <formula>"Alta"</formula>
    </cfRule>
    <cfRule type="cellIs" dxfId="578" priority="627" operator="equal">
      <formula>"Media"</formula>
    </cfRule>
    <cfRule type="cellIs" dxfId="577" priority="628" operator="equal">
      <formula>"Baja"</formula>
    </cfRule>
    <cfRule type="cellIs" dxfId="576" priority="629" operator="equal">
      <formula>"Muy Baja"</formula>
    </cfRule>
  </conditionalFormatting>
  <conditionalFormatting sqref="AB365:AB370">
    <cfRule type="cellIs" dxfId="575" priority="620" operator="equal">
      <formula>"Catastrófico"</formula>
    </cfRule>
    <cfRule type="cellIs" dxfId="574" priority="621" operator="equal">
      <formula>"Mayor"</formula>
    </cfRule>
    <cfRule type="cellIs" dxfId="573" priority="622" operator="equal">
      <formula>"Moderado"</formula>
    </cfRule>
    <cfRule type="cellIs" dxfId="572" priority="623" operator="equal">
      <formula>"Menor"</formula>
    </cfRule>
    <cfRule type="cellIs" dxfId="571" priority="624" operator="equal">
      <formula>"Leve"</formula>
    </cfRule>
  </conditionalFormatting>
  <conditionalFormatting sqref="AD365:AD370">
    <cfRule type="cellIs" dxfId="570" priority="616" operator="equal">
      <formula>"Extremo"</formula>
    </cfRule>
    <cfRule type="cellIs" dxfId="569" priority="617" operator="equal">
      <formula>"Alto"</formula>
    </cfRule>
    <cfRule type="cellIs" dxfId="568" priority="618" operator="equal">
      <formula>"Moderado"</formula>
    </cfRule>
    <cfRule type="cellIs" dxfId="567" priority="619" operator="equal">
      <formula>"Bajo"</formula>
    </cfRule>
  </conditionalFormatting>
  <conditionalFormatting sqref="Z371:Z376">
    <cfRule type="cellIs" dxfId="566" priority="611" operator="equal">
      <formula>"Muy Alta"</formula>
    </cfRule>
    <cfRule type="cellIs" dxfId="565" priority="612" operator="equal">
      <formula>"Alta"</formula>
    </cfRule>
    <cfRule type="cellIs" dxfId="564" priority="613" operator="equal">
      <formula>"Media"</formula>
    </cfRule>
    <cfRule type="cellIs" dxfId="563" priority="614" operator="equal">
      <formula>"Baja"</formula>
    </cfRule>
    <cfRule type="cellIs" dxfId="562" priority="615" operator="equal">
      <formula>"Muy Baja"</formula>
    </cfRule>
  </conditionalFormatting>
  <conditionalFormatting sqref="AB371:AB376">
    <cfRule type="cellIs" dxfId="561" priority="606" operator="equal">
      <formula>"Catastrófico"</formula>
    </cfRule>
    <cfRule type="cellIs" dxfId="560" priority="607" operator="equal">
      <formula>"Mayor"</formula>
    </cfRule>
    <cfRule type="cellIs" dxfId="559" priority="608" operator="equal">
      <formula>"Moderado"</formula>
    </cfRule>
    <cfRule type="cellIs" dxfId="558" priority="609" operator="equal">
      <formula>"Menor"</formula>
    </cfRule>
    <cfRule type="cellIs" dxfId="557" priority="610" operator="equal">
      <formula>"Leve"</formula>
    </cfRule>
  </conditionalFormatting>
  <conditionalFormatting sqref="AD371:AD376">
    <cfRule type="cellIs" dxfId="556" priority="602" operator="equal">
      <formula>"Extremo"</formula>
    </cfRule>
    <cfRule type="cellIs" dxfId="555" priority="603" operator="equal">
      <formula>"Alto"</formula>
    </cfRule>
    <cfRule type="cellIs" dxfId="554" priority="604" operator="equal">
      <formula>"Moderado"</formula>
    </cfRule>
    <cfRule type="cellIs" dxfId="553" priority="605" operator="equal">
      <formula>"Bajo"</formula>
    </cfRule>
  </conditionalFormatting>
  <conditionalFormatting sqref="Z377:Z382">
    <cfRule type="cellIs" dxfId="552" priority="597" operator="equal">
      <formula>"Muy Alta"</formula>
    </cfRule>
    <cfRule type="cellIs" dxfId="551" priority="598" operator="equal">
      <formula>"Alta"</formula>
    </cfRule>
    <cfRule type="cellIs" dxfId="550" priority="599" operator="equal">
      <formula>"Media"</formula>
    </cfRule>
    <cfRule type="cellIs" dxfId="549" priority="600" operator="equal">
      <formula>"Baja"</formula>
    </cfRule>
    <cfRule type="cellIs" dxfId="548" priority="601" operator="equal">
      <formula>"Muy Baja"</formula>
    </cfRule>
  </conditionalFormatting>
  <conditionalFormatting sqref="AB377:AB382">
    <cfRule type="cellIs" dxfId="547" priority="592" operator="equal">
      <formula>"Catastrófico"</formula>
    </cfRule>
    <cfRule type="cellIs" dxfId="546" priority="593" operator="equal">
      <formula>"Mayor"</formula>
    </cfRule>
    <cfRule type="cellIs" dxfId="545" priority="594" operator="equal">
      <formula>"Moderado"</formula>
    </cfRule>
    <cfRule type="cellIs" dxfId="544" priority="595" operator="equal">
      <formula>"Menor"</formula>
    </cfRule>
    <cfRule type="cellIs" dxfId="543" priority="596" operator="equal">
      <formula>"Leve"</formula>
    </cfRule>
  </conditionalFormatting>
  <conditionalFormatting sqref="AD377:AD382">
    <cfRule type="cellIs" dxfId="542" priority="588" operator="equal">
      <formula>"Extremo"</formula>
    </cfRule>
    <cfRule type="cellIs" dxfId="541" priority="589" operator="equal">
      <formula>"Alto"</formula>
    </cfRule>
    <cfRule type="cellIs" dxfId="540" priority="590" operator="equal">
      <formula>"Moderado"</formula>
    </cfRule>
    <cfRule type="cellIs" dxfId="539" priority="591" operator="equal">
      <formula>"Bajo"</formula>
    </cfRule>
  </conditionalFormatting>
  <conditionalFormatting sqref="I383 I389">
    <cfRule type="cellIs" dxfId="538" priority="583" operator="equal">
      <formula>"Muy Alta"</formula>
    </cfRule>
    <cfRule type="cellIs" dxfId="537" priority="584" operator="equal">
      <formula>"Alta"</formula>
    </cfRule>
    <cfRule type="cellIs" dxfId="536" priority="585" operator="equal">
      <formula>"Media"</formula>
    </cfRule>
    <cfRule type="cellIs" dxfId="535" priority="586" operator="equal">
      <formula>"Baja"</formula>
    </cfRule>
    <cfRule type="cellIs" dxfId="534" priority="587" operator="equal">
      <formula>"Muy Baja"</formula>
    </cfRule>
  </conditionalFormatting>
  <conditionalFormatting sqref="M383 M389">
    <cfRule type="cellIs" dxfId="533" priority="578" operator="equal">
      <formula>"Catastrófico"</formula>
    </cfRule>
    <cfRule type="cellIs" dxfId="532" priority="579" operator="equal">
      <formula>"Mayor"</formula>
    </cfRule>
    <cfRule type="cellIs" dxfId="531" priority="580" operator="equal">
      <formula>"Moderado"</formula>
    </cfRule>
    <cfRule type="cellIs" dxfId="530" priority="581" operator="equal">
      <formula>"Menor"</formula>
    </cfRule>
    <cfRule type="cellIs" dxfId="529" priority="582" operator="equal">
      <formula>"Leve"</formula>
    </cfRule>
  </conditionalFormatting>
  <conditionalFormatting sqref="O383">
    <cfRule type="cellIs" dxfId="528" priority="574" operator="equal">
      <formula>"Extremo"</formula>
    </cfRule>
    <cfRule type="cellIs" dxfId="527" priority="575" operator="equal">
      <formula>"Alto"</formula>
    </cfRule>
    <cfRule type="cellIs" dxfId="526" priority="576" operator="equal">
      <formula>"Moderado"</formula>
    </cfRule>
    <cfRule type="cellIs" dxfId="525" priority="577" operator="equal">
      <formula>"Bajo"</formula>
    </cfRule>
  </conditionalFormatting>
  <conditionalFormatting sqref="Z383:Z388">
    <cfRule type="cellIs" dxfId="524" priority="569" operator="equal">
      <formula>"Muy Alta"</formula>
    </cfRule>
    <cfRule type="cellIs" dxfId="523" priority="570" operator="equal">
      <formula>"Alta"</formula>
    </cfRule>
    <cfRule type="cellIs" dxfId="522" priority="571" operator="equal">
      <formula>"Media"</formula>
    </cfRule>
    <cfRule type="cellIs" dxfId="521" priority="572" operator="equal">
      <formula>"Baja"</formula>
    </cfRule>
    <cfRule type="cellIs" dxfId="520" priority="573" operator="equal">
      <formula>"Muy Baja"</formula>
    </cfRule>
  </conditionalFormatting>
  <conditionalFormatting sqref="AB383:AB388">
    <cfRule type="cellIs" dxfId="519" priority="564" operator="equal">
      <formula>"Catastrófico"</formula>
    </cfRule>
    <cfRule type="cellIs" dxfId="518" priority="565" operator="equal">
      <formula>"Mayor"</formula>
    </cfRule>
    <cfRule type="cellIs" dxfId="517" priority="566" operator="equal">
      <formula>"Moderado"</formula>
    </cfRule>
    <cfRule type="cellIs" dxfId="516" priority="567" operator="equal">
      <formula>"Menor"</formula>
    </cfRule>
    <cfRule type="cellIs" dxfId="515" priority="568" operator="equal">
      <formula>"Leve"</formula>
    </cfRule>
  </conditionalFormatting>
  <conditionalFormatting sqref="AD383:AD388">
    <cfRule type="cellIs" dxfId="514" priority="560" operator="equal">
      <formula>"Extremo"</formula>
    </cfRule>
    <cfRule type="cellIs" dxfId="513" priority="561" operator="equal">
      <formula>"Alto"</formula>
    </cfRule>
    <cfRule type="cellIs" dxfId="512" priority="562" operator="equal">
      <formula>"Moderado"</formula>
    </cfRule>
    <cfRule type="cellIs" dxfId="511" priority="563" operator="equal">
      <formula>"Bajo"</formula>
    </cfRule>
  </conditionalFormatting>
  <conditionalFormatting sqref="O389">
    <cfRule type="cellIs" dxfId="510" priority="556" operator="equal">
      <formula>"Extremo"</formula>
    </cfRule>
    <cfRule type="cellIs" dxfId="509" priority="557" operator="equal">
      <formula>"Alto"</formula>
    </cfRule>
    <cfRule type="cellIs" dxfId="508" priority="558" operator="equal">
      <formula>"Moderado"</formula>
    </cfRule>
    <cfRule type="cellIs" dxfId="507" priority="559" operator="equal">
      <formula>"Bajo"</formula>
    </cfRule>
  </conditionalFormatting>
  <conditionalFormatting sqref="Z389:Z394">
    <cfRule type="cellIs" dxfId="506" priority="551" operator="equal">
      <formula>"Muy Alta"</formula>
    </cfRule>
    <cfRule type="cellIs" dxfId="505" priority="552" operator="equal">
      <formula>"Alta"</formula>
    </cfRule>
    <cfRule type="cellIs" dxfId="504" priority="553" operator="equal">
      <formula>"Media"</formula>
    </cfRule>
    <cfRule type="cellIs" dxfId="503" priority="554" operator="equal">
      <formula>"Baja"</formula>
    </cfRule>
    <cfRule type="cellIs" dxfId="502" priority="555" operator="equal">
      <formula>"Muy Baja"</formula>
    </cfRule>
  </conditionalFormatting>
  <conditionalFormatting sqref="AB389:AB394">
    <cfRule type="cellIs" dxfId="501" priority="546" operator="equal">
      <formula>"Catastrófico"</formula>
    </cfRule>
    <cfRule type="cellIs" dxfId="500" priority="547" operator="equal">
      <formula>"Mayor"</formula>
    </cfRule>
    <cfRule type="cellIs" dxfId="499" priority="548" operator="equal">
      <formula>"Moderado"</formula>
    </cfRule>
    <cfRule type="cellIs" dxfId="498" priority="549" operator="equal">
      <formula>"Menor"</formula>
    </cfRule>
    <cfRule type="cellIs" dxfId="497" priority="550" operator="equal">
      <formula>"Leve"</formula>
    </cfRule>
  </conditionalFormatting>
  <conditionalFormatting sqref="AD389:AD394">
    <cfRule type="cellIs" dxfId="496" priority="542" operator="equal">
      <formula>"Extremo"</formula>
    </cfRule>
    <cfRule type="cellIs" dxfId="495" priority="543" operator="equal">
      <formula>"Alto"</formula>
    </cfRule>
    <cfRule type="cellIs" dxfId="494" priority="544" operator="equal">
      <formula>"Moderado"</formula>
    </cfRule>
    <cfRule type="cellIs" dxfId="493" priority="545" operator="equal">
      <formula>"Bajo"</formula>
    </cfRule>
  </conditionalFormatting>
  <conditionalFormatting sqref="L383:L394">
    <cfRule type="containsText" dxfId="492" priority="541" operator="containsText" text="❌">
      <formula>NOT(ISERROR(SEARCH("❌",L383)))</formula>
    </cfRule>
  </conditionalFormatting>
  <conditionalFormatting sqref="I395 I401 I407">
    <cfRule type="cellIs" dxfId="491" priority="536" operator="equal">
      <formula>"Muy Alta"</formula>
    </cfRule>
    <cfRule type="cellIs" dxfId="490" priority="537" operator="equal">
      <formula>"Alta"</formula>
    </cfRule>
    <cfRule type="cellIs" dxfId="489" priority="538" operator="equal">
      <formula>"Media"</formula>
    </cfRule>
    <cfRule type="cellIs" dxfId="488" priority="539" operator="equal">
      <formula>"Baja"</formula>
    </cfRule>
    <cfRule type="cellIs" dxfId="487" priority="540" operator="equal">
      <formula>"Muy Baja"</formula>
    </cfRule>
  </conditionalFormatting>
  <conditionalFormatting sqref="M395 M401 M407">
    <cfRule type="cellIs" dxfId="486" priority="531" operator="equal">
      <formula>"Catastrófico"</formula>
    </cfRule>
    <cfRule type="cellIs" dxfId="485" priority="532" operator="equal">
      <formula>"Mayor"</formula>
    </cfRule>
    <cfRule type="cellIs" dxfId="484" priority="533" operator="equal">
      <formula>"Moderado"</formula>
    </cfRule>
    <cfRule type="cellIs" dxfId="483" priority="534" operator="equal">
      <formula>"Menor"</formula>
    </cfRule>
    <cfRule type="cellIs" dxfId="482" priority="535" operator="equal">
      <formula>"Leve"</formula>
    </cfRule>
  </conditionalFormatting>
  <conditionalFormatting sqref="O395">
    <cfRule type="cellIs" dxfId="481" priority="527" operator="equal">
      <formula>"Extremo"</formula>
    </cfRule>
    <cfRule type="cellIs" dxfId="480" priority="528" operator="equal">
      <formula>"Alto"</formula>
    </cfRule>
    <cfRule type="cellIs" dxfId="479" priority="529" operator="equal">
      <formula>"Moderado"</formula>
    </cfRule>
    <cfRule type="cellIs" dxfId="478" priority="530" operator="equal">
      <formula>"Bajo"</formula>
    </cfRule>
  </conditionalFormatting>
  <conditionalFormatting sqref="Z395:Z400">
    <cfRule type="cellIs" dxfId="477" priority="522" operator="equal">
      <formula>"Muy Alta"</formula>
    </cfRule>
    <cfRule type="cellIs" dxfId="476" priority="523" operator="equal">
      <formula>"Alta"</formula>
    </cfRule>
    <cfRule type="cellIs" dxfId="475" priority="524" operator="equal">
      <formula>"Media"</formula>
    </cfRule>
    <cfRule type="cellIs" dxfId="474" priority="525" operator="equal">
      <formula>"Baja"</formula>
    </cfRule>
    <cfRule type="cellIs" dxfId="473" priority="526" operator="equal">
      <formula>"Muy Baja"</formula>
    </cfRule>
  </conditionalFormatting>
  <conditionalFormatting sqref="AB395:AB400">
    <cfRule type="cellIs" dxfId="472" priority="517" operator="equal">
      <formula>"Catastrófico"</formula>
    </cfRule>
    <cfRule type="cellIs" dxfId="471" priority="518" operator="equal">
      <formula>"Mayor"</formula>
    </cfRule>
    <cfRule type="cellIs" dxfId="470" priority="519" operator="equal">
      <formula>"Moderado"</formula>
    </cfRule>
    <cfRule type="cellIs" dxfId="469" priority="520" operator="equal">
      <formula>"Menor"</formula>
    </cfRule>
    <cfRule type="cellIs" dxfId="468" priority="521" operator="equal">
      <formula>"Leve"</formula>
    </cfRule>
  </conditionalFormatting>
  <conditionalFormatting sqref="AD395:AD400">
    <cfRule type="cellIs" dxfId="467" priority="513" operator="equal">
      <formula>"Extremo"</formula>
    </cfRule>
    <cfRule type="cellIs" dxfId="466" priority="514" operator="equal">
      <formula>"Alto"</formula>
    </cfRule>
    <cfRule type="cellIs" dxfId="465" priority="515" operator="equal">
      <formula>"Moderado"</formula>
    </cfRule>
    <cfRule type="cellIs" dxfId="464" priority="516" operator="equal">
      <formula>"Bajo"</formula>
    </cfRule>
  </conditionalFormatting>
  <conditionalFormatting sqref="O401">
    <cfRule type="cellIs" dxfId="463" priority="509" operator="equal">
      <formula>"Extremo"</formula>
    </cfRule>
    <cfRule type="cellIs" dxfId="462" priority="510" operator="equal">
      <formula>"Alto"</formula>
    </cfRule>
    <cfRule type="cellIs" dxfId="461" priority="511" operator="equal">
      <formula>"Moderado"</formula>
    </cfRule>
    <cfRule type="cellIs" dxfId="460" priority="512" operator="equal">
      <formula>"Bajo"</formula>
    </cfRule>
  </conditionalFormatting>
  <conditionalFormatting sqref="Z401:Z406">
    <cfRule type="cellIs" dxfId="459" priority="504" operator="equal">
      <formula>"Muy Alta"</formula>
    </cfRule>
    <cfRule type="cellIs" dxfId="458" priority="505" operator="equal">
      <formula>"Alta"</formula>
    </cfRule>
    <cfRule type="cellIs" dxfId="457" priority="506" operator="equal">
      <formula>"Media"</formula>
    </cfRule>
    <cfRule type="cellIs" dxfId="456" priority="507" operator="equal">
      <formula>"Baja"</formula>
    </cfRule>
    <cfRule type="cellIs" dxfId="455" priority="508" operator="equal">
      <formula>"Muy Baja"</formula>
    </cfRule>
  </conditionalFormatting>
  <conditionalFormatting sqref="AB401:AB406">
    <cfRule type="cellIs" dxfId="454" priority="499" operator="equal">
      <formula>"Catastrófico"</formula>
    </cfRule>
    <cfRule type="cellIs" dxfId="453" priority="500" operator="equal">
      <formula>"Mayor"</formula>
    </cfRule>
    <cfRule type="cellIs" dxfId="452" priority="501" operator="equal">
      <formula>"Moderado"</formula>
    </cfRule>
    <cfRule type="cellIs" dxfId="451" priority="502" operator="equal">
      <formula>"Menor"</formula>
    </cfRule>
    <cfRule type="cellIs" dxfId="450" priority="503" operator="equal">
      <formula>"Leve"</formula>
    </cfRule>
  </conditionalFormatting>
  <conditionalFormatting sqref="AD401:AD406">
    <cfRule type="cellIs" dxfId="449" priority="495" operator="equal">
      <formula>"Extremo"</formula>
    </cfRule>
    <cfRule type="cellIs" dxfId="448" priority="496" operator="equal">
      <formula>"Alto"</formula>
    </cfRule>
    <cfRule type="cellIs" dxfId="447" priority="497" operator="equal">
      <formula>"Moderado"</formula>
    </cfRule>
    <cfRule type="cellIs" dxfId="446" priority="498" operator="equal">
      <formula>"Bajo"</formula>
    </cfRule>
  </conditionalFormatting>
  <conditionalFormatting sqref="Z407:Z412">
    <cfRule type="cellIs" dxfId="445" priority="486" operator="equal">
      <formula>"Muy Alta"</formula>
    </cfRule>
    <cfRule type="cellIs" dxfId="444" priority="487" operator="equal">
      <formula>"Alta"</formula>
    </cfRule>
    <cfRule type="cellIs" dxfId="443" priority="488" operator="equal">
      <formula>"Media"</formula>
    </cfRule>
    <cfRule type="cellIs" dxfId="442" priority="489" operator="equal">
      <formula>"Baja"</formula>
    </cfRule>
    <cfRule type="cellIs" dxfId="441" priority="490" operator="equal">
      <formula>"Muy Baja"</formula>
    </cfRule>
  </conditionalFormatting>
  <conditionalFormatting sqref="AB407 AB410:AB412">
    <cfRule type="cellIs" dxfId="440" priority="481" operator="equal">
      <formula>"Catastrófico"</formula>
    </cfRule>
    <cfRule type="cellIs" dxfId="439" priority="482" operator="equal">
      <formula>"Mayor"</formula>
    </cfRule>
    <cfRule type="cellIs" dxfId="438" priority="483" operator="equal">
      <formula>"Moderado"</formula>
    </cfRule>
    <cfRule type="cellIs" dxfId="437" priority="484" operator="equal">
      <formula>"Menor"</formula>
    </cfRule>
    <cfRule type="cellIs" dxfId="436" priority="485" operator="equal">
      <formula>"Leve"</formula>
    </cfRule>
  </conditionalFormatting>
  <conditionalFormatting sqref="AD407:AD412">
    <cfRule type="cellIs" dxfId="435" priority="477" operator="equal">
      <formula>"Extremo"</formula>
    </cfRule>
    <cfRule type="cellIs" dxfId="434" priority="478" operator="equal">
      <formula>"Alto"</formula>
    </cfRule>
    <cfRule type="cellIs" dxfId="433" priority="479" operator="equal">
      <formula>"Moderado"</formula>
    </cfRule>
    <cfRule type="cellIs" dxfId="432" priority="480" operator="equal">
      <formula>"Bajo"</formula>
    </cfRule>
  </conditionalFormatting>
  <conditionalFormatting sqref="L395:L412">
    <cfRule type="containsText" dxfId="431" priority="476" operator="containsText" text="❌">
      <formula>NOT(ISERROR(SEARCH("❌",L395)))</formula>
    </cfRule>
  </conditionalFormatting>
  <conditionalFormatting sqref="AB408:AB409">
    <cfRule type="cellIs" dxfId="430" priority="471" operator="equal">
      <formula>"Catastrófico"</formula>
    </cfRule>
    <cfRule type="cellIs" dxfId="429" priority="472" operator="equal">
      <formula>"Mayor"</formula>
    </cfRule>
    <cfRule type="cellIs" dxfId="428" priority="473" operator="equal">
      <formula>"Moderado"</formula>
    </cfRule>
    <cfRule type="cellIs" dxfId="427" priority="474" operator="equal">
      <formula>"Menor"</formula>
    </cfRule>
    <cfRule type="cellIs" dxfId="426" priority="475" operator="equal">
      <formula>"Leve"</formula>
    </cfRule>
  </conditionalFormatting>
  <conditionalFormatting sqref="I413">
    <cfRule type="cellIs" dxfId="425" priority="466" operator="equal">
      <formula>"Muy Alta"</formula>
    </cfRule>
    <cfRule type="cellIs" dxfId="424" priority="467" operator="equal">
      <formula>"Alta"</formula>
    </cfRule>
    <cfRule type="cellIs" dxfId="423" priority="468" operator="equal">
      <formula>"Media"</formula>
    </cfRule>
    <cfRule type="cellIs" dxfId="422" priority="469" operator="equal">
      <formula>"Baja"</formula>
    </cfRule>
    <cfRule type="cellIs" dxfId="421" priority="470" operator="equal">
      <formula>"Muy Baja"</formula>
    </cfRule>
  </conditionalFormatting>
  <conditionalFormatting sqref="M413">
    <cfRule type="cellIs" dxfId="420" priority="461" operator="equal">
      <formula>"Catastrófico"</formula>
    </cfRule>
    <cfRule type="cellIs" dxfId="419" priority="462" operator="equal">
      <formula>"Mayor"</formula>
    </cfRule>
    <cfRule type="cellIs" dxfId="418" priority="463" operator="equal">
      <formula>"Moderado"</formula>
    </cfRule>
    <cfRule type="cellIs" dxfId="417" priority="464" operator="equal">
      <formula>"Menor"</formula>
    </cfRule>
    <cfRule type="cellIs" dxfId="416" priority="465" operator="equal">
      <formula>"Leve"</formula>
    </cfRule>
  </conditionalFormatting>
  <conditionalFormatting sqref="O413">
    <cfRule type="cellIs" dxfId="415" priority="457" operator="equal">
      <formula>"Extremo"</formula>
    </cfRule>
    <cfRule type="cellIs" dxfId="414" priority="458" operator="equal">
      <formula>"Alto"</formula>
    </cfRule>
    <cfRule type="cellIs" dxfId="413" priority="459" operator="equal">
      <formula>"Moderado"</formula>
    </cfRule>
    <cfRule type="cellIs" dxfId="412" priority="460" operator="equal">
      <formula>"Bajo"</formula>
    </cfRule>
  </conditionalFormatting>
  <conditionalFormatting sqref="Z413:Z418">
    <cfRule type="cellIs" dxfId="411" priority="452" operator="equal">
      <formula>"Muy Alta"</formula>
    </cfRule>
    <cfRule type="cellIs" dxfId="410" priority="453" operator="equal">
      <formula>"Alta"</formula>
    </cfRule>
    <cfRule type="cellIs" dxfId="409" priority="454" operator="equal">
      <formula>"Media"</formula>
    </cfRule>
    <cfRule type="cellIs" dxfId="408" priority="455" operator="equal">
      <formula>"Baja"</formula>
    </cfRule>
    <cfRule type="cellIs" dxfId="407" priority="456" operator="equal">
      <formula>"Muy Baja"</formula>
    </cfRule>
  </conditionalFormatting>
  <conditionalFormatting sqref="AB413:AB418">
    <cfRule type="cellIs" dxfId="406" priority="447" operator="equal">
      <formula>"Catastrófico"</formula>
    </cfRule>
    <cfRule type="cellIs" dxfId="405" priority="448" operator="equal">
      <formula>"Mayor"</formula>
    </cfRule>
    <cfRule type="cellIs" dxfId="404" priority="449" operator="equal">
      <formula>"Moderado"</formula>
    </cfRule>
    <cfRule type="cellIs" dxfId="403" priority="450" operator="equal">
      <formula>"Menor"</formula>
    </cfRule>
    <cfRule type="cellIs" dxfId="402" priority="451" operator="equal">
      <formula>"Leve"</formula>
    </cfRule>
  </conditionalFormatting>
  <conditionalFormatting sqref="AD413:AD418">
    <cfRule type="cellIs" dxfId="401" priority="443" operator="equal">
      <formula>"Extremo"</formula>
    </cfRule>
    <cfRule type="cellIs" dxfId="400" priority="444" operator="equal">
      <formula>"Alto"</formula>
    </cfRule>
    <cfRule type="cellIs" dxfId="399" priority="445" operator="equal">
      <formula>"Moderado"</formula>
    </cfRule>
    <cfRule type="cellIs" dxfId="398" priority="446" operator="equal">
      <formula>"Bajo"</formula>
    </cfRule>
  </conditionalFormatting>
  <conditionalFormatting sqref="L413:L418">
    <cfRule type="containsText" dxfId="397" priority="442" operator="containsText" text="❌">
      <formula>NOT(ISERROR(SEARCH("❌",L413)))</formula>
    </cfRule>
  </conditionalFormatting>
  <conditionalFormatting sqref="I419 I425 I431 I437 I443 I449">
    <cfRule type="cellIs" dxfId="396" priority="437" operator="equal">
      <formula>"Muy Alta"</formula>
    </cfRule>
    <cfRule type="cellIs" dxfId="395" priority="438" operator="equal">
      <formula>"Alta"</formula>
    </cfRule>
    <cfRule type="cellIs" dxfId="394" priority="439" operator="equal">
      <formula>"Media"</formula>
    </cfRule>
    <cfRule type="cellIs" dxfId="393" priority="440" operator="equal">
      <formula>"Baja"</formula>
    </cfRule>
    <cfRule type="cellIs" dxfId="392" priority="441" operator="equal">
      <formula>"Muy Baja"</formula>
    </cfRule>
  </conditionalFormatting>
  <conditionalFormatting sqref="M419 M425 M431 M437 M443 M449">
    <cfRule type="cellIs" dxfId="391" priority="432" operator="equal">
      <formula>"Catastrófico"</formula>
    </cfRule>
    <cfRule type="cellIs" dxfId="390" priority="433" operator="equal">
      <formula>"Mayor"</formula>
    </cfRule>
    <cfRule type="cellIs" dxfId="389" priority="434" operator="equal">
      <formula>"Moderado"</formula>
    </cfRule>
    <cfRule type="cellIs" dxfId="388" priority="435" operator="equal">
      <formula>"Menor"</formula>
    </cfRule>
    <cfRule type="cellIs" dxfId="387" priority="436" operator="equal">
      <formula>"Leve"</formula>
    </cfRule>
  </conditionalFormatting>
  <conditionalFormatting sqref="O419">
    <cfRule type="cellIs" dxfId="386" priority="428" operator="equal">
      <formula>"Extremo"</formula>
    </cfRule>
    <cfRule type="cellIs" dxfId="385" priority="429" operator="equal">
      <formula>"Alto"</formula>
    </cfRule>
    <cfRule type="cellIs" dxfId="384" priority="430" operator="equal">
      <formula>"Moderado"</formula>
    </cfRule>
    <cfRule type="cellIs" dxfId="383" priority="431" operator="equal">
      <formula>"Bajo"</formula>
    </cfRule>
  </conditionalFormatting>
  <conditionalFormatting sqref="Z419:Z424">
    <cfRule type="cellIs" dxfId="382" priority="423" operator="equal">
      <formula>"Muy Alta"</formula>
    </cfRule>
    <cfRule type="cellIs" dxfId="381" priority="424" operator="equal">
      <formula>"Alta"</formula>
    </cfRule>
    <cfRule type="cellIs" dxfId="380" priority="425" operator="equal">
      <formula>"Media"</formula>
    </cfRule>
    <cfRule type="cellIs" dxfId="379" priority="426" operator="equal">
      <formula>"Baja"</formula>
    </cfRule>
    <cfRule type="cellIs" dxfId="378" priority="427" operator="equal">
      <formula>"Muy Baja"</formula>
    </cfRule>
  </conditionalFormatting>
  <conditionalFormatting sqref="AB419:AB424">
    <cfRule type="cellIs" dxfId="377" priority="418" operator="equal">
      <formula>"Catastrófico"</formula>
    </cfRule>
    <cfRule type="cellIs" dxfId="376" priority="419" operator="equal">
      <formula>"Mayor"</formula>
    </cfRule>
    <cfRule type="cellIs" dxfId="375" priority="420" operator="equal">
      <formula>"Moderado"</formula>
    </cfRule>
    <cfRule type="cellIs" dxfId="374" priority="421" operator="equal">
      <formula>"Menor"</formula>
    </cfRule>
    <cfRule type="cellIs" dxfId="373" priority="422" operator="equal">
      <formula>"Leve"</formula>
    </cfRule>
  </conditionalFormatting>
  <conditionalFormatting sqref="AD419:AD424">
    <cfRule type="cellIs" dxfId="372" priority="414" operator="equal">
      <formula>"Extremo"</formula>
    </cfRule>
    <cfRule type="cellIs" dxfId="371" priority="415" operator="equal">
      <formula>"Alto"</formula>
    </cfRule>
    <cfRule type="cellIs" dxfId="370" priority="416" operator="equal">
      <formula>"Moderado"</formula>
    </cfRule>
    <cfRule type="cellIs" dxfId="369" priority="417" operator="equal">
      <formula>"Bajo"</formula>
    </cfRule>
  </conditionalFormatting>
  <conditionalFormatting sqref="O425">
    <cfRule type="cellIs" dxfId="368" priority="410" operator="equal">
      <formula>"Extremo"</formula>
    </cfRule>
    <cfRule type="cellIs" dxfId="367" priority="411" operator="equal">
      <formula>"Alto"</formula>
    </cfRule>
    <cfRule type="cellIs" dxfId="366" priority="412" operator="equal">
      <formula>"Moderado"</formula>
    </cfRule>
    <cfRule type="cellIs" dxfId="365" priority="413" operator="equal">
      <formula>"Bajo"</formula>
    </cfRule>
  </conditionalFormatting>
  <conditionalFormatting sqref="O431">
    <cfRule type="cellIs" dxfId="364" priority="406" operator="equal">
      <formula>"Extremo"</formula>
    </cfRule>
    <cfRule type="cellIs" dxfId="363" priority="407" operator="equal">
      <formula>"Alto"</formula>
    </cfRule>
    <cfRule type="cellIs" dxfId="362" priority="408" operator="equal">
      <formula>"Moderado"</formula>
    </cfRule>
    <cfRule type="cellIs" dxfId="361" priority="409" operator="equal">
      <formula>"Bajo"</formula>
    </cfRule>
  </conditionalFormatting>
  <conditionalFormatting sqref="O437">
    <cfRule type="cellIs" dxfId="360" priority="402" operator="equal">
      <formula>"Extremo"</formula>
    </cfRule>
    <cfRule type="cellIs" dxfId="359" priority="403" operator="equal">
      <formula>"Alto"</formula>
    </cfRule>
    <cfRule type="cellIs" dxfId="358" priority="404" operator="equal">
      <formula>"Moderado"</formula>
    </cfRule>
    <cfRule type="cellIs" dxfId="357" priority="405" operator="equal">
      <formula>"Bajo"</formula>
    </cfRule>
  </conditionalFormatting>
  <conditionalFormatting sqref="O449">
    <cfRule type="cellIs" dxfId="356" priority="394" operator="equal">
      <formula>"Extremo"</formula>
    </cfRule>
    <cfRule type="cellIs" dxfId="355" priority="395" operator="equal">
      <formula>"Alto"</formula>
    </cfRule>
    <cfRule type="cellIs" dxfId="354" priority="396" operator="equal">
      <formula>"Moderado"</formula>
    </cfRule>
    <cfRule type="cellIs" dxfId="353" priority="397" operator="equal">
      <formula>"Bajo"</formula>
    </cfRule>
  </conditionalFormatting>
  <conditionalFormatting sqref="L419:L454">
    <cfRule type="containsText" dxfId="352" priority="393" operator="containsText" text="❌">
      <formula>NOT(ISERROR(SEARCH("❌",L419)))</formula>
    </cfRule>
  </conditionalFormatting>
  <conditionalFormatting sqref="Z425:Z430">
    <cfRule type="cellIs" dxfId="351" priority="388" operator="equal">
      <formula>"Muy Alta"</formula>
    </cfRule>
    <cfRule type="cellIs" dxfId="350" priority="389" operator="equal">
      <formula>"Alta"</formula>
    </cfRule>
    <cfRule type="cellIs" dxfId="349" priority="390" operator="equal">
      <formula>"Media"</formula>
    </cfRule>
    <cfRule type="cellIs" dxfId="348" priority="391" operator="equal">
      <formula>"Baja"</formula>
    </cfRule>
    <cfRule type="cellIs" dxfId="347" priority="392" operator="equal">
      <formula>"Muy Baja"</formula>
    </cfRule>
  </conditionalFormatting>
  <conditionalFormatting sqref="AB425:AB430">
    <cfRule type="cellIs" dxfId="346" priority="383" operator="equal">
      <formula>"Catastrófico"</formula>
    </cfRule>
    <cfRule type="cellIs" dxfId="345" priority="384" operator="equal">
      <formula>"Mayor"</formula>
    </cfRule>
    <cfRule type="cellIs" dxfId="344" priority="385" operator="equal">
      <formula>"Moderado"</formula>
    </cfRule>
    <cfRule type="cellIs" dxfId="343" priority="386" operator="equal">
      <formula>"Menor"</formula>
    </cfRule>
    <cfRule type="cellIs" dxfId="342" priority="387" operator="equal">
      <formula>"Leve"</formula>
    </cfRule>
  </conditionalFormatting>
  <conditionalFormatting sqref="AD425:AD430">
    <cfRule type="cellIs" dxfId="341" priority="379" operator="equal">
      <formula>"Extremo"</formula>
    </cfRule>
    <cfRule type="cellIs" dxfId="340" priority="380" operator="equal">
      <formula>"Alto"</formula>
    </cfRule>
    <cfRule type="cellIs" dxfId="339" priority="381" operator="equal">
      <formula>"Moderado"</formula>
    </cfRule>
    <cfRule type="cellIs" dxfId="338" priority="382" operator="equal">
      <formula>"Bajo"</formula>
    </cfRule>
  </conditionalFormatting>
  <conditionalFormatting sqref="Z431:Z436">
    <cfRule type="cellIs" dxfId="337" priority="374" operator="equal">
      <formula>"Muy Alta"</formula>
    </cfRule>
    <cfRule type="cellIs" dxfId="336" priority="375" operator="equal">
      <formula>"Alta"</formula>
    </cfRule>
    <cfRule type="cellIs" dxfId="335" priority="376" operator="equal">
      <formula>"Media"</formula>
    </cfRule>
    <cfRule type="cellIs" dxfId="334" priority="377" operator="equal">
      <formula>"Baja"</formula>
    </cfRule>
    <cfRule type="cellIs" dxfId="333" priority="378" operator="equal">
      <formula>"Muy Baja"</formula>
    </cfRule>
  </conditionalFormatting>
  <conditionalFormatting sqref="AB431:AB436">
    <cfRule type="cellIs" dxfId="332" priority="369" operator="equal">
      <formula>"Catastrófico"</formula>
    </cfRule>
    <cfRule type="cellIs" dxfId="331" priority="370" operator="equal">
      <formula>"Mayor"</formula>
    </cfRule>
    <cfRule type="cellIs" dxfId="330" priority="371" operator="equal">
      <formula>"Moderado"</formula>
    </cfRule>
    <cfRule type="cellIs" dxfId="329" priority="372" operator="equal">
      <formula>"Menor"</formula>
    </cfRule>
    <cfRule type="cellIs" dxfId="328" priority="373" operator="equal">
      <formula>"Leve"</formula>
    </cfRule>
  </conditionalFormatting>
  <conditionalFormatting sqref="AD431:AD436">
    <cfRule type="cellIs" dxfId="327" priority="365" operator="equal">
      <formula>"Extremo"</formula>
    </cfRule>
    <cfRule type="cellIs" dxfId="326" priority="366" operator="equal">
      <formula>"Alto"</formula>
    </cfRule>
    <cfRule type="cellIs" dxfId="325" priority="367" operator="equal">
      <formula>"Moderado"</formula>
    </cfRule>
    <cfRule type="cellIs" dxfId="324" priority="368" operator="equal">
      <formula>"Bajo"</formula>
    </cfRule>
  </conditionalFormatting>
  <conditionalFormatting sqref="Z437:Z442">
    <cfRule type="cellIs" dxfId="323" priority="360" operator="equal">
      <formula>"Muy Alta"</formula>
    </cfRule>
    <cfRule type="cellIs" dxfId="322" priority="361" operator="equal">
      <formula>"Alta"</formula>
    </cfRule>
    <cfRule type="cellIs" dxfId="321" priority="362" operator="equal">
      <formula>"Media"</formula>
    </cfRule>
    <cfRule type="cellIs" dxfId="320" priority="363" operator="equal">
      <formula>"Baja"</formula>
    </cfRule>
    <cfRule type="cellIs" dxfId="319" priority="364" operator="equal">
      <formula>"Muy Baja"</formula>
    </cfRule>
  </conditionalFormatting>
  <conditionalFormatting sqref="AB437:AB442">
    <cfRule type="cellIs" dxfId="318" priority="355" operator="equal">
      <formula>"Catastrófico"</formula>
    </cfRule>
    <cfRule type="cellIs" dxfId="317" priority="356" operator="equal">
      <formula>"Mayor"</formula>
    </cfRule>
    <cfRule type="cellIs" dxfId="316" priority="357" operator="equal">
      <formula>"Moderado"</formula>
    </cfRule>
    <cfRule type="cellIs" dxfId="315" priority="358" operator="equal">
      <formula>"Menor"</formula>
    </cfRule>
    <cfRule type="cellIs" dxfId="314" priority="359" operator="equal">
      <formula>"Leve"</formula>
    </cfRule>
  </conditionalFormatting>
  <conditionalFormatting sqref="Z443:Z448">
    <cfRule type="cellIs" dxfId="313" priority="346" operator="equal">
      <formula>"Muy Alta"</formula>
    </cfRule>
    <cfRule type="cellIs" dxfId="312" priority="347" operator="equal">
      <formula>"Alta"</formula>
    </cfRule>
    <cfRule type="cellIs" dxfId="311" priority="348" operator="equal">
      <formula>"Media"</formula>
    </cfRule>
    <cfRule type="cellIs" dxfId="310" priority="349" operator="equal">
      <formula>"Baja"</formula>
    </cfRule>
    <cfRule type="cellIs" dxfId="309" priority="350" operator="equal">
      <formula>"Muy Baja"</formula>
    </cfRule>
  </conditionalFormatting>
  <conditionalFormatting sqref="AB443:AB448">
    <cfRule type="cellIs" dxfId="308" priority="341" operator="equal">
      <formula>"Catastrófico"</formula>
    </cfRule>
    <cfRule type="cellIs" dxfId="307" priority="342" operator="equal">
      <formula>"Mayor"</formula>
    </cfRule>
    <cfRule type="cellIs" dxfId="306" priority="343" operator="equal">
      <formula>"Moderado"</formula>
    </cfRule>
    <cfRule type="cellIs" dxfId="305" priority="344" operator="equal">
      <formula>"Menor"</formula>
    </cfRule>
    <cfRule type="cellIs" dxfId="304" priority="345" operator="equal">
      <formula>"Leve"</formula>
    </cfRule>
  </conditionalFormatting>
  <conditionalFormatting sqref="AD443:AD448">
    <cfRule type="cellIs" dxfId="303" priority="337" operator="equal">
      <formula>"Extremo"</formula>
    </cfRule>
    <cfRule type="cellIs" dxfId="302" priority="338" operator="equal">
      <formula>"Alto"</formula>
    </cfRule>
    <cfRule type="cellIs" dxfId="301" priority="339" operator="equal">
      <formula>"Moderado"</formula>
    </cfRule>
    <cfRule type="cellIs" dxfId="300" priority="340" operator="equal">
      <formula>"Bajo"</formula>
    </cfRule>
  </conditionalFormatting>
  <conditionalFormatting sqref="Z449:Z454">
    <cfRule type="cellIs" dxfId="299" priority="332" operator="equal">
      <formula>"Muy Alta"</formula>
    </cfRule>
    <cfRule type="cellIs" dxfId="298" priority="333" operator="equal">
      <formula>"Alta"</formula>
    </cfRule>
    <cfRule type="cellIs" dxfId="297" priority="334" operator="equal">
      <formula>"Media"</formula>
    </cfRule>
    <cfRule type="cellIs" dxfId="296" priority="335" operator="equal">
      <formula>"Baja"</formula>
    </cfRule>
    <cfRule type="cellIs" dxfId="295" priority="336" operator="equal">
      <formula>"Muy Baja"</formula>
    </cfRule>
  </conditionalFormatting>
  <conditionalFormatting sqref="AB449:AB454">
    <cfRule type="cellIs" dxfId="294" priority="327" operator="equal">
      <formula>"Catastrófico"</formula>
    </cfRule>
    <cfRule type="cellIs" dxfId="293" priority="328" operator="equal">
      <formula>"Mayor"</formula>
    </cfRule>
    <cfRule type="cellIs" dxfId="292" priority="329" operator="equal">
      <formula>"Moderado"</formula>
    </cfRule>
    <cfRule type="cellIs" dxfId="291" priority="330" operator="equal">
      <formula>"Menor"</formula>
    </cfRule>
    <cfRule type="cellIs" dxfId="290" priority="331" operator="equal">
      <formula>"Leve"</formula>
    </cfRule>
  </conditionalFormatting>
  <conditionalFormatting sqref="AD449:AD454">
    <cfRule type="cellIs" dxfId="289" priority="323" operator="equal">
      <formula>"Extremo"</formula>
    </cfRule>
    <cfRule type="cellIs" dxfId="288" priority="324" operator="equal">
      <formula>"Alto"</formula>
    </cfRule>
    <cfRule type="cellIs" dxfId="287" priority="325" operator="equal">
      <formula>"Moderado"</formula>
    </cfRule>
    <cfRule type="cellIs" dxfId="286" priority="326" operator="equal">
      <formula>"Bajo"</formula>
    </cfRule>
  </conditionalFormatting>
  <conditionalFormatting sqref="I455">
    <cfRule type="cellIs" dxfId="285" priority="318" operator="equal">
      <formula>"Muy Alta"</formula>
    </cfRule>
    <cfRule type="cellIs" dxfId="284" priority="319" operator="equal">
      <formula>"Alta"</formula>
    </cfRule>
    <cfRule type="cellIs" dxfId="283" priority="320" operator="equal">
      <formula>"Media"</formula>
    </cfRule>
    <cfRule type="cellIs" dxfId="282" priority="321" operator="equal">
      <formula>"Baja"</formula>
    </cfRule>
    <cfRule type="cellIs" dxfId="281" priority="322" operator="equal">
      <formula>"Muy Baja"</formula>
    </cfRule>
  </conditionalFormatting>
  <conditionalFormatting sqref="M455">
    <cfRule type="cellIs" dxfId="280" priority="313" operator="equal">
      <formula>"Catastrófico"</formula>
    </cfRule>
    <cfRule type="cellIs" dxfId="279" priority="314" operator="equal">
      <formula>"Mayor"</formula>
    </cfRule>
    <cfRule type="cellIs" dxfId="278" priority="315" operator="equal">
      <formula>"Moderado"</formula>
    </cfRule>
    <cfRule type="cellIs" dxfId="277" priority="316" operator="equal">
      <formula>"Menor"</formula>
    </cfRule>
    <cfRule type="cellIs" dxfId="276" priority="317" operator="equal">
      <formula>"Leve"</formula>
    </cfRule>
  </conditionalFormatting>
  <conditionalFormatting sqref="O455">
    <cfRule type="cellIs" dxfId="275" priority="309" operator="equal">
      <formula>"Extremo"</formula>
    </cfRule>
    <cfRule type="cellIs" dxfId="274" priority="310" operator="equal">
      <formula>"Alto"</formula>
    </cfRule>
    <cfRule type="cellIs" dxfId="273" priority="311" operator="equal">
      <formula>"Moderado"</formula>
    </cfRule>
    <cfRule type="cellIs" dxfId="272" priority="312" operator="equal">
      <formula>"Bajo"</formula>
    </cfRule>
  </conditionalFormatting>
  <conditionalFormatting sqref="L455:L460">
    <cfRule type="containsText" dxfId="271" priority="308" operator="containsText" text="❌">
      <formula>NOT(ISERROR(SEARCH("❌",L455)))</formula>
    </cfRule>
  </conditionalFormatting>
  <conditionalFormatting sqref="Z455:Z460">
    <cfRule type="cellIs" dxfId="270" priority="303" operator="equal">
      <formula>"Muy Alta"</formula>
    </cfRule>
    <cfRule type="cellIs" dxfId="269" priority="304" operator="equal">
      <formula>"Alta"</formula>
    </cfRule>
    <cfRule type="cellIs" dxfId="268" priority="305" operator="equal">
      <formula>"Media"</formula>
    </cfRule>
    <cfRule type="cellIs" dxfId="267" priority="306" operator="equal">
      <formula>"Baja"</formula>
    </cfRule>
    <cfRule type="cellIs" dxfId="266" priority="307" operator="equal">
      <formula>"Muy Baja"</formula>
    </cfRule>
  </conditionalFormatting>
  <conditionalFormatting sqref="AB455:AB460">
    <cfRule type="cellIs" dxfId="265" priority="298" operator="equal">
      <formula>"Catastrófico"</formula>
    </cfRule>
    <cfRule type="cellIs" dxfId="264" priority="299" operator="equal">
      <formula>"Mayor"</formula>
    </cfRule>
    <cfRule type="cellIs" dxfId="263" priority="300" operator="equal">
      <formula>"Moderado"</formula>
    </cfRule>
    <cfRule type="cellIs" dxfId="262" priority="301" operator="equal">
      <formula>"Menor"</formula>
    </cfRule>
    <cfRule type="cellIs" dxfId="261" priority="302" operator="equal">
      <formula>"Leve"</formula>
    </cfRule>
  </conditionalFormatting>
  <conditionalFormatting sqref="AD455:AD460">
    <cfRule type="cellIs" dxfId="260" priority="294" operator="equal">
      <formula>"Extremo"</formula>
    </cfRule>
    <cfRule type="cellIs" dxfId="259" priority="295" operator="equal">
      <formula>"Alto"</formula>
    </cfRule>
    <cfRule type="cellIs" dxfId="258" priority="296" operator="equal">
      <formula>"Moderado"</formula>
    </cfRule>
    <cfRule type="cellIs" dxfId="257" priority="297" operator="equal">
      <formula>"Bajo"</formula>
    </cfRule>
  </conditionalFormatting>
  <conditionalFormatting sqref="M461">
    <cfRule type="cellIs" dxfId="256" priority="289" operator="equal">
      <formula>"Catastrófico"</formula>
    </cfRule>
    <cfRule type="cellIs" dxfId="255" priority="290" operator="equal">
      <formula>"Mayor"</formula>
    </cfRule>
    <cfRule type="cellIs" dxfId="254" priority="291" operator="equal">
      <formula>"Moderado"</formula>
    </cfRule>
    <cfRule type="cellIs" dxfId="253" priority="292" operator="equal">
      <formula>"Menor"</formula>
    </cfRule>
    <cfRule type="cellIs" dxfId="252" priority="293" operator="equal">
      <formula>"Leve"</formula>
    </cfRule>
  </conditionalFormatting>
  <conditionalFormatting sqref="I461">
    <cfRule type="cellIs" dxfId="251" priority="284" operator="equal">
      <formula>"Muy Alta"</formula>
    </cfRule>
    <cfRule type="cellIs" dxfId="250" priority="285" operator="equal">
      <formula>"Alta"</formula>
    </cfRule>
    <cfRule type="cellIs" dxfId="249" priority="286" operator="equal">
      <formula>"Media"</formula>
    </cfRule>
    <cfRule type="cellIs" dxfId="248" priority="287" operator="equal">
      <formula>"Baja"</formula>
    </cfRule>
    <cfRule type="cellIs" dxfId="247" priority="288" operator="equal">
      <formula>"Muy Baja"</formula>
    </cfRule>
  </conditionalFormatting>
  <conditionalFormatting sqref="O461">
    <cfRule type="cellIs" dxfId="246" priority="280" operator="equal">
      <formula>"Extremo"</formula>
    </cfRule>
    <cfRule type="cellIs" dxfId="245" priority="281" operator="equal">
      <formula>"Alto"</formula>
    </cfRule>
    <cfRule type="cellIs" dxfId="244" priority="282" operator="equal">
      <formula>"Moderado"</formula>
    </cfRule>
    <cfRule type="cellIs" dxfId="243" priority="283" operator="equal">
      <formula>"Bajo"</formula>
    </cfRule>
  </conditionalFormatting>
  <conditionalFormatting sqref="L461:L466">
    <cfRule type="containsText" dxfId="242" priority="279" operator="containsText" text="❌">
      <formula>NOT(ISERROR(SEARCH("❌",L461)))</formula>
    </cfRule>
  </conditionalFormatting>
  <conditionalFormatting sqref="Z461:Z466 Z487:Z490 Z500:Z502">
    <cfRule type="cellIs" dxfId="241" priority="274" operator="equal">
      <formula>"Muy Alta"</formula>
    </cfRule>
    <cfRule type="cellIs" dxfId="240" priority="275" operator="equal">
      <formula>"Alta"</formula>
    </cfRule>
    <cfRule type="cellIs" dxfId="239" priority="276" operator="equal">
      <formula>"Media"</formula>
    </cfRule>
    <cfRule type="cellIs" dxfId="238" priority="277" operator="equal">
      <formula>"Baja"</formula>
    </cfRule>
    <cfRule type="cellIs" dxfId="237" priority="278" operator="equal">
      <formula>"Muy Baja"</formula>
    </cfRule>
  </conditionalFormatting>
  <conditionalFormatting sqref="AB461:AB466 AB487:AB490 AB500:AB502">
    <cfRule type="cellIs" dxfId="236" priority="269" operator="equal">
      <formula>"Catastrófico"</formula>
    </cfRule>
    <cfRule type="cellIs" dxfId="235" priority="270" operator="equal">
      <formula>"Mayor"</formula>
    </cfRule>
    <cfRule type="cellIs" dxfId="234" priority="271" operator="equal">
      <formula>"Moderado"</formula>
    </cfRule>
    <cfRule type="cellIs" dxfId="233" priority="272" operator="equal">
      <formula>"Menor"</formula>
    </cfRule>
    <cfRule type="cellIs" dxfId="232" priority="273" operator="equal">
      <formula>"Leve"</formula>
    </cfRule>
  </conditionalFormatting>
  <conditionalFormatting sqref="AD461:AD466 AD487:AD490 AD500:AD502">
    <cfRule type="cellIs" dxfId="231" priority="265" operator="equal">
      <formula>"Extremo"</formula>
    </cfRule>
    <cfRule type="cellIs" dxfId="230" priority="266" operator="equal">
      <formula>"Alto"</formula>
    </cfRule>
    <cfRule type="cellIs" dxfId="229" priority="267" operator="equal">
      <formula>"Moderado"</formula>
    </cfRule>
    <cfRule type="cellIs" dxfId="228" priority="268" operator="equal">
      <formula>"Bajo"</formula>
    </cfRule>
  </conditionalFormatting>
  <conditionalFormatting sqref="I509 I515">
    <cfRule type="cellIs" dxfId="227" priority="260" operator="equal">
      <formula>"Muy Alta"</formula>
    </cfRule>
    <cfRule type="cellIs" dxfId="226" priority="261" operator="equal">
      <formula>"Alta"</formula>
    </cfRule>
    <cfRule type="cellIs" dxfId="225" priority="262" operator="equal">
      <formula>"Media"</formula>
    </cfRule>
    <cfRule type="cellIs" dxfId="224" priority="263" operator="equal">
      <formula>"Baja"</formula>
    </cfRule>
    <cfRule type="cellIs" dxfId="223" priority="264" operator="equal">
      <formula>"Muy Baja"</formula>
    </cfRule>
  </conditionalFormatting>
  <conditionalFormatting sqref="M509 M515">
    <cfRule type="cellIs" dxfId="222" priority="255" operator="equal">
      <formula>"Catastrófico"</formula>
    </cfRule>
    <cfRule type="cellIs" dxfId="221" priority="256" operator="equal">
      <formula>"Mayor"</formula>
    </cfRule>
    <cfRule type="cellIs" dxfId="220" priority="257" operator="equal">
      <formula>"Moderado"</formula>
    </cfRule>
    <cfRule type="cellIs" dxfId="219" priority="258" operator="equal">
      <formula>"Menor"</formula>
    </cfRule>
    <cfRule type="cellIs" dxfId="218" priority="259" operator="equal">
      <formula>"Leve"</formula>
    </cfRule>
  </conditionalFormatting>
  <conditionalFormatting sqref="O509">
    <cfRule type="cellIs" dxfId="217" priority="251" operator="equal">
      <formula>"Extremo"</formula>
    </cfRule>
    <cfRule type="cellIs" dxfId="216" priority="252" operator="equal">
      <formula>"Alto"</formula>
    </cfRule>
    <cfRule type="cellIs" dxfId="215" priority="253" operator="equal">
      <formula>"Moderado"</formula>
    </cfRule>
    <cfRule type="cellIs" dxfId="214" priority="254" operator="equal">
      <formula>"Bajo"</formula>
    </cfRule>
  </conditionalFormatting>
  <conditionalFormatting sqref="Z509:Z514">
    <cfRule type="cellIs" dxfId="213" priority="246" operator="equal">
      <formula>"Muy Alta"</formula>
    </cfRule>
    <cfRule type="cellIs" dxfId="212" priority="247" operator="equal">
      <formula>"Alta"</formula>
    </cfRule>
    <cfRule type="cellIs" dxfId="211" priority="248" operator="equal">
      <formula>"Media"</formula>
    </cfRule>
    <cfRule type="cellIs" dxfId="210" priority="249" operator="equal">
      <formula>"Baja"</formula>
    </cfRule>
    <cfRule type="cellIs" dxfId="209" priority="250" operator="equal">
      <formula>"Muy Baja"</formula>
    </cfRule>
  </conditionalFormatting>
  <conditionalFormatting sqref="AB509:AB514">
    <cfRule type="cellIs" dxfId="208" priority="241" operator="equal">
      <formula>"Catastrófico"</formula>
    </cfRule>
    <cfRule type="cellIs" dxfId="207" priority="242" operator="equal">
      <formula>"Mayor"</formula>
    </cfRule>
    <cfRule type="cellIs" dxfId="206" priority="243" operator="equal">
      <formula>"Moderado"</formula>
    </cfRule>
    <cfRule type="cellIs" dxfId="205" priority="244" operator="equal">
      <formula>"Menor"</formula>
    </cfRule>
    <cfRule type="cellIs" dxfId="204" priority="245" operator="equal">
      <formula>"Leve"</formula>
    </cfRule>
  </conditionalFormatting>
  <conditionalFormatting sqref="AD509:AD514">
    <cfRule type="cellIs" dxfId="203" priority="237" operator="equal">
      <formula>"Extremo"</formula>
    </cfRule>
    <cfRule type="cellIs" dxfId="202" priority="238" operator="equal">
      <formula>"Alto"</formula>
    </cfRule>
    <cfRule type="cellIs" dxfId="201" priority="239" operator="equal">
      <formula>"Moderado"</formula>
    </cfRule>
    <cfRule type="cellIs" dxfId="200" priority="240" operator="equal">
      <formula>"Bajo"</formula>
    </cfRule>
  </conditionalFormatting>
  <conditionalFormatting sqref="O515">
    <cfRule type="cellIs" dxfId="199" priority="233" operator="equal">
      <formula>"Extremo"</formula>
    </cfRule>
    <cfRule type="cellIs" dxfId="198" priority="234" operator="equal">
      <formula>"Alto"</formula>
    </cfRule>
    <cfRule type="cellIs" dxfId="197" priority="235" operator="equal">
      <formula>"Moderado"</formula>
    </cfRule>
    <cfRule type="cellIs" dxfId="196" priority="236" operator="equal">
      <formula>"Bajo"</formula>
    </cfRule>
  </conditionalFormatting>
  <conditionalFormatting sqref="L509:L520">
    <cfRule type="containsText" dxfId="195" priority="232" operator="containsText" text="❌">
      <formula>NOT(ISERROR(SEARCH("❌",L509)))</formula>
    </cfRule>
  </conditionalFormatting>
  <conditionalFormatting sqref="Z497:Z499">
    <cfRule type="cellIs" dxfId="194" priority="39" operator="equal">
      <formula>"Muy Alta"</formula>
    </cfRule>
    <cfRule type="cellIs" dxfId="193" priority="40" operator="equal">
      <formula>"Alta"</formula>
    </cfRule>
    <cfRule type="cellIs" dxfId="192" priority="41" operator="equal">
      <formula>"Media"</formula>
    </cfRule>
    <cfRule type="cellIs" dxfId="191" priority="42" operator="equal">
      <formula>"Baja"</formula>
    </cfRule>
    <cfRule type="cellIs" dxfId="190" priority="43" operator="equal">
      <formula>"Muy Baja"</formula>
    </cfRule>
  </conditionalFormatting>
  <conditionalFormatting sqref="AB497:AB499">
    <cfRule type="cellIs" dxfId="189" priority="34" operator="equal">
      <formula>"Catastrófico"</formula>
    </cfRule>
    <cfRule type="cellIs" dxfId="188" priority="35" operator="equal">
      <formula>"Mayor"</formula>
    </cfRule>
    <cfRule type="cellIs" dxfId="187" priority="36" operator="equal">
      <formula>"Moderado"</formula>
    </cfRule>
    <cfRule type="cellIs" dxfId="186" priority="37" operator="equal">
      <formula>"Menor"</formula>
    </cfRule>
    <cfRule type="cellIs" dxfId="185" priority="38" operator="equal">
      <formula>"Leve"</formula>
    </cfRule>
  </conditionalFormatting>
  <conditionalFormatting sqref="I467">
    <cfRule type="cellIs" dxfId="184" priority="213" operator="equal">
      <formula>"Muy Alta"</formula>
    </cfRule>
    <cfRule type="cellIs" dxfId="183" priority="214" operator="equal">
      <formula>"Alta"</formula>
    </cfRule>
    <cfRule type="cellIs" dxfId="182" priority="215" operator="equal">
      <formula>"Media"</formula>
    </cfRule>
    <cfRule type="cellIs" dxfId="181" priority="216" operator="equal">
      <formula>"Baja"</formula>
    </cfRule>
    <cfRule type="cellIs" dxfId="180" priority="217" operator="equal">
      <formula>"Muy Baja"</formula>
    </cfRule>
  </conditionalFormatting>
  <conditionalFormatting sqref="M467">
    <cfRule type="cellIs" dxfId="179" priority="208" operator="equal">
      <formula>"Catastrófico"</formula>
    </cfRule>
    <cfRule type="cellIs" dxfId="178" priority="209" operator="equal">
      <formula>"Mayor"</formula>
    </cfRule>
    <cfRule type="cellIs" dxfId="177" priority="210" operator="equal">
      <formula>"Moderado"</formula>
    </cfRule>
    <cfRule type="cellIs" dxfId="176" priority="211" operator="equal">
      <formula>"Menor"</formula>
    </cfRule>
    <cfRule type="cellIs" dxfId="175" priority="212" operator="equal">
      <formula>"Leve"</formula>
    </cfRule>
  </conditionalFormatting>
  <conditionalFormatting sqref="O467">
    <cfRule type="cellIs" dxfId="174" priority="204" operator="equal">
      <formula>"Extremo"</formula>
    </cfRule>
    <cfRule type="cellIs" dxfId="173" priority="205" operator="equal">
      <formula>"Alto"</formula>
    </cfRule>
    <cfRule type="cellIs" dxfId="172" priority="206" operator="equal">
      <formula>"Moderado"</formula>
    </cfRule>
    <cfRule type="cellIs" dxfId="171" priority="207" operator="equal">
      <formula>"Bajo"</formula>
    </cfRule>
  </conditionalFormatting>
  <conditionalFormatting sqref="Z467:Z472">
    <cfRule type="cellIs" dxfId="170" priority="199" operator="equal">
      <formula>"Muy Alta"</formula>
    </cfRule>
    <cfRule type="cellIs" dxfId="169" priority="200" operator="equal">
      <formula>"Alta"</formula>
    </cfRule>
    <cfRule type="cellIs" dxfId="168" priority="201" operator="equal">
      <formula>"Media"</formula>
    </cfRule>
    <cfRule type="cellIs" dxfId="167" priority="202" operator="equal">
      <formula>"Baja"</formula>
    </cfRule>
    <cfRule type="cellIs" dxfId="166" priority="203" operator="equal">
      <formula>"Muy Baja"</formula>
    </cfRule>
  </conditionalFormatting>
  <conditionalFormatting sqref="AB467:AB472">
    <cfRule type="cellIs" dxfId="165" priority="194" operator="equal">
      <formula>"Catastrófico"</formula>
    </cfRule>
    <cfRule type="cellIs" dxfId="164" priority="195" operator="equal">
      <formula>"Mayor"</formula>
    </cfRule>
    <cfRule type="cellIs" dxfId="163" priority="196" operator="equal">
      <formula>"Moderado"</formula>
    </cfRule>
    <cfRule type="cellIs" dxfId="162" priority="197" operator="equal">
      <formula>"Menor"</formula>
    </cfRule>
    <cfRule type="cellIs" dxfId="161" priority="198" operator="equal">
      <formula>"Leve"</formula>
    </cfRule>
  </conditionalFormatting>
  <conditionalFormatting sqref="AD467:AD472">
    <cfRule type="cellIs" dxfId="160" priority="190" operator="equal">
      <formula>"Extremo"</formula>
    </cfRule>
    <cfRule type="cellIs" dxfId="159" priority="191" operator="equal">
      <formula>"Alto"</formula>
    </cfRule>
    <cfRule type="cellIs" dxfId="158" priority="192" operator="equal">
      <formula>"Moderado"</formula>
    </cfRule>
    <cfRule type="cellIs" dxfId="157" priority="193" operator="equal">
      <formula>"Bajo"</formula>
    </cfRule>
  </conditionalFormatting>
  <conditionalFormatting sqref="L467:L472">
    <cfRule type="containsText" dxfId="156" priority="189" operator="containsText" text="❌">
      <formula>NOT(ISERROR(SEARCH("❌",L467)))</formula>
    </cfRule>
  </conditionalFormatting>
  <conditionalFormatting sqref="I473">
    <cfRule type="cellIs" dxfId="155" priority="184" operator="equal">
      <formula>"Muy Alta"</formula>
    </cfRule>
    <cfRule type="cellIs" dxfId="154" priority="185" operator="equal">
      <formula>"Alta"</formula>
    </cfRule>
    <cfRule type="cellIs" dxfId="153" priority="186" operator="equal">
      <formula>"Media"</formula>
    </cfRule>
    <cfRule type="cellIs" dxfId="152" priority="187" operator="equal">
      <formula>"Baja"</formula>
    </cfRule>
    <cfRule type="cellIs" dxfId="151" priority="188" operator="equal">
      <formula>"Muy Baja"</formula>
    </cfRule>
  </conditionalFormatting>
  <conditionalFormatting sqref="M473">
    <cfRule type="cellIs" dxfId="150" priority="179" operator="equal">
      <formula>"Catastrófico"</formula>
    </cfRule>
    <cfRule type="cellIs" dxfId="149" priority="180" operator="equal">
      <formula>"Mayor"</formula>
    </cfRule>
    <cfRule type="cellIs" dxfId="148" priority="181" operator="equal">
      <formula>"Moderado"</formula>
    </cfRule>
    <cfRule type="cellIs" dxfId="147" priority="182" operator="equal">
      <formula>"Menor"</formula>
    </cfRule>
    <cfRule type="cellIs" dxfId="146" priority="183" operator="equal">
      <formula>"Leve"</formula>
    </cfRule>
  </conditionalFormatting>
  <conditionalFormatting sqref="O473">
    <cfRule type="cellIs" dxfId="145" priority="175" operator="equal">
      <formula>"Extremo"</formula>
    </cfRule>
    <cfRule type="cellIs" dxfId="144" priority="176" operator="equal">
      <formula>"Alto"</formula>
    </cfRule>
    <cfRule type="cellIs" dxfId="143" priority="177" operator="equal">
      <formula>"Moderado"</formula>
    </cfRule>
    <cfRule type="cellIs" dxfId="142" priority="178" operator="equal">
      <formula>"Bajo"</formula>
    </cfRule>
  </conditionalFormatting>
  <conditionalFormatting sqref="L473:L478">
    <cfRule type="containsText" dxfId="141" priority="174" operator="containsText" text="❌">
      <formula>NOT(ISERROR(SEARCH("❌",L473)))</formula>
    </cfRule>
  </conditionalFormatting>
  <conditionalFormatting sqref="Z474:Z477">
    <cfRule type="cellIs" dxfId="140" priority="169" operator="equal">
      <formula>"Muy Alta"</formula>
    </cfRule>
    <cfRule type="cellIs" dxfId="139" priority="170" operator="equal">
      <formula>"Alta"</formula>
    </cfRule>
    <cfRule type="cellIs" dxfId="138" priority="171" operator="equal">
      <formula>"Media"</formula>
    </cfRule>
    <cfRule type="cellIs" dxfId="137" priority="172" operator="equal">
      <formula>"Baja"</formula>
    </cfRule>
    <cfRule type="cellIs" dxfId="136" priority="173" operator="equal">
      <formula>"Muy Baja"</formula>
    </cfRule>
  </conditionalFormatting>
  <conditionalFormatting sqref="AB474:AB477">
    <cfRule type="cellIs" dxfId="135" priority="164" operator="equal">
      <formula>"Catastrófico"</formula>
    </cfRule>
    <cfRule type="cellIs" dxfId="134" priority="165" operator="equal">
      <formula>"Mayor"</formula>
    </cfRule>
    <cfRule type="cellIs" dxfId="133" priority="166" operator="equal">
      <formula>"Moderado"</formula>
    </cfRule>
    <cfRule type="cellIs" dxfId="132" priority="167" operator="equal">
      <formula>"Menor"</formula>
    </cfRule>
    <cfRule type="cellIs" dxfId="131" priority="168" operator="equal">
      <formula>"Leve"</formula>
    </cfRule>
  </conditionalFormatting>
  <conditionalFormatting sqref="AD474:AD477">
    <cfRule type="cellIs" dxfId="130" priority="160" operator="equal">
      <formula>"Extremo"</formula>
    </cfRule>
    <cfRule type="cellIs" dxfId="129" priority="161" operator="equal">
      <formula>"Alto"</formula>
    </cfRule>
    <cfRule type="cellIs" dxfId="128" priority="162" operator="equal">
      <formula>"Moderado"</formula>
    </cfRule>
    <cfRule type="cellIs" dxfId="127" priority="163" operator="equal">
      <formula>"Bajo"</formula>
    </cfRule>
  </conditionalFormatting>
  <conditionalFormatting sqref="Z473">
    <cfRule type="cellIs" dxfId="126" priority="155" operator="equal">
      <formula>"Muy Alta"</formula>
    </cfRule>
    <cfRule type="cellIs" dxfId="125" priority="156" operator="equal">
      <formula>"Alta"</formula>
    </cfRule>
    <cfRule type="cellIs" dxfId="124" priority="157" operator="equal">
      <formula>"Media"</formula>
    </cfRule>
    <cfRule type="cellIs" dxfId="123" priority="158" operator="equal">
      <formula>"Baja"</formula>
    </cfRule>
    <cfRule type="cellIs" dxfId="122" priority="159" operator="equal">
      <formula>"Muy Baja"</formula>
    </cfRule>
  </conditionalFormatting>
  <conditionalFormatting sqref="AB473">
    <cfRule type="cellIs" dxfId="121" priority="150" operator="equal">
      <formula>"Catastrófico"</formula>
    </cfRule>
    <cfRule type="cellIs" dxfId="120" priority="151" operator="equal">
      <formula>"Mayor"</formula>
    </cfRule>
    <cfRule type="cellIs" dxfId="119" priority="152" operator="equal">
      <formula>"Moderado"</formula>
    </cfRule>
    <cfRule type="cellIs" dxfId="118" priority="153" operator="equal">
      <formula>"Menor"</formula>
    </cfRule>
    <cfRule type="cellIs" dxfId="117" priority="154" operator="equal">
      <formula>"Leve"</formula>
    </cfRule>
  </conditionalFormatting>
  <conditionalFormatting sqref="AD473">
    <cfRule type="cellIs" dxfId="116" priority="146" operator="equal">
      <formula>"Extremo"</formula>
    </cfRule>
    <cfRule type="cellIs" dxfId="115" priority="147" operator="equal">
      <formula>"Alto"</formula>
    </cfRule>
    <cfRule type="cellIs" dxfId="114" priority="148" operator="equal">
      <formula>"Moderado"</formula>
    </cfRule>
    <cfRule type="cellIs" dxfId="113" priority="149" operator="equal">
      <formula>"Bajo"</formula>
    </cfRule>
  </conditionalFormatting>
  <conditionalFormatting sqref="I479">
    <cfRule type="cellIs" dxfId="112" priority="141" operator="equal">
      <formula>"Muy Alta"</formula>
    </cfRule>
    <cfRule type="cellIs" dxfId="111" priority="142" operator="equal">
      <formula>"Alta"</formula>
    </cfRule>
    <cfRule type="cellIs" dxfId="110" priority="143" operator="equal">
      <formula>"Media"</formula>
    </cfRule>
    <cfRule type="cellIs" dxfId="109" priority="144" operator="equal">
      <formula>"Baja"</formula>
    </cfRule>
    <cfRule type="cellIs" dxfId="108" priority="145" operator="equal">
      <formula>"Muy Baja"</formula>
    </cfRule>
  </conditionalFormatting>
  <conditionalFormatting sqref="M479">
    <cfRule type="cellIs" dxfId="107" priority="136" operator="equal">
      <formula>"Catastrófico"</formula>
    </cfRule>
    <cfRule type="cellIs" dxfId="106" priority="137" operator="equal">
      <formula>"Mayor"</formula>
    </cfRule>
    <cfRule type="cellIs" dxfId="105" priority="138" operator="equal">
      <formula>"Moderado"</formula>
    </cfRule>
    <cfRule type="cellIs" dxfId="104" priority="139" operator="equal">
      <formula>"Menor"</formula>
    </cfRule>
    <cfRule type="cellIs" dxfId="103" priority="140" operator="equal">
      <formula>"Leve"</formula>
    </cfRule>
  </conditionalFormatting>
  <conditionalFormatting sqref="O479">
    <cfRule type="cellIs" dxfId="102" priority="132" operator="equal">
      <formula>"Extremo"</formula>
    </cfRule>
    <cfRule type="cellIs" dxfId="101" priority="133" operator="equal">
      <formula>"Alto"</formula>
    </cfRule>
    <cfRule type="cellIs" dxfId="100" priority="134" operator="equal">
      <formula>"Moderado"</formula>
    </cfRule>
    <cfRule type="cellIs" dxfId="99" priority="135" operator="equal">
      <formula>"Bajo"</formula>
    </cfRule>
  </conditionalFormatting>
  <conditionalFormatting sqref="L479:L484">
    <cfRule type="containsText" dxfId="98" priority="131" operator="containsText" text="❌">
      <formula>NOT(ISERROR(SEARCH("❌",L479)))</formula>
    </cfRule>
  </conditionalFormatting>
  <conditionalFormatting sqref="Z479:Z484">
    <cfRule type="cellIs" dxfId="97" priority="126" operator="equal">
      <formula>"Muy Alta"</formula>
    </cfRule>
    <cfRule type="cellIs" dxfId="96" priority="127" operator="equal">
      <formula>"Alta"</formula>
    </cfRule>
    <cfRule type="cellIs" dxfId="95" priority="128" operator="equal">
      <formula>"Media"</formula>
    </cfRule>
    <cfRule type="cellIs" dxfId="94" priority="129" operator="equal">
      <formula>"Baja"</formula>
    </cfRule>
    <cfRule type="cellIs" dxfId="93" priority="130" operator="equal">
      <formula>"Muy Baja"</formula>
    </cfRule>
  </conditionalFormatting>
  <conditionalFormatting sqref="AB479:AB484">
    <cfRule type="cellIs" dxfId="92" priority="121" operator="equal">
      <formula>"Catastrófico"</formula>
    </cfRule>
    <cfRule type="cellIs" dxfId="91" priority="122" operator="equal">
      <formula>"Mayor"</formula>
    </cfRule>
    <cfRule type="cellIs" dxfId="90" priority="123" operator="equal">
      <formula>"Moderado"</formula>
    </cfRule>
    <cfRule type="cellIs" dxfId="89" priority="124" operator="equal">
      <formula>"Menor"</formula>
    </cfRule>
    <cfRule type="cellIs" dxfId="88" priority="125" operator="equal">
      <formula>"Leve"</formula>
    </cfRule>
  </conditionalFormatting>
  <conditionalFormatting sqref="AD479:AD484">
    <cfRule type="cellIs" dxfId="87" priority="117" operator="equal">
      <formula>"Extremo"</formula>
    </cfRule>
    <cfRule type="cellIs" dxfId="86" priority="118" operator="equal">
      <formula>"Alto"</formula>
    </cfRule>
    <cfRule type="cellIs" dxfId="85" priority="119" operator="equal">
      <formula>"Moderado"</formula>
    </cfRule>
    <cfRule type="cellIs" dxfId="84" priority="120" operator="equal">
      <formula>"Bajo"</formula>
    </cfRule>
  </conditionalFormatting>
  <conditionalFormatting sqref="I485">
    <cfRule type="cellIs" dxfId="83" priority="112" operator="equal">
      <formula>"Muy Alta"</formula>
    </cfRule>
    <cfRule type="cellIs" dxfId="82" priority="113" operator="equal">
      <formula>"Alta"</formula>
    </cfRule>
    <cfRule type="cellIs" dxfId="81" priority="114" operator="equal">
      <formula>"Media"</formula>
    </cfRule>
    <cfRule type="cellIs" dxfId="80" priority="115" operator="equal">
      <formula>"Baja"</formula>
    </cfRule>
    <cfRule type="cellIs" dxfId="79" priority="116" operator="equal">
      <formula>"Muy Baja"</formula>
    </cfRule>
  </conditionalFormatting>
  <conditionalFormatting sqref="M485">
    <cfRule type="cellIs" dxfId="78" priority="107" operator="equal">
      <formula>"Catastrófico"</formula>
    </cfRule>
    <cfRule type="cellIs" dxfId="77" priority="108" operator="equal">
      <formula>"Mayor"</formula>
    </cfRule>
    <cfRule type="cellIs" dxfId="76" priority="109" operator="equal">
      <formula>"Moderado"</formula>
    </cfRule>
    <cfRule type="cellIs" dxfId="75" priority="110" operator="equal">
      <formula>"Menor"</formula>
    </cfRule>
    <cfRule type="cellIs" dxfId="74" priority="111" operator="equal">
      <formula>"Leve"</formula>
    </cfRule>
  </conditionalFormatting>
  <conditionalFormatting sqref="O485">
    <cfRule type="cellIs" dxfId="73" priority="103" operator="equal">
      <formula>"Extremo"</formula>
    </cfRule>
    <cfRule type="cellIs" dxfId="72" priority="104" operator="equal">
      <formula>"Alto"</formula>
    </cfRule>
    <cfRule type="cellIs" dxfId="71" priority="105" operator="equal">
      <formula>"Moderado"</formula>
    </cfRule>
    <cfRule type="cellIs" dxfId="70" priority="106" operator="equal">
      <formula>"Bajo"</formula>
    </cfRule>
  </conditionalFormatting>
  <conditionalFormatting sqref="L485:L490">
    <cfRule type="containsText" dxfId="69" priority="102" operator="containsText" text="❌">
      <formula>NOT(ISERROR(SEARCH("❌",L485)))</formula>
    </cfRule>
  </conditionalFormatting>
  <conditionalFormatting sqref="Z485:Z486">
    <cfRule type="cellIs" dxfId="68" priority="97" operator="equal">
      <formula>"Muy Alta"</formula>
    </cfRule>
    <cfRule type="cellIs" dxfId="67" priority="98" operator="equal">
      <formula>"Alta"</formula>
    </cfRule>
    <cfRule type="cellIs" dxfId="66" priority="99" operator="equal">
      <formula>"Media"</formula>
    </cfRule>
    <cfRule type="cellIs" dxfId="65" priority="100" operator="equal">
      <formula>"Baja"</formula>
    </cfRule>
    <cfRule type="cellIs" dxfId="64" priority="101" operator="equal">
      <formula>"Muy Baja"</formula>
    </cfRule>
  </conditionalFormatting>
  <conditionalFormatting sqref="AB485:AB486">
    <cfRule type="cellIs" dxfId="63" priority="92" operator="equal">
      <formula>"Catastrófico"</formula>
    </cfRule>
    <cfRule type="cellIs" dxfId="62" priority="93" operator="equal">
      <formula>"Mayor"</formula>
    </cfRule>
    <cfRule type="cellIs" dxfId="61" priority="94" operator="equal">
      <formula>"Moderado"</formula>
    </cfRule>
    <cfRule type="cellIs" dxfId="60" priority="95" operator="equal">
      <formula>"Menor"</formula>
    </cfRule>
    <cfRule type="cellIs" dxfId="59" priority="96" operator="equal">
      <formula>"Leve"</formula>
    </cfRule>
  </conditionalFormatting>
  <conditionalFormatting sqref="AD485:AD486">
    <cfRule type="cellIs" dxfId="58" priority="88" operator="equal">
      <formula>"Extremo"</formula>
    </cfRule>
    <cfRule type="cellIs" dxfId="57" priority="89" operator="equal">
      <formula>"Alto"</formula>
    </cfRule>
    <cfRule type="cellIs" dxfId="56" priority="90" operator="equal">
      <formula>"Moderado"</formula>
    </cfRule>
    <cfRule type="cellIs" dxfId="55" priority="91" operator="equal">
      <formula>"Bajo"</formula>
    </cfRule>
  </conditionalFormatting>
  <conditionalFormatting sqref="I497">
    <cfRule type="cellIs" dxfId="54" priority="54" operator="equal">
      <formula>"Muy Alta"</formula>
    </cfRule>
    <cfRule type="cellIs" dxfId="53" priority="55" operator="equal">
      <formula>"Alta"</formula>
    </cfRule>
    <cfRule type="cellIs" dxfId="52" priority="56" operator="equal">
      <formula>"Media"</formula>
    </cfRule>
    <cfRule type="cellIs" dxfId="51" priority="57" operator="equal">
      <formula>"Baja"</formula>
    </cfRule>
    <cfRule type="cellIs" dxfId="50" priority="58" operator="equal">
      <formula>"Muy Baja"</formula>
    </cfRule>
  </conditionalFormatting>
  <conditionalFormatting sqref="M497">
    <cfRule type="cellIs" dxfId="49" priority="49" operator="equal">
      <formula>"Catastrófico"</formula>
    </cfRule>
    <cfRule type="cellIs" dxfId="48" priority="50" operator="equal">
      <formula>"Mayor"</formula>
    </cfRule>
    <cfRule type="cellIs" dxfId="47" priority="51" operator="equal">
      <formula>"Moderado"</formula>
    </cfRule>
    <cfRule type="cellIs" dxfId="46" priority="52" operator="equal">
      <formula>"Menor"</formula>
    </cfRule>
    <cfRule type="cellIs" dxfId="45" priority="53" operator="equal">
      <formula>"Leve"</formula>
    </cfRule>
  </conditionalFormatting>
  <conditionalFormatting sqref="O497">
    <cfRule type="cellIs" dxfId="44" priority="45" operator="equal">
      <formula>"Extremo"</formula>
    </cfRule>
    <cfRule type="cellIs" dxfId="43" priority="46" operator="equal">
      <formula>"Alto"</formula>
    </cfRule>
    <cfRule type="cellIs" dxfId="42" priority="47" operator="equal">
      <formula>"Moderado"</formula>
    </cfRule>
    <cfRule type="cellIs" dxfId="41" priority="48" operator="equal">
      <formula>"Bajo"</formula>
    </cfRule>
  </conditionalFormatting>
  <conditionalFormatting sqref="L491:L496">
    <cfRule type="containsText" dxfId="40" priority="73" operator="containsText" text="❌">
      <formula>NOT(ISERROR(SEARCH("❌",L491)))</formula>
    </cfRule>
  </conditionalFormatting>
  <conditionalFormatting sqref="Z491:Z496">
    <cfRule type="cellIs" dxfId="39" priority="68" operator="equal">
      <formula>"Muy Alta"</formula>
    </cfRule>
    <cfRule type="cellIs" dxfId="38" priority="69" operator="equal">
      <formula>"Alta"</formula>
    </cfRule>
    <cfRule type="cellIs" dxfId="37" priority="70" operator="equal">
      <formula>"Media"</formula>
    </cfRule>
    <cfRule type="cellIs" dxfId="36" priority="71" operator="equal">
      <formula>"Baja"</formula>
    </cfRule>
    <cfRule type="cellIs" dxfId="35" priority="72" operator="equal">
      <formula>"Muy Baja"</formula>
    </cfRule>
  </conditionalFormatting>
  <conditionalFormatting sqref="AB491:AB496">
    <cfRule type="cellIs" dxfId="34" priority="63" operator="equal">
      <formula>"Catastrófico"</formula>
    </cfRule>
    <cfRule type="cellIs" dxfId="33" priority="64" operator="equal">
      <formula>"Mayor"</formula>
    </cfRule>
    <cfRule type="cellIs" dxfId="32" priority="65" operator="equal">
      <formula>"Moderado"</formula>
    </cfRule>
    <cfRule type="cellIs" dxfId="31" priority="66" operator="equal">
      <formula>"Menor"</formula>
    </cfRule>
    <cfRule type="cellIs" dxfId="30" priority="67" operator="equal">
      <formula>"Leve"</formula>
    </cfRule>
  </conditionalFormatting>
  <conditionalFormatting sqref="AD491:AD496">
    <cfRule type="cellIs" dxfId="29" priority="59" operator="equal">
      <formula>"Extremo"</formula>
    </cfRule>
    <cfRule type="cellIs" dxfId="28" priority="60" operator="equal">
      <formula>"Alto"</formula>
    </cfRule>
    <cfRule type="cellIs" dxfId="27" priority="61" operator="equal">
      <formula>"Moderado"</formula>
    </cfRule>
    <cfRule type="cellIs" dxfId="26" priority="62" operator="equal">
      <formula>"Bajo"</formula>
    </cfRule>
  </conditionalFormatting>
  <conditionalFormatting sqref="L497:L502">
    <cfRule type="containsText" dxfId="25" priority="44" operator="containsText" text="❌">
      <formula>NOT(ISERROR(SEARCH("❌",L497)))</formula>
    </cfRule>
  </conditionalFormatting>
  <conditionalFormatting sqref="Z503:Z508">
    <cfRule type="cellIs" dxfId="24" priority="10" operator="equal">
      <formula>"Muy Alta"</formula>
    </cfRule>
    <cfRule type="cellIs" dxfId="23" priority="11" operator="equal">
      <formula>"Alta"</formula>
    </cfRule>
    <cfRule type="cellIs" dxfId="22" priority="12" operator="equal">
      <formula>"Media"</formula>
    </cfRule>
    <cfRule type="cellIs" dxfId="21" priority="13" operator="equal">
      <formula>"Baja"</formula>
    </cfRule>
    <cfRule type="cellIs" dxfId="20" priority="14" operator="equal">
      <formula>"Muy Baja"</formula>
    </cfRule>
  </conditionalFormatting>
  <conditionalFormatting sqref="AB503:AB508">
    <cfRule type="cellIs" dxfId="19" priority="5" operator="equal">
      <formula>"Catastrófico"</formula>
    </cfRule>
    <cfRule type="cellIs" dxfId="18" priority="6" operator="equal">
      <formula>"Mayor"</formula>
    </cfRule>
    <cfRule type="cellIs" dxfId="17" priority="7" operator="equal">
      <formula>"Moderado"</formula>
    </cfRule>
    <cfRule type="cellIs" dxfId="16" priority="8" operator="equal">
      <formula>"Menor"</formula>
    </cfRule>
    <cfRule type="cellIs" dxfId="15" priority="9" operator="equal">
      <formula>"Leve"</formula>
    </cfRule>
  </conditionalFormatting>
  <conditionalFormatting sqref="I503">
    <cfRule type="cellIs" dxfId="14" priority="25" operator="equal">
      <formula>"Muy Alta"</formula>
    </cfRule>
    <cfRule type="cellIs" dxfId="13" priority="26" operator="equal">
      <formula>"Alta"</formula>
    </cfRule>
    <cfRule type="cellIs" dxfId="12" priority="27" operator="equal">
      <formula>"Media"</formula>
    </cfRule>
    <cfRule type="cellIs" dxfId="11" priority="28" operator="equal">
      <formula>"Baja"</formula>
    </cfRule>
    <cfRule type="cellIs" dxfId="10" priority="29" operator="equal">
      <formula>"Muy Baja"</formula>
    </cfRule>
  </conditionalFormatting>
  <conditionalFormatting sqref="M503">
    <cfRule type="cellIs" dxfId="9" priority="20" operator="equal">
      <formula>"Catastrófico"</formula>
    </cfRule>
    <cfRule type="cellIs" dxfId="8" priority="21" operator="equal">
      <formula>"Mayor"</formula>
    </cfRule>
    <cfRule type="cellIs" dxfId="7" priority="22" operator="equal">
      <formula>"Moderado"</formula>
    </cfRule>
    <cfRule type="cellIs" dxfId="6" priority="23" operator="equal">
      <formula>"Menor"</formula>
    </cfRule>
    <cfRule type="cellIs" dxfId="5" priority="24" operator="equal">
      <formula>"Leve"</formula>
    </cfRule>
  </conditionalFormatting>
  <conditionalFormatting sqref="O503">
    <cfRule type="cellIs" dxfId="4" priority="16" operator="equal">
      <formula>"Extremo"</formula>
    </cfRule>
    <cfRule type="cellIs" dxfId="3" priority="17" operator="equal">
      <formula>"Alto"</formula>
    </cfRule>
    <cfRule type="cellIs" dxfId="2" priority="18" operator="equal">
      <formula>"Moderado"</formula>
    </cfRule>
    <cfRule type="cellIs" dxfId="1" priority="19" operator="equal">
      <formula>"Bajo"</formula>
    </cfRule>
  </conditionalFormatting>
  <conditionalFormatting sqref="L503:L508">
    <cfRule type="containsText" dxfId="0" priority="15" operator="containsText" text="❌">
      <formula>NOT(ISERROR(SEARCH("❌",L503)))</formula>
    </cfRule>
  </conditionalFormatting>
  <dataValidations count="1">
    <dataValidation type="whole" operator="greaterThanOrEqual" allowBlank="1" showInputMessage="1" showErrorMessage="1" sqref="H8:H104 H110:H311 H317:H455 H461:H520">
      <formula1>0</formula1>
    </dataValidation>
  </dataValidations>
  <pageMargins left="0.7" right="0.7" top="0.75" bottom="0.75" header="0.3" footer="0.3"/>
  <pageSetup paperSize="9" orientation="portrait" r:id="rId1"/>
  <ignoredErrors>
    <ignoredError sqref="U62:U63 U212:U213 U260:U286 U248:X256 U231:X243 U218:U224 U214:U217 U225:U230 U383:U389 U479:U480" numberStoredAsText="1"/>
    <ignoredError sqref="Y254:Y256 Y231:Y243 Y248:Y253" numberStoredAsText="1" formula="1"/>
    <ignoredError sqref="Y257:Y281 Y218:Y230 Y244:Y247" formula="1"/>
  </ignoredErrors>
  <drawing r:id="rId2"/>
  <extLst>
    <ext xmlns:x14="http://schemas.microsoft.com/office/spreadsheetml/2009/9/main" uri="{CCE6A557-97BC-4b89-ADB6-D9C93CAAB3DF}">
      <x14:dataValidations xmlns:xm="http://schemas.microsoft.com/office/excel/2006/main" count="505">
        <x14:dataValidation type="custom" allowBlank="1" showInputMessage="1" showErrorMessage="1" error="Recuerde que las acciones se generan bajo la medida de mitigar el riesgo">
          <x14:formula1>
            <xm:f>IF(OR(AE9='[1]Opciones Tratamiento'!#REF!,AE9='[1]Opciones Tratamiento'!#REF!,AE9='[1]Opciones Tratamiento'!#REF!),ISBLANK(AE9),ISTEXT(AE9))</xm:f>
          </x14:formula1>
          <xm:sqref>AG9:AI13 AG15:AI19 AG21:AI25 AG27:AI31 AG33:AI37 AG41:AI43 AG45:AI49 AG52:AI55 AG58:AI61</xm:sqref>
        </x14:dataValidation>
        <x14:dataValidation type="list" allowBlank="1" showInputMessage="1" showErrorMessage="1">
          <x14:formula1>
            <xm:f>'[1]Opciones Tratamiento'!#REF!</xm:f>
          </x14:formula1>
          <xm:sqref>B8:B61</xm:sqref>
        </x14:dataValidation>
        <x14:dataValidation type="list" allowBlank="1" showInputMessage="1" showErrorMessage="1">
          <x14:formula1>
            <xm:f>'[1]Opciones Tratamiento'!#REF!</xm:f>
          </x14:formula1>
          <xm:sqref>C8:C61</xm:sqref>
        </x14:dataValidation>
        <x14:dataValidation type="custom" allowBlank="1" showInputMessage="1" showErrorMessage="1" error="Recuerde que las acciones se generan bajo la medida de mitigar el riesgo">
          <x14:formula1>
            <xm:f>IF(OR(AE9='[1]Opciones Tratamiento'!#REF!,AE9='[1]Opciones Tratamiento'!#REF!,AE9='[1]Opciones Tratamiento'!#REF!),ISBLANK(AE9),ISTEXT(AE9))</xm:f>
          </x14:formula1>
          <xm:sqref>AL9:AL13 AL15:AL19 AL21:AL25 AL27:AL31 AL33:AL37 AL41:AL43 AL45:AL49 AL52:AL55 AL58:AL61</xm:sqref>
        </x14:dataValidation>
        <x14:dataValidation type="custom" allowBlank="1" showInputMessage="1" showErrorMessage="1" error="Recuerde que las acciones se generan bajo la medida de mitigar el riesgo">
          <x14:formula1>
            <xm:f>IF(OR(AG9='[1]Opciones Tratamiento'!#REF!,AG9='[1]Opciones Tratamiento'!#REF!,AG9='[1]Opciones Tratamiento'!#REF!),ISBLANK(AG9),ISTEXT(AG9))</xm:f>
          </x14:formula1>
          <xm:sqref>AJ9:AJ13 AJ15:AJ19 AJ21:AJ25 AJ27:AJ31 AJ33:AJ37 AJ41:AJ43 AJ45:AJ49 AJ52:AJ55 AJ58:AJ61</xm:sqref>
        </x14:dataValidation>
        <x14:dataValidation type="custom" allowBlank="1" showInputMessage="1" showErrorMessage="1" error="Recuerde que las acciones se generan bajo la medida de mitigar el riesgo">
          <x14:formula1>
            <xm:f>IF(OR(AE9='[1]Opciones Tratamiento'!#REF!,AE9='[1]Opciones Tratamiento'!#REF!,AE9='[1]Opciones Tratamiento'!#REF!),ISBLANK(AE9),ISTEXT(AE9))</xm:f>
          </x14:formula1>
          <xm:sqref>AK9:AK13 AK15:AK19 AK21:AK25 AK27:AK31 AK33:AK37 AK41:AK43 AK45:AK49 AK52:AK55 AK58:AK61</xm:sqref>
        </x14:dataValidation>
        <x14:dataValidation type="list" allowBlank="1" showInputMessage="1" showErrorMessage="1">
          <x14:formula1>
            <xm:f>'[1]Tabla Impacto'!#REF!</xm:f>
          </x14:formula1>
          <xm:sqref>K8:K61</xm:sqref>
        </x14:dataValidation>
        <x14:dataValidation type="list" allowBlank="1" showInputMessage="1" showErrorMessage="1">
          <x14:formula1>
            <xm:f>'[1]Opciones Tratamiento'!#REF!</xm:f>
          </x14:formula1>
          <xm:sqref>AE8:AE61</xm:sqref>
        </x14:dataValidation>
        <x14:dataValidation type="list" allowBlank="1" showInputMessage="1" showErrorMessage="1">
          <x14:formula1>
            <xm:f>'[1]Opciones Tratamiento'!#REF!</xm:f>
          </x14:formula1>
          <xm:sqref>G8:G61</xm:sqref>
        </x14:dataValidation>
        <x14:dataValidation type="list" allowBlank="1" showInputMessage="1" showErrorMessage="1">
          <x14:formula1>
            <xm:f>'[1]Tabla Valoración controles'!#REF!</xm:f>
          </x14:formula1>
          <xm:sqref>X8:X61</xm:sqref>
        </x14:dataValidation>
        <x14:dataValidation type="list" allowBlank="1" showInputMessage="1" showErrorMessage="1">
          <x14:formula1>
            <xm:f>'[1]Tabla Valoración controles'!#REF!</xm:f>
          </x14:formula1>
          <xm:sqref>W8:W61</xm:sqref>
        </x14:dataValidation>
        <x14:dataValidation type="list" allowBlank="1" showInputMessage="1" showErrorMessage="1">
          <x14:formula1>
            <xm:f>'[1]Tabla Valoración controles'!#REF!</xm:f>
          </x14:formula1>
          <xm:sqref>V8:V61</xm:sqref>
        </x14:dataValidation>
        <x14:dataValidation type="list" allowBlank="1" showInputMessage="1" showErrorMessage="1">
          <x14:formula1>
            <xm:f>'[1]Tabla Valoración controles'!#REF!</xm:f>
          </x14:formula1>
          <xm:sqref>T8:T61</xm:sqref>
        </x14:dataValidation>
        <x14:dataValidation type="list" allowBlank="1" showInputMessage="1" showErrorMessage="1">
          <x14:formula1>
            <xm:f>'[1]Tabla Valoración controles'!#REF!</xm:f>
          </x14:formula1>
          <xm:sqref>S8:S61</xm:sqref>
        </x14:dataValidation>
        <x14:dataValidation type="custom" allowBlank="1" showInputMessage="1" showErrorMessage="1" error="Recuerde que las acciones se generan bajo la medida de mitigar el riesgo">
          <x14:formula1>
            <xm:f>IF(OR(AE62='[22]Opciones Tratamiento'!#REF!,AE62='[22]Opciones Tratamiento'!#REF!,AE62='[22]Opciones Tratamiento'!#REF!),ISBLANK(AE62),ISTEXT(AE62))</xm:f>
          </x14:formula1>
          <xm:sqref>AJ62:AJ65 AG62:AI67</xm:sqref>
        </x14:dataValidation>
        <x14:dataValidation type="list" allowBlank="1" showInputMessage="1" showErrorMessage="1">
          <x14:formula1>
            <xm:f>'[22]Opciones Tratamiento'!#REF!</xm:f>
          </x14:formula1>
          <xm:sqref>B62:B67</xm:sqref>
        </x14:dataValidation>
        <x14:dataValidation type="list" allowBlank="1" showInputMessage="1" showErrorMessage="1">
          <x14:formula1>
            <xm:f>'[22]Opciones Tratamiento'!#REF!</xm:f>
          </x14:formula1>
          <xm:sqref>C62:C67</xm:sqref>
        </x14:dataValidation>
        <x14:dataValidation type="custom" allowBlank="1" showInputMessage="1" showErrorMessage="1" error="Recuerde que las acciones se generan bajo la medida de mitigar el riesgo">
          <x14:formula1>
            <xm:f>IF(OR(AE62='[22]Opciones Tratamiento'!#REF!,AE62='[22]Opciones Tratamiento'!#REF!,AE62='[22]Opciones Tratamiento'!#REF!),ISBLANK(AE62),ISTEXT(AE62))</xm:f>
          </x14:formula1>
          <xm:sqref>AL62:AL67</xm:sqref>
        </x14:dataValidation>
        <x14:dataValidation type="custom" allowBlank="1" showInputMessage="1" showErrorMessage="1" error="Recuerde que las acciones se generan bajo la medida de mitigar el riesgo">
          <x14:formula1>
            <xm:f>IF(OR(AG66='[22]Opciones Tratamiento'!#REF!,AG66='[22]Opciones Tratamiento'!#REF!,AG66='[22]Opciones Tratamiento'!#REF!),ISBLANK(AG66),ISTEXT(AG66))</xm:f>
          </x14:formula1>
          <xm:sqref>AJ66:AJ67</xm:sqref>
        </x14:dataValidation>
        <x14:dataValidation type="custom" allowBlank="1" showInputMessage="1" showErrorMessage="1" error="Recuerde que las acciones se generan bajo la medida de mitigar el riesgo">
          <x14:formula1>
            <xm:f>IF(OR(AE62='[22]Opciones Tratamiento'!#REF!,AE62='[22]Opciones Tratamiento'!#REF!,AE62='[22]Opciones Tratamiento'!#REF!),ISBLANK(AE62),ISTEXT(AE62))</xm:f>
          </x14:formula1>
          <xm:sqref>AK62:AK67</xm:sqref>
        </x14:dataValidation>
        <x14:dataValidation type="list" allowBlank="1" showInputMessage="1" showErrorMessage="1">
          <x14:formula1>
            <xm:f>'[22]Tabla Impacto'!#REF!</xm:f>
          </x14:formula1>
          <xm:sqref>K62:K67</xm:sqref>
        </x14:dataValidation>
        <x14:dataValidation type="list" allowBlank="1" showInputMessage="1" showErrorMessage="1">
          <x14:formula1>
            <xm:f>'[22]Opciones Tratamiento'!#REF!</xm:f>
          </x14:formula1>
          <xm:sqref>AE62:AE67</xm:sqref>
        </x14:dataValidation>
        <x14:dataValidation type="list" allowBlank="1" showInputMessage="1" showErrorMessage="1">
          <x14:formula1>
            <xm:f>'[22]Opciones Tratamiento'!#REF!</xm:f>
          </x14:formula1>
          <xm:sqref>G62:G67</xm:sqref>
        </x14:dataValidation>
        <x14:dataValidation type="list" allowBlank="1" showInputMessage="1" showErrorMessage="1">
          <x14:formula1>
            <xm:f>'[22]Tabla Valoración controles'!#REF!</xm:f>
          </x14:formula1>
          <xm:sqref>X62:X67</xm:sqref>
        </x14:dataValidation>
        <x14:dataValidation type="list" allowBlank="1" showInputMessage="1" showErrorMessage="1">
          <x14:formula1>
            <xm:f>'[22]Tabla Valoración controles'!#REF!</xm:f>
          </x14:formula1>
          <xm:sqref>W62:W67</xm:sqref>
        </x14:dataValidation>
        <x14:dataValidation type="list" allowBlank="1" showInputMessage="1" showErrorMessage="1">
          <x14:formula1>
            <xm:f>'[22]Tabla Valoración controles'!#REF!</xm:f>
          </x14:formula1>
          <xm:sqref>V62:V67</xm:sqref>
        </x14:dataValidation>
        <x14:dataValidation type="list" allowBlank="1" showInputMessage="1" showErrorMessage="1">
          <x14:formula1>
            <xm:f>'[22]Tabla Valoración controles'!#REF!</xm:f>
          </x14:formula1>
          <xm:sqref>T62:T67</xm:sqref>
        </x14:dataValidation>
        <x14:dataValidation type="list" allowBlank="1" showInputMessage="1" showErrorMessage="1">
          <x14:formula1>
            <xm:f>'[22]Tabla Valoración controles'!#REF!</xm:f>
          </x14:formula1>
          <xm:sqref>S62:S67</xm:sqref>
        </x14:dataValidation>
        <x14:dataValidation type="list" allowBlank="1" showInputMessage="1" showErrorMessage="1">
          <x14:formula1>
            <xm:f>'[23]Tabla Valoración controles'!#REF!</xm:f>
          </x14:formula1>
          <xm:sqref>S68:S73</xm:sqref>
        </x14:dataValidation>
        <x14:dataValidation type="list" allowBlank="1" showInputMessage="1" showErrorMessage="1">
          <x14:formula1>
            <xm:f>'[23]Tabla Valoración controles'!#REF!</xm:f>
          </x14:formula1>
          <xm:sqref>T68:T73</xm:sqref>
        </x14:dataValidation>
        <x14:dataValidation type="list" allowBlank="1" showInputMessage="1" showErrorMessage="1">
          <x14:formula1>
            <xm:f>'[23]Tabla Valoración controles'!#REF!</xm:f>
          </x14:formula1>
          <xm:sqref>V68:V73</xm:sqref>
        </x14:dataValidation>
        <x14:dataValidation type="list" allowBlank="1" showInputMessage="1" showErrorMessage="1">
          <x14:formula1>
            <xm:f>'[23]Tabla Valoración controles'!#REF!</xm:f>
          </x14:formula1>
          <xm:sqref>W68:W73</xm:sqref>
        </x14:dataValidation>
        <x14:dataValidation type="list" allowBlank="1" showInputMessage="1" showErrorMessage="1">
          <x14:formula1>
            <xm:f>'[23]Tabla Valoración controles'!#REF!</xm:f>
          </x14:formula1>
          <xm:sqref>X68:X73</xm:sqref>
        </x14:dataValidation>
        <x14:dataValidation type="list" allowBlank="1" showInputMessage="1" showErrorMessage="1">
          <x14:formula1>
            <xm:f>'[23]Opciones Tratamiento'!#REF!</xm:f>
          </x14:formula1>
          <xm:sqref>G68:G73</xm:sqref>
        </x14:dataValidation>
        <x14:dataValidation type="list" allowBlank="1" showInputMessage="1" showErrorMessage="1">
          <x14:formula1>
            <xm:f>'[23]Opciones Tratamiento'!#REF!</xm:f>
          </x14:formula1>
          <xm:sqref>AE68:AE73</xm:sqref>
        </x14:dataValidation>
        <x14:dataValidation type="list" allowBlank="1" showInputMessage="1" showErrorMessage="1">
          <x14:formula1>
            <xm:f>'[23]Tabla Impacto'!#REF!</xm:f>
          </x14:formula1>
          <xm:sqref>K68:K73</xm:sqref>
        </x14:dataValidation>
        <x14:dataValidation type="custom" allowBlank="1" showInputMessage="1" showErrorMessage="1" error="Recuerde que las acciones se generan bajo la medida de mitigar el riesgo">
          <x14:formula1>
            <xm:f>IF(OR(AE68='[23]Opciones Tratamiento'!#REF!,AE68='[23]Opciones Tratamiento'!#REF!,AE68='[23]Opciones Tratamiento'!#REF!),ISBLANK(AE68),ISTEXT(AE68))</xm:f>
          </x14:formula1>
          <xm:sqref>AK68:AK73</xm:sqref>
        </x14:dataValidation>
        <x14:dataValidation type="custom" allowBlank="1" showInputMessage="1" showErrorMessage="1" error="Recuerde que las acciones se generan bajo la medida de mitigar el riesgo">
          <x14:formula1>
            <xm:f>IF(OR(AG68='[23]Opciones Tratamiento'!#REF!,AG68='[23]Opciones Tratamiento'!#REF!,AG68='[23]Opciones Tratamiento'!#REF!),ISBLANK(AG68),ISTEXT(AG68))</xm:f>
          </x14:formula1>
          <xm:sqref>AJ68:AJ73</xm:sqref>
        </x14:dataValidation>
        <x14:dataValidation type="custom" allowBlank="1" showInputMessage="1" showErrorMessage="1" error="Recuerde que las acciones se generan bajo la medida de mitigar el riesgo">
          <x14:formula1>
            <xm:f>IF(OR(AE68='[23]Opciones Tratamiento'!#REF!,AE68='[23]Opciones Tratamiento'!#REF!,AE68='[23]Opciones Tratamiento'!#REF!),ISBLANK(AE68),ISTEXT(AE68))</xm:f>
          </x14:formula1>
          <xm:sqref>AL68:AL73</xm:sqref>
        </x14:dataValidation>
        <x14:dataValidation type="list" allowBlank="1" showInputMessage="1" showErrorMessage="1">
          <x14:formula1>
            <xm:f>'[23]Opciones Tratamiento'!#REF!</xm:f>
          </x14:formula1>
          <xm:sqref>C68:C73</xm:sqref>
        </x14:dataValidation>
        <x14:dataValidation type="list" allowBlank="1" showInputMessage="1" showErrorMessage="1">
          <x14:formula1>
            <xm:f>'[23]Opciones Tratamiento'!#REF!</xm:f>
          </x14:formula1>
          <xm:sqref>B68:B73</xm:sqref>
        </x14:dataValidation>
        <x14:dataValidation type="custom" allowBlank="1" showInputMessage="1" showErrorMessage="1" error="Recuerde que las acciones se generan bajo la medida de mitigar el riesgo">
          <x14:formula1>
            <xm:f>IF(OR(AE68='[23]Opciones Tratamiento'!#REF!,AE68='[23]Opciones Tratamiento'!#REF!,AE68='[23]Opciones Tratamiento'!#REF!),ISBLANK(AE68),ISTEXT(AE68))</xm:f>
          </x14:formula1>
          <xm:sqref>AG68:AI73</xm:sqref>
        </x14:dataValidation>
        <x14:dataValidation type="custom" allowBlank="1" showInputMessage="1" showErrorMessage="1" error="Recuerde que las acciones se generan bajo la medida de mitigar el riesgo">
          <x14:formula1>
            <xm:f>IF(OR(AE77='[24]Opciones Tratamiento'!#REF!,AE77='[24]Opciones Tratamiento'!#REF!,AE77='[24]Opciones Tratamiento'!#REF!),ISBLANK(AE77),ISTEXT(AE77))</xm:f>
          </x14:formula1>
          <xm:sqref>AL77:AL85</xm:sqref>
        </x14:dataValidation>
        <x14:dataValidation type="custom" allowBlank="1" showInputMessage="1" showErrorMessage="1" error="Recuerde que las acciones se generan bajo la medida de mitigar el riesgo">
          <x14:formula1>
            <xm:f>IF(OR(AE77='[24]Opciones Tratamiento'!#REF!,AE77='[24]Opciones Tratamiento'!#REF!,AE77='[24]Opciones Tratamiento'!#REF!),ISBLANK(AE77),ISTEXT(AE77))</xm:f>
          </x14:formula1>
          <xm:sqref>AK77:AK85</xm:sqref>
        </x14:dataValidation>
        <x14:dataValidation type="custom" allowBlank="1" showInputMessage="1" showErrorMessage="1" error="Recuerde que las acciones se generan bajo la medida de mitigar el riesgo">
          <x14:formula1>
            <xm:f>IF(OR(AE73='[24]Opciones Tratamiento'!#REF!,AE73='[24]Opciones Tratamiento'!#REF!,AE73='[24]Opciones Tratamiento'!#REF!),ISBLANK(AE73),ISTEXT(AE73))</xm:f>
          </x14:formula1>
          <xm:sqref>AG75:AI75 AH81 AG74:AH74 AG80:AH80</xm:sqref>
        </x14:dataValidation>
        <x14:dataValidation type="custom" allowBlank="1" showInputMessage="1" showErrorMessage="1" error="Recuerde que las acciones se generan bajo la medida de mitigar el riesgo">
          <x14:formula1>
            <xm:f>IF(OR(AG74='[24]Opciones Tratamiento'!#REF!,AG74='[24]Opciones Tratamiento'!#REF!,AG74='[24]Opciones Tratamiento'!#REF!),ISBLANK(AG74),ISTEXT(AG74))</xm:f>
          </x14:formula1>
          <xm:sqref>AJ74:AJ75 AJ77:AJ85</xm:sqref>
        </x14:dataValidation>
        <x14:dataValidation type="custom" allowBlank="1" showInputMessage="1" showErrorMessage="1" error="Recuerde que las acciones se generan bajo la medida de mitigar el riesgo">
          <x14:formula1>
            <xm:f>IF(OR(AE74='[24]Opciones Tratamiento'!#REF!,AE74='[24]Opciones Tratamiento'!#REF!,AE74='[24]Opciones Tratamiento'!#REF!),ISBLANK(AE74),ISTEXT(AE74))</xm:f>
          </x14:formula1>
          <xm:sqref>AL75</xm:sqref>
        </x14:dataValidation>
        <x14:dataValidation type="custom" allowBlank="1" showInputMessage="1" showErrorMessage="1" error="Recuerde que las acciones se generan bajo la medida de mitigar el riesgo">
          <x14:formula1>
            <xm:f>IF(OR(AE74='[24]Opciones Tratamiento'!#REF!,AE74='[24]Opciones Tratamiento'!#REF!,AE74='[24]Opciones Tratamiento'!#REF!),ISBLANK(AE74),ISTEXT(AE74))</xm:f>
          </x14:formula1>
          <xm:sqref>AK75</xm:sqref>
        </x14:dataValidation>
        <x14:dataValidation type="custom" allowBlank="1" showInputMessage="1" showErrorMessage="1" error="Recuerde que las acciones se generan bajo la medida de mitigar el riesgo">
          <x14:formula1>
            <xm:f>IF(OR(AE76='[24]Opciones Tratamiento'!#REF!,AE76='[24]Opciones Tratamiento'!#REF!,AE76='[24]Opciones Tratamiento'!#REF!),ISBLANK(AE76),ISTEXT(AE76))</xm:f>
          </x14:formula1>
          <xm:sqref>AL74</xm:sqref>
        </x14:dataValidation>
        <x14:dataValidation type="custom" allowBlank="1" showInputMessage="1" showErrorMessage="1" error="Recuerde que las acciones se generan bajo la medida de mitigar el riesgo">
          <x14:formula1>
            <xm:f>IF(OR(AE76='[24]Opciones Tratamiento'!#REF!,AE76='[24]Opciones Tratamiento'!#REF!,AE76='[24]Opciones Tratamiento'!#REF!),ISBLANK(AE76),ISTEXT(AE76))</xm:f>
          </x14:formula1>
          <xm:sqref>AK74</xm:sqref>
        </x14:dataValidation>
        <x14:dataValidation type="custom" allowBlank="1" showInputMessage="1" showErrorMessage="1" error="Recuerde que las acciones se generan bajo la medida de mitigar el riesgo">
          <x14:formula1>
            <xm:f>IF(OR(AE77='[24]Opciones Tratamiento'!#REF!,AE77='[24]Opciones Tratamiento'!#REF!,AE77='[24]Opciones Tratamiento'!#REF!),ISBLANK(AE77),ISTEXT(AE77))</xm:f>
          </x14:formula1>
          <xm:sqref>AG77:AI79 AG83:AI85</xm:sqref>
        </x14:dataValidation>
        <x14:dataValidation type="custom" allowBlank="1" showInputMessage="1" showErrorMessage="1" error="Recuerde que las acciones se generan bajo la medida de mitigar el riesgo">
          <x14:formula1>
            <xm:f>IF(OR(AG74='[25]Opciones Tratamiento'!#REF!,AG74='[25]Opciones Tratamiento'!#REF!,AG74='[25]Opciones Tratamiento'!#REF!),ISBLANK(AG74),ISTEXT(AG74))</xm:f>
          </x14:formula1>
          <xm:sqref>AI74 AI80:AI82</xm:sqref>
        </x14:dataValidation>
        <x14:dataValidation type="list" allowBlank="1" showInputMessage="1" showErrorMessage="1">
          <x14:formula1>
            <xm:f>'[2]Opciones Tratamiento'!#REF!</xm:f>
          </x14:formula1>
          <xm:sqref>B74:B79</xm:sqref>
        </x14:dataValidation>
        <x14:dataValidation type="list" allowBlank="1" showInputMessage="1" showErrorMessage="1">
          <x14:formula1>
            <xm:f>'[2]Opciones Tratamiento'!#REF!</xm:f>
          </x14:formula1>
          <xm:sqref>C74:C85</xm:sqref>
        </x14:dataValidation>
        <x14:dataValidation type="list" allowBlank="1" showInputMessage="1" showErrorMessage="1">
          <x14:formula1>
            <xm:f>'[2]Tabla Impacto'!#REF!</xm:f>
          </x14:formula1>
          <xm:sqref>K74:K85</xm:sqref>
        </x14:dataValidation>
        <x14:dataValidation type="list" allowBlank="1" showInputMessage="1" showErrorMessage="1">
          <x14:formula1>
            <xm:f>'[2]Opciones Tratamiento'!#REF!</xm:f>
          </x14:formula1>
          <xm:sqref>AE74:AE85</xm:sqref>
        </x14:dataValidation>
        <x14:dataValidation type="list" allowBlank="1" showInputMessage="1" showErrorMessage="1">
          <x14:formula1>
            <xm:f>'[2]Opciones Tratamiento'!#REF!</xm:f>
          </x14:formula1>
          <xm:sqref>G74:G85</xm:sqref>
        </x14:dataValidation>
        <x14:dataValidation type="list" allowBlank="1" showInputMessage="1" showErrorMessage="1">
          <x14:formula1>
            <xm:f>'[2]Tabla Valoración controles'!#REF!</xm:f>
          </x14:formula1>
          <xm:sqref>X74:X85</xm:sqref>
        </x14:dataValidation>
        <x14:dataValidation type="list" allowBlank="1" showInputMessage="1" showErrorMessage="1">
          <x14:formula1>
            <xm:f>'[2]Tabla Valoración controles'!#REF!</xm:f>
          </x14:formula1>
          <xm:sqref>W74:W85</xm:sqref>
        </x14:dataValidation>
        <x14:dataValidation type="list" allowBlank="1" showInputMessage="1" showErrorMessage="1">
          <x14:formula1>
            <xm:f>'[2]Tabla Valoración controles'!#REF!</xm:f>
          </x14:formula1>
          <xm:sqref>V74:V85</xm:sqref>
        </x14:dataValidation>
        <x14:dataValidation type="list" allowBlank="1" showInputMessage="1" showErrorMessage="1">
          <x14:formula1>
            <xm:f>'[2]Tabla Valoración controles'!#REF!</xm:f>
          </x14:formula1>
          <xm:sqref>T74:T85</xm:sqref>
        </x14:dataValidation>
        <x14:dataValidation type="list" allowBlank="1" showInputMessage="1" showErrorMessage="1">
          <x14:formula1>
            <xm:f>'[2]Tabla Valoración controles'!#REF!</xm:f>
          </x14:formula1>
          <xm:sqref>S74:S85</xm:sqref>
        </x14:dataValidation>
        <x14:dataValidation type="custom" allowBlank="1" showInputMessage="1" showErrorMessage="1" error="Recuerde que las acciones se generan bajo la medida de mitigar el riesgo">
          <x14:formula1>
            <xm:f>IF(OR(#REF!='[24]Opciones Tratamiento'!#REF!,#REF!='[24]Opciones Tratamiento'!#REF!,#REF!='[24]Opciones Tratamiento'!#REF!),ISBLANK(#REF!),ISTEXT(#REF!))</xm:f>
          </x14:formula1>
          <xm:sqref>AH82</xm:sqref>
        </x14:dataValidation>
        <x14:dataValidation type="custom" allowBlank="1" showInputMessage="1" showErrorMessage="1" error="Recuerde que las acciones se generan bajo la medida de mitigar el riesgo">
          <x14:formula1>
            <xm:f>IF(OR(AE82='[25]Opciones Tratamiento'!#REF!,AE82='[25]Opciones Tratamiento'!#REF!,AE82='[25]Opciones Tratamiento'!#REF!),ISBLANK(AE82),ISTEXT(AE82))</xm:f>
          </x14:formula1>
          <xm:sqref>AG81:AG82</xm:sqref>
        </x14:dataValidation>
        <x14:dataValidation type="list" allowBlank="1" showInputMessage="1" showErrorMessage="1">
          <x14:formula1>
            <xm:f>'[2]Opciones Tratamiento'!#REF!</xm:f>
          </x14:formula1>
          <xm:sqref>B80</xm:sqref>
        </x14:dataValidation>
        <x14:dataValidation type="custom" allowBlank="1" showInputMessage="1" showErrorMessage="1" error="Recuerde que las acciones se generan bajo la medida de mitigar el riesgo">
          <x14:formula1>
            <xm:f>IF(OR(AE88='[3]Opciones Tratamiento'!#REF!,AE88='[3]Opciones Tratamiento'!#REF!,AE88='[3]Opciones Tratamiento'!#REF!),ISBLANK(AE88),ISTEXT(AE88))</xm:f>
          </x14:formula1>
          <xm:sqref>AG88:AI91 AG93:AI97</xm:sqref>
        </x14:dataValidation>
        <x14:dataValidation type="list" allowBlank="1" showInputMessage="1" showErrorMessage="1">
          <x14:formula1>
            <xm:f>'[3]Opciones Tratamiento'!#REF!</xm:f>
          </x14:formula1>
          <xm:sqref>B86:B91</xm:sqref>
        </x14:dataValidation>
        <x14:dataValidation type="list" allowBlank="1" showInputMessage="1" showErrorMessage="1">
          <x14:formula1>
            <xm:f>'[3]Opciones Tratamiento'!#REF!</xm:f>
          </x14:formula1>
          <xm:sqref>C86:C97</xm:sqref>
        </x14:dataValidation>
        <x14:dataValidation type="custom" allowBlank="1" showInputMessage="1" showErrorMessage="1" error="Recuerde que las acciones se generan bajo la medida de mitigar el riesgo">
          <x14:formula1>
            <xm:f>IF(OR(AE88='[3]Opciones Tratamiento'!#REF!,AE88='[3]Opciones Tratamiento'!#REF!,AE88='[3]Opciones Tratamiento'!#REF!),ISBLANK(AE88),ISTEXT(AE88))</xm:f>
          </x14:formula1>
          <xm:sqref>AL88:AL91 AL93:AL97</xm:sqref>
        </x14:dataValidation>
        <x14:dataValidation type="custom" allowBlank="1" showInputMessage="1" showErrorMessage="1" error="Recuerde que las acciones se generan bajo la medida de mitigar el riesgo">
          <x14:formula1>
            <xm:f>IF(OR(AG88='[3]Opciones Tratamiento'!#REF!,AG88='[3]Opciones Tratamiento'!#REF!,AG88='[3]Opciones Tratamiento'!#REF!),ISBLANK(AG88),ISTEXT(AG88))</xm:f>
          </x14:formula1>
          <xm:sqref>AJ88:AJ91 AJ93:AJ97</xm:sqref>
        </x14:dataValidation>
        <x14:dataValidation type="custom" allowBlank="1" showInputMessage="1" showErrorMessage="1" error="Recuerde que las acciones se generan bajo la medida de mitigar el riesgo">
          <x14:formula1>
            <xm:f>IF(OR(AE88='[3]Opciones Tratamiento'!#REF!,AE88='[3]Opciones Tratamiento'!#REF!,AE88='[3]Opciones Tratamiento'!#REF!),ISBLANK(AE88),ISTEXT(AE88))</xm:f>
          </x14:formula1>
          <xm:sqref>AK88:AK91 AK93:AK97</xm:sqref>
        </x14:dataValidation>
        <x14:dataValidation type="list" allowBlank="1" showInputMessage="1" showErrorMessage="1">
          <x14:formula1>
            <xm:f>'[3]Tabla Impacto'!#REF!</xm:f>
          </x14:formula1>
          <xm:sqref>K86:K97</xm:sqref>
        </x14:dataValidation>
        <x14:dataValidation type="list" allowBlank="1" showInputMessage="1" showErrorMessage="1">
          <x14:formula1>
            <xm:f>'[3]Opciones Tratamiento'!#REF!</xm:f>
          </x14:formula1>
          <xm:sqref>AE86:AE97</xm:sqref>
        </x14:dataValidation>
        <x14:dataValidation type="list" allowBlank="1" showInputMessage="1" showErrorMessage="1">
          <x14:formula1>
            <xm:f>'[3]Opciones Tratamiento'!#REF!</xm:f>
          </x14:formula1>
          <xm:sqref>G86:G97</xm:sqref>
        </x14:dataValidation>
        <x14:dataValidation type="list" allowBlank="1" showInputMessage="1" showErrorMessage="1">
          <x14:formula1>
            <xm:f>'[3]Tabla Valoración controles'!#REF!</xm:f>
          </x14:formula1>
          <xm:sqref>X86:X97</xm:sqref>
        </x14:dataValidation>
        <x14:dataValidation type="list" allowBlank="1" showInputMessage="1" showErrorMessage="1">
          <x14:formula1>
            <xm:f>'[3]Tabla Valoración controles'!#REF!</xm:f>
          </x14:formula1>
          <xm:sqref>W86:W97</xm:sqref>
        </x14:dataValidation>
        <x14:dataValidation type="list" allowBlank="1" showInputMessage="1" showErrorMessage="1">
          <x14:formula1>
            <xm:f>'[3]Tabla Valoración controles'!#REF!</xm:f>
          </x14:formula1>
          <xm:sqref>V86:V97</xm:sqref>
        </x14:dataValidation>
        <x14:dataValidation type="list" allowBlank="1" showInputMessage="1" showErrorMessage="1">
          <x14:formula1>
            <xm:f>'[3]Tabla Valoración controles'!#REF!</xm:f>
          </x14:formula1>
          <xm:sqref>T86:T97</xm:sqref>
        </x14:dataValidation>
        <x14:dataValidation type="list" allowBlank="1" showInputMessage="1" showErrorMessage="1">
          <x14:formula1>
            <xm:f>'[3]Tabla Valoración controles'!#REF!</xm:f>
          </x14:formula1>
          <xm:sqref>S86:S97</xm:sqref>
        </x14:dataValidation>
        <x14:dataValidation type="list" allowBlank="1" showInputMessage="1" showErrorMessage="1">
          <x14:formula1>
            <xm:f>'[3]Opciones Tratamiento'!#REF!</xm:f>
          </x14:formula1>
          <xm:sqref>B92</xm:sqref>
        </x14:dataValidation>
        <x14:dataValidation type="custom" allowBlank="1" showInputMessage="1" showErrorMessage="1" error="Recuerde que las acciones se generan bajo la medida de mitigar el riesgo">
          <x14:formula1>
            <xm:f>IF(OR(AE98='[4]Opciones Tratamiento'!#REF!,AE98='[4]Opciones Tratamiento'!#REF!,AE98='[4]Opciones Tratamiento'!#REF!),ISBLANK(AE98),ISTEXT(AE98))</xm:f>
          </x14:formula1>
          <xm:sqref>AG98:AI103 AG107:AI109</xm:sqref>
        </x14:dataValidation>
        <x14:dataValidation type="list" allowBlank="1" showInputMessage="1" showErrorMessage="1">
          <x14:formula1>
            <xm:f>'[4]Opciones Tratamiento'!#REF!</xm:f>
          </x14:formula1>
          <xm:sqref>B98:B103</xm:sqref>
        </x14:dataValidation>
        <x14:dataValidation type="list" allowBlank="1" showInputMessage="1" showErrorMessage="1">
          <x14:formula1>
            <xm:f>'[4]Opciones Tratamiento'!#REF!</xm:f>
          </x14:formula1>
          <xm:sqref>C98:C103</xm:sqref>
        </x14:dataValidation>
        <x14:dataValidation type="custom" allowBlank="1" showInputMessage="1" showErrorMessage="1" error="Recuerde que las acciones se generan bajo la medida de mitigar el riesgo">
          <x14:formula1>
            <xm:f>IF(OR(AE98='[4]Opciones Tratamiento'!#REF!,AE98='[4]Opciones Tratamiento'!#REF!,AE98='[4]Opciones Tratamiento'!#REF!),ISBLANK(AE98),ISTEXT(AE98))</xm:f>
          </x14:formula1>
          <xm:sqref>AL98:AL103 AL107:AL109</xm:sqref>
        </x14:dataValidation>
        <x14:dataValidation type="custom" allowBlank="1" showInputMessage="1" showErrorMessage="1" error="Recuerde que las acciones se generan bajo la medida de mitigar el riesgo">
          <x14:formula1>
            <xm:f>IF(OR(AG98='[4]Opciones Tratamiento'!#REF!,AG98='[4]Opciones Tratamiento'!#REF!,AG98='[4]Opciones Tratamiento'!#REF!),ISBLANK(AG98),ISTEXT(AG98))</xm:f>
          </x14:formula1>
          <xm:sqref>AJ98:AJ103 AJ107:AJ109</xm:sqref>
        </x14:dataValidation>
        <x14:dataValidation type="custom" allowBlank="1" showInputMessage="1" showErrorMessage="1" error="Recuerde que las acciones se generan bajo la medida de mitigar el riesgo">
          <x14:formula1>
            <xm:f>IF(OR(AE98='[4]Opciones Tratamiento'!#REF!,AE98='[4]Opciones Tratamiento'!#REF!,AE98='[4]Opciones Tratamiento'!#REF!),ISBLANK(AE98),ISTEXT(AE98))</xm:f>
          </x14:formula1>
          <xm:sqref>AK98:AK103 AK107:AK109</xm:sqref>
        </x14:dataValidation>
        <x14:dataValidation type="list" allowBlank="1" showInputMessage="1" showErrorMessage="1">
          <x14:formula1>
            <xm:f>'[4]Tabla Impacto'!#REF!</xm:f>
          </x14:formula1>
          <xm:sqref>K98:K103</xm:sqref>
        </x14:dataValidation>
        <x14:dataValidation type="list" allowBlank="1" showInputMessage="1" showErrorMessage="1">
          <x14:formula1>
            <xm:f>'[4]Opciones Tratamiento'!#REF!</xm:f>
          </x14:formula1>
          <xm:sqref>AE98:AE103 AE107:AE109</xm:sqref>
        </x14:dataValidation>
        <x14:dataValidation type="list" allowBlank="1" showInputMessage="1" showErrorMessage="1">
          <x14:formula1>
            <xm:f>'[4]Opciones Tratamiento'!#REF!</xm:f>
          </x14:formula1>
          <xm:sqref>G98:G103</xm:sqref>
        </x14:dataValidation>
        <x14:dataValidation type="list" allowBlank="1" showInputMessage="1" showErrorMessage="1">
          <x14:formula1>
            <xm:f>'[4]Tabla Valoración controles'!#REF!</xm:f>
          </x14:formula1>
          <xm:sqref>X98:X103 X107:X109</xm:sqref>
        </x14:dataValidation>
        <x14:dataValidation type="list" allowBlank="1" showInputMessage="1" showErrorMessage="1">
          <x14:formula1>
            <xm:f>'[4]Tabla Valoración controles'!#REF!</xm:f>
          </x14:formula1>
          <xm:sqref>W98:W103 W107:W109</xm:sqref>
        </x14:dataValidation>
        <x14:dataValidation type="list" allowBlank="1" showInputMessage="1" showErrorMessage="1">
          <x14:formula1>
            <xm:f>'[4]Tabla Valoración controles'!#REF!</xm:f>
          </x14:formula1>
          <xm:sqref>V98:V103 V107:V109</xm:sqref>
        </x14:dataValidation>
        <x14:dataValidation type="list" allowBlank="1" showInputMessage="1" showErrorMessage="1">
          <x14:formula1>
            <xm:f>'[4]Tabla Valoración controles'!#REF!</xm:f>
          </x14:formula1>
          <xm:sqref>T98:T103 T107:T109</xm:sqref>
        </x14:dataValidation>
        <x14:dataValidation type="list" allowBlank="1" showInputMessage="1" showErrorMessage="1">
          <x14:formula1>
            <xm:f>'[4]Tabla Valoración controles'!#REF!</xm:f>
          </x14:formula1>
          <xm:sqref>S98:S103 S107:S109</xm:sqref>
        </x14:dataValidation>
        <x14:dataValidation type="list" allowBlank="1" showInputMessage="1" showErrorMessage="1">
          <x14:formula1>
            <xm:f>'[5]Opciones Tratamiento'!#REF!</xm:f>
          </x14:formula1>
          <xm:sqref>C104</xm:sqref>
        </x14:dataValidation>
        <x14:dataValidation type="list" allowBlank="1" showInputMessage="1" showErrorMessage="1">
          <x14:formula1>
            <xm:f>'[5]Tabla Impacto'!#REF!</xm:f>
          </x14:formula1>
          <xm:sqref>K104</xm:sqref>
        </x14:dataValidation>
        <x14:dataValidation type="list" allowBlank="1" showInputMessage="1" showErrorMessage="1">
          <x14:formula1>
            <xm:f>'[5]Opciones Tratamiento'!#REF!</xm:f>
          </x14:formula1>
          <xm:sqref>AE104:AE106</xm:sqref>
        </x14:dataValidation>
        <x14:dataValidation type="list" allowBlank="1" showInputMessage="1" showErrorMessage="1">
          <x14:formula1>
            <xm:f>'[5]Opciones Tratamiento'!#REF!</xm:f>
          </x14:formula1>
          <xm:sqref>G104</xm:sqref>
        </x14:dataValidation>
        <x14:dataValidation type="list" allowBlank="1" showInputMessage="1" showErrorMessage="1">
          <x14:formula1>
            <xm:f>'[5]Tabla Valoración controles'!#REF!</xm:f>
          </x14:formula1>
          <xm:sqref>X104:X106</xm:sqref>
        </x14:dataValidation>
        <x14:dataValidation type="list" allowBlank="1" showInputMessage="1" showErrorMessage="1">
          <x14:formula1>
            <xm:f>'[5]Tabla Valoración controles'!#REF!</xm:f>
          </x14:formula1>
          <xm:sqref>W104:W106</xm:sqref>
        </x14:dataValidation>
        <x14:dataValidation type="list" allowBlank="1" showInputMessage="1" showErrorMessage="1">
          <x14:formula1>
            <xm:f>'[5]Tabla Valoración controles'!#REF!</xm:f>
          </x14:formula1>
          <xm:sqref>V104:V106</xm:sqref>
        </x14:dataValidation>
        <x14:dataValidation type="list" allowBlank="1" showInputMessage="1" showErrorMessage="1">
          <x14:formula1>
            <xm:f>'[5]Tabla Valoración controles'!#REF!</xm:f>
          </x14:formula1>
          <xm:sqref>T104:T106</xm:sqref>
        </x14:dataValidation>
        <x14:dataValidation type="list" allowBlank="1" showInputMessage="1" showErrorMessage="1">
          <x14:formula1>
            <xm:f>'[5]Tabla Valoración controles'!#REF!</xm:f>
          </x14:formula1>
          <xm:sqref>S104:S106</xm:sqref>
        </x14:dataValidation>
        <x14:dataValidation type="list" allowBlank="1" showInputMessage="1" showErrorMessage="1">
          <x14:formula1>
            <xm:f>'[5]Opciones Tratamiento'!#REF!</xm:f>
          </x14:formula1>
          <xm:sqref>B104</xm:sqref>
        </x14:dataValidation>
        <x14:dataValidation type="custom" allowBlank="1" showInputMessage="1" showErrorMessage="1" error="Recuerde que las acciones se generan bajo la medida de mitigar el riesgo">
          <x14:formula1>
            <xm:f>IF(OR(AE111='[6]Opciones Tratamiento'!#REF!,AE111='[6]Opciones Tratamiento'!#REF!,AE111='[6]Opciones Tratamiento'!#REF!),ISBLANK(AE111),ISTEXT(AE111))</xm:f>
          </x14:formula1>
          <xm:sqref>AL110</xm:sqref>
        </x14:dataValidation>
        <x14:dataValidation type="custom" allowBlank="1" showInputMessage="1" showErrorMessage="1" error="Recuerde que las acciones se generan bajo la medida de mitigar el riesgo">
          <x14:formula1>
            <xm:f>IF(OR(AE112='[6]Opciones Tratamiento'!#REF!,AE112='[6]Opciones Tratamiento'!#REF!,AE112='[6]Opciones Tratamiento'!#REF!),ISBLANK(AE112),ISTEXT(AE112))</xm:f>
          </x14:formula1>
          <xm:sqref>AL112:AL121</xm:sqref>
        </x14:dataValidation>
        <x14:dataValidation type="custom" allowBlank="1" showInputMessage="1" showErrorMessage="1" error="Recuerde que las acciones se generan bajo la medida de mitigar el riesgo">
          <x14:formula1>
            <xm:f>IF(OR(AE111='[6]Opciones Tratamiento'!#REF!,AE111='[6]Opciones Tratamiento'!#REF!,AE111='[6]Opciones Tratamiento'!#REF!),ISBLANK(AE111),ISTEXT(AE111))</xm:f>
          </x14:formula1>
          <xm:sqref>AG110:AI110</xm:sqref>
        </x14:dataValidation>
        <x14:dataValidation type="custom" allowBlank="1" showInputMessage="1" showErrorMessage="1" error="Recuerde que las acciones se generan bajo la medida de mitigar el riesgo">
          <x14:formula1>
            <xm:f>IF(OR(AE112='[6]Opciones Tratamiento'!#REF!,AE112='[6]Opciones Tratamiento'!#REF!,AE112='[6]Opciones Tratamiento'!#REF!),ISBLANK(AE112),ISTEXT(AE112))</xm:f>
          </x14:formula1>
          <xm:sqref>AG112:AI121</xm:sqref>
        </x14:dataValidation>
        <x14:dataValidation type="custom" allowBlank="1" showInputMessage="1" showErrorMessage="1" error="Recuerde que las acciones se generan bajo la medida de mitigar el riesgo">
          <x14:formula1>
            <xm:f>IF(OR(AG112='[6]Opciones Tratamiento'!#REF!,AG112='[6]Opciones Tratamiento'!#REF!,AG112='[6]Opciones Tratamiento'!#REF!),ISBLANK(AG112),ISTEXT(AG112))</xm:f>
          </x14:formula1>
          <xm:sqref>AJ112:AJ121</xm:sqref>
        </x14:dataValidation>
        <x14:dataValidation type="list" allowBlank="1" showInputMessage="1" showErrorMessage="1">
          <x14:formula1>
            <xm:f>'[6]Opciones Tratamiento'!#REF!</xm:f>
          </x14:formula1>
          <xm:sqref>B110:B115</xm:sqref>
        </x14:dataValidation>
        <x14:dataValidation type="list" allowBlank="1" showInputMessage="1" showErrorMessage="1">
          <x14:formula1>
            <xm:f>'[6]Opciones Tratamiento'!#REF!</xm:f>
          </x14:formula1>
          <xm:sqref>C110:C121</xm:sqref>
        </x14:dataValidation>
        <x14:dataValidation type="custom" allowBlank="1" showInputMessage="1" showErrorMessage="1" error="Recuerde que las acciones se generan bajo la medida de mitigar el riesgo">
          <x14:formula1>
            <xm:f>IF(OR(AE110='[6]Opciones Tratamiento'!#REF!,AE110='[6]Opciones Tratamiento'!#REF!,AE110='[6]Opciones Tratamiento'!#REF!),ISBLANK(AE110),ISTEXT(AE110))</xm:f>
          </x14:formula1>
          <xm:sqref>AK110:AK121</xm:sqref>
        </x14:dataValidation>
        <x14:dataValidation type="list" allowBlank="1" showInputMessage="1" showErrorMessage="1">
          <x14:formula1>
            <xm:f>'[6]Tabla Impacto'!#REF!</xm:f>
          </x14:formula1>
          <xm:sqref>K110:K121</xm:sqref>
        </x14:dataValidation>
        <x14:dataValidation type="list" allowBlank="1" showInputMessage="1" showErrorMessage="1">
          <x14:formula1>
            <xm:f>'[6]Opciones Tratamiento'!#REF!</xm:f>
          </x14:formula1>
          <xm:sqref>AE110:AE121</xm:sqref>
        </x14:dataValidation>
        <x14:dataValidation type="list" allowBlank="1" showInputMessage="1" showErrorMessage="1">
          <x14:formula1>
            <xm:f>'[6]Opciones Tratamiento'!#REF!</xm:f>
          </x14:formula1>
          <xm:sqref>G110:G121</xm:sqref>
        </x14:dataValidation>
        <x14:dataValidation type="list" allowBlank="1" showInputMessage="1" showErrorMessage="1">
          <x14:formula1>
            <xm:f>'[6]Tabla Valoración controles'!#REF!</xm:f>
          </x14:formula1>
          <xm:sqref>X110:X121</xm:sqref>
        </x14:dataValidation>
        <x14:dataValidation type="list" allowBlank="1" showInputMessage="1" showErrorMessage="1">
          <x14:formula1>
            <xm:f>'[6]Tabla Valoración controles'!#REF!</xm:f>
          </x14:formula1>
          <xm:sqref>W110:W121</xm:sqref>
        </x14:dataValidation>
        <x14:dataValidation type="list" allowBlank="1" showInputMessage="1" showErrorMessage="1">
          <x14:formula1>
            <xm:f>'[6]Tabla Valoración controles'!#REF!</xm:f>
          </x14:formula1>
          <xm:sqref>V110:V121</xm:sqref>
        </x14:dataValidation>
        <x14:dataValidation type="list" allowBlank="1" showInputMessage="1" showErrorMessage="1">
          <x14:formula1>
            <xm:f>'[6]Tabla Valoración controles'!#REF!</xm:f>
          </x14:formula1>
          <xm:sqref>T110:T121</xm:sqref>
        </x14:dataValidation>
        <x14:dataValidation type="list" allowBlank="1" showInputMessage="1" showErrorMessage="1">
          <x14:formula1>
            <xm:f>'[6]Tabla Valoración controles'!#REF!</xm:f>
          </x14:formula1>
          <xm:sqref>S110:S121</xm:sqref>
        </x14:dataValidation>
        <x14:dataValidation type="list" allowBlank="1" showInputMessage="1" showErrorMessage="1">
          <x14:formula1>
            <xm:f>'[6]Opciones Tratamiento'!#REF!</xm:f>
          </x14:formula1>
          <xm:sqref>B116</xm:sqref>
        </x14:dataValidation>
        <x14:dataValidation type="custom" allowBlank="1" showInputMessage="1" showErrorMessage="1" error="Recuerde que las acciones se generan bajo la medida de mitigar el riesgo">
          <x14:formula1>
            <xm:f>IF(OR(AE122='[7]Opciones Tratamiento'!#REF!,AE122='[7]Opciones Tratamiento'!#REF!,AE122='[7]Opciones Tratamiento'!#REF!),ISBLANK(AE122),ISTEXT(AE122))</xm:f>
          </x14:formula1>
          <xm:sqref>AG122:AI133</xm:sqref>
        </x14:dataValidation>
        <x14:dataValidation type="list" allowBlank="1" showInputMessage="1" showErrorMessage="1">
          <x14:formula1>
            <xm:f>'[7]Opciones Tratamiento'!#REF!</xm:f>
          </x14:formula1>
          <xm:sqref>B122:B127</xm:sqref>
        </x14:dataValidation>
        <x14:dataValidation type="list" allowBlank="1" showInputMessage="1" showErrorMessage="1">
          <x14:formula1>
            <xm:f>'[7]Opciones Tratamiento'!#REF!</xm:f>
          </x14:formula1>
          <xm:sqref>C122:C133</xm:sqref>
        </x14:dataValidation>
        <x14:dataValidation type="custom" allowBlank="1" showInputMessage="1" showErrorMessage="1" error="Recuerde que las acciones se generan bajo la medida de mitigar el riesgo">
          <x14:formula1>
            <xm:f>IF(OR(AE122='[7]Opciones Tratamiento'!#REF!,AE122='[7]Opciones Tratamiento'!#REF!,AE122='[7]Opciones Tratamiento'!#REF!),ISBLANK(AE122),ISTEXT(AE122))</xm:f>
          </x14:formula1>
          <xm:sqref>AL122:AL133</xm:sqref>
        </x14:dataValidation>
        <x14:dataValidation type="custom" allowBlank="1" showInputMessage="1" showErrorMessage="1" error="Recuerde que las acciones se generan bajo la medida de mitigar el riesgo">
          <x14:formula1>
            <xm:f>IF(OR(AG122='[7]Opciones Tratamiento'!#REF!,AG122='[7]Opciones Tratamiento'!#REF!,AG122='[7]Opciones Tratamiento'!#REF!),ISBLANK(AG122),ISTEXT(AG122))</xm:f>
          </x14:formula1>
          <xm:sqref>AJ122:AJ133</xm:sqref>
        </x14:dataValidation>
        <x14:dataValidation type="custom" allowBlank="1" showInputMessage="1" showErrorMessage="1" error="Recuerde que las acciones se generan bajo la medida de mitigar el riesgo">
          <x14:formula1>
            <xm:f>IF(OR(AE122='[7]Opciones Tratamiento'!#REF!,AE122='[7]Opciones Tratamiento'!#REF!,AE122='[7]Opciones Tratamiento'!#REF!),ISBLANK(AE122),ISTEXT(AE122))</xm:f>
          </x14:formula1>
          <xm:sqref>AK122:AK133</xm:sqref>
        </x14:dataValidation>
        <x14:dataValidation type="list" allowBlank="1" showInputMessage="1" showErrorMessage="1">
          <x14:formula1>
            <xm:f>'[7]Tabla Impacto'!#REF!</xm:f>
          </x14:formula1>
          <xm:sqref>K122:K133</xm:sqref>
        </x14:dataValidation>
        <x14:dataValidation type="list" allowBlank="1" showInputMessage="1" showErrorMessage="1">
          <x14:formula1>
            <xm:f>'[7]Opciones Tratamiento'!#REF!</xm:f>
          </x14:formula1>
          <xm:sqref>AE122:AE133</xm:sqref>
        </x14:dataValidation>
        <x14:dataValidation type="list" allowBlank="1" showInputMessage="1" showErrorMessage="1">
          <x14:formula1>
            <xm:f>'[7]Opciones Tratamiento'!#REF!</xm:f>
          </x14:formula1>
          <xm:sqref>G122:G133</xm:sqref>
        </x14:dataValidation>
        <x14:dataValidation type="list" allowBlank="1" showInputMessage="1" showErrorMessage="1">
          <x14:formula1>
            <xm:f>'[7]Tabla Valoración controles'!#REF!</xm:f>
          </x14:formula1>
          <xm:sqref>X122:X133</xm:sqref>
        </x14:dataValidation>
        <x14:dataValidation type="list" allowBlank="1" showInputMessage="1" showErrorMessage="1">
          <x14:formula1>
            <xm:f>'[7]Tabla Valoración controles'!#REF!</xm:f>
          </x14:formula1>
          <xm:sqref>W122:W133</xm:sqref>
        </x14:dataValidation>
        <x14:dataValidation type="list" allowBlank="1" showInputMessage="1" showErrorMessage="1">
          <x14:formula1>
            <xm:f>'[7]Tabla Valoración controles'!#REF!</xm:f>
          </x14:formula1>
          <xm:sqref>V122:V133</xm:sqref>
        </x14:dataValidation>
        <x14:dataValidation type="list" allowBlank="1" showInputMessage="1" showErrorMessage="1">
          <x14:formula1>
            <xm:f>'[7]Tabla Valoración controles'!#REF!</xm:f>
          </x14:formula1>
          <xm:sqref>T122:T133</xm:sqref>
        </x14:dataValidation>
        <x14:dataValidation type="list" allowBlank="1" showInputMessage="1" showErrorMessage="1">
          <x14:formula1>
            <xm:f>'[7]Tabla Valoración controles'!#REF!</xm:f>
          </x14:formula1>
          <xm:sqref>S122:S133</xm:sqref>
        </x14:dataValidation>
        <x14:dataValidation type="list" allowBlank="1" showInputMessage="1" showErrorMessage="1">
          <x14:formula1>
            <xm:f>'[7]Opciones Tratamiento'!#REF!</xm:f>
          </x14:formula1>
          <xm:sqref>B128</xm:sqref>
        </x14:dataValidation>
        <x14:dataValidation type="custom" allowBlank="1" showInputMessage="1" showErrorMessage="1" error="Recuerde que las acciones se generan bajo la medida de mitigar el riesgo">
          <x14:formula1>
            <xm:f>IF(OR(AE134='[8]Opciones Tratamiento'!#REF!,AE134='[8]Opciones Tratamiento'!#REF!,AE134='[8]Opciones Tratamiento'!#REF!),ISBLANK(AE134),ISTEXT(AE134))</xm:f>
          </x14:formula1>
          <xm:sqref>AJ171 AG173:AG175 AG160:AG171 AG134:AI158 AH160:AI175</xm:sqref>
        </x14:dataValidation>
        <x14:dataValidation type="list" allowBlank="1" showInputMessage="1" showErrorMessage="1">
          <x14:formula1>
            <xm:f>'[8]Opciones Tratamiento'!#REF!</xm:f>
          </x14:formula1>
          <xm:sqref>C134:C175</xm:sqref>
        </x14:dataValidation>
        <x14:dataValidation type="custom" allowBlank="1" showInputMessage="1" showErrorMessage="1" error="Recuerde que las acciones se generan bajo la medida de mitigar el riesgo">
          <x14:formula1>
            <xm:f>IF(OR(AE134='[8]Opciones Tratamiento'!#REF!,AE134='[8]Opciones Tratamiento'!#REF!,AE134='[8]Opciones Tratamiento'!#REF!),ISBLANK(AE134),ISTEXT(AE134))</xm:f>
          </x14:formula1>
          <xm:sqref>AL134:AL158 AL160:AL175</xm:sqref>
        </x14:dataValidation>
        <x14:dataValidation type="custom" allowBlank="1" showInputMessage="1" showErrorMessage="1" error="Recuerde que las acciones se generan bajo la medida de mitigar el riesgo">
          <x14:formula1>
            <xm:f>IF(OR(AD134='[8]Opciones Tratamiento'!#REF!,AD134='[8]Opciones Tratamiento'!#REF!,AD134='[8]Opciones Tratamiento'!#REF!),ISBLANK(AD134),ISTEXT(AD134))</xm:f>
          </x14:formula1>
          <xm:sqref>AJ134:AJ158 AG172 AJ172:AJ175 AJ160:AJ170</xm:sqref>
        </x14:dataValidation>
        <x14:dataValidation type="custom" allowBlank="1" showInputMessage="1" showErrorMessage="1" error="Recuerde que las acciones se generan bajo la medida de mitigar el riesgo">
          <x14:formula1>
            <xm:f>IF(OR(AE134='[8]Opciones Tratamiento'!#REF!,AE134='[8]Opciones Tratamiento'!#REF!,AE134='[8]Opciones Tratamiento'!#REF!),ISBLANK(AE134),ISTEXT(AE134))</xm:f>
          </x14:formula1>
          <xm:sqref>AK134:AK158 AK160:AK175</xm:sqref>
        </x14:dataValidation>
        <x14:dataValidation type="list" allowBlank="1" showInputMessage="1" showErrorMessage="1">
          <x14:formula1>
            <xm:f>'[8]Tabla Impacto'!#REF!</xm:f>
          </x14:formula1>
          <xm:sqref>K134:K175</xm:sqref>
        </x14:dataValidation>
        <x14:dataValidation type="list" allowBlank="1" showInputMessage="1" showErrorMessage="1">
          <x14:formula1>
            <xm:f>'[8]Opciones Tratamiento'!#REF!</xm:f>
          </x14:formula1>
          <xm:sqref>AE134:AE175</xm:sqref>
        </x14:dataValidation>
        <x14:dataValidation type="list" allowBlank="1" showInputMessage="1" showErrorMessage="1">
          <x14:formula1>
            <xm:f>'[8]Opciones Tratamiento'!#REF!</xm:f>
          </x14:formula1>
          <xm:sqref>G134:G175</xm:sqref>
        </x14:dataValidation>
        <x14:dataValidation type="list" allowBlank="1" showInputMessage="1" showErrorMessage="1">
          <x14:formula1>
            <xm:f>'[8]Tabla Valoración controles'!#REF!</xm:f>
          </x14:formula1>
          <xm:sqref>X134:X175</xm:sqref>
        </x14:dataValidation>
        <x14:dataValidation type="list" allowBlank="1" showInputMessage="1" showErrorMessage="1">
          <x14:formula1>
            <xm:f>'[8]Tabla Valoración controles'!#REF!</xm:f>
          </x14:formula1>
          <xm:sqref>W134:W175</xm:sqref>
        </x14:dataValidation>
        <x14:dataValidation type="list" allowBlank="1" showInputMessage="1" showErrorMessage="1">
          <x14:formula1>
            <xm:f>'[8]Tabla Valoración controles'!#REF!</xm:f>
          </x14:formula1>
          <xm:sqref>V134:V175</xm:sqref>
        </x14:dataValidation>
        <x14:dataValidation type="list" allowBlank="1" showInputMessage="1" showErrorMessage="1">
          <x14:formula1>
            <xm:f>'[8]Tabla Valoración controles'!#REF!</xm:f>
          </x14:formula1>
          <xm:sqref>T134:T175</xm:sqref>
        </x14:dataValidation>
        <x14:dataValidation type="list" allowBlank="1" showInputMessage="1" showErrorMessage="1">
          <x14:formula1>
            <xm:f>'[8]Tabla Valoración controles'!#REF!</xm:f>
          </x14:formula1>
          <xm:sqref>S134:S175</xm:sqref>
        </x14:dataValidation>
        <x14:dataValidation type="list" allowBlank="1" showInputMessage="1" showErrorMessage="1">
          <x14:formula1>
            <xm:f>'[8]Opciones Tratamiento'!#REF!</xm:f>
          </x14:formula1>
          <xm:sqref>B134:B139</xm:sqref>
        </x14:dataValidation>
        <x14:dataValidation type="list" allowBlank="1" showInputMessage="1" showErrorMessage="1">
          <x14:formula1>
            <xm:f>'[8]Opciones Tratamiento'!#REF!</xm:f>
          </x14:formula1>
          <xm:sqref>B140 B146:B175</xm:sqref>
        </x14:dataValidation>
        <x14:dataValidation type="custom" allowBlank="1" showInputMessage="1" showErrorMessage="1" error="Recuerde que las acciones se generan bajo la medida de mitigar el riesgo">
          <x14:formula1>
            <xm:f>IF(OR(AE176='[9]Opciones Tratamiento'!#REF!,AE176='[9]Opciones Tratamiento'!#REF!,AE176='[9]Opciones Tratamiento'!#REF!),ISBLANK(AE176),ISTEXT(AE176))</xm:f>
          </x14:formula1>
          <xm:sqref>AK176:AK183</xm:sqref>
        </x14:dataValidation>
        <x14:dataValidation type="custom" allowBlank="1" showInputMessage="1" showErrorMessage="1" error="Recuerde que las acciones se generan bajo la medida de mitigar el riesgo">
          <x14:formula1>
            <xm:f>IF(OR(AG177='[9]Opciones Tratamiento'!#REF!,AG177='[9]Opciones Tratamiento'!#REF!,AG177='[9]Opciones Tratamiento'!#REF!),ISBLANK(AG177),ISTEXT(AG177))</xm:f>
          </x14:formula1>
          <xm:sqref>AJ177:AJ181</xm:sqref>
        </x14:dataValidation>
        <x14:dataValidation type="custom" allowBlank="1" showInputMessage="1" showErrorMessage="1" error="Recuerde que las acciones se generan bajo la medida de mitigar el riesgo">
          <x14:formula1>
            <xm:f>IF(OR(AE176='[9]Opciones Tratamiento'!#REF!,AE176='[9]Opciones Tratamiento'!#REF!,AE176='[9]Opciones Tratamiento'!#REF!),ISBLANK(AE176),ISTEXT(AE176))</xm:f>
          </x14:formula1>
          <xm:sqref>AL176:AL183</xm:sqref>
        </x14:dataValidation>
        <x14:dataValidation type="custom" allowBlank="1" showInputMessage="1" showErrorMessage="1" error="Recuerde que las acciones se generan bajo la medida de mitigar el riesgo">
          <x14:formula1>
            <xm:f>IF(OR(AF176='[9]Opciones Tratamiento'!#REF!,AF176='[9]Opciones Tratamiento'!#REF!,AF176='[9]Opciones Tratamiento'!#REF!),ISBLANK(AF176),ISTEXT(AF176))</xm:f>
          </x14:formula1>
          <xm:sqref>AH177:AI181 AH176:AJ176</xm:sqref>
        </x14:dataValidation>
        <x14:dataValidation type="custom" allowBlank="1" showInputMessage="1" showErrorMessage="1" error="Recuerde que las acciones se generan bajo la medida de mitigar el riesgo">
          <x14:formula1>
            <xm:f>IF(OR(AE176='[9]Opciones Tratamiento'!#REF!,AE176='[9]Opciones Tratamiento'!#REF!,AE176='[9]Opciones Tratamiento'!#REF!),ISBLANK(AE176),ISTEXT(AE176))</xm:f>
          </x14:formula1>
          <xm:sqref>AG176:AG187 AH182:AI187</xm:sqref>
        </x14:dataValidation>
        <x14:dataValidation type="list" allowBlank="1" showInputMessage="1" showErrorMessage="1">
          <x14:formula1>
            <xm:f>'[9]Opciones Tratamiento'!#REF!</xm:f>
          </x14:formula1>
          <xm:sqref>C176:C187</xm:sqref>
        </x14:dataValidation>
        <x14:dataValidation type="list" allowBlank="1" showInputMessage="1" showErrorMessage="1">
          <x14:formula1>
            <xm:f>'[9]Opciones Tratamiento'!#REF!</xm:f>
          </x14:formula1>
          <xm:sqref>B176 B182</xm:sqref>
        </x14:dataValidation>
        <x14:dataValidation type="list" allowBlank="1" showInputMessage="1" showErrorMessage="1">
          <x14:formula1>
            <xm:f>'[9]Tabla Impacto'!#REF!</xm:f>
          </x14:formula1>
          <xm:sqref>K176:K187</xm:sqref>
        </x14:dataValidation>
        <x14:dataValidation type="list" allowBlank="1" showInputMessage="1" showErrorMessage="1">
          <x14:formula1>
            <xm:f>'[9]Opciones Tratamiento'!#REF!</xm:f>
          </x14:formula1>
          <xm:sqref>AE176:AE187</xm:sqref>
        </x14:dataValidation>
        <x14:dataValidation type="list" allowBlank="1" showInputMessage="1" showErrorMessage="1">
          <x14:formula1>
            <xm:f>'[9]Opciones Tratamiento'!#REF!</xm:f>
          </x14:formula1>
          <xm:sqref>G176:G181</xm:sqref>
        </x14:dataValidation>
        <x14:dataValidation type="list" allowBlank="1" showInputMessage="1" showErrorMessage="1">
          <x14:formula1>
            <xm:f>'[9]Tabla Valoración controles'!#REF!</xm:f>
          </x14:formula1>
          <xm:sqref>X176:X187</xm:sqref>
        </x14:dataValidation>
        <x14:dataValidation type="list" allowBlank="1" showInputMessage="1" showErrorMessage="1">
          <x14:formula1>
            <xm:f>'[9]Tabla Valoración controles'!#REF!</xm:f>
          </x14:formula1>
          <xm:sqref>W176:W187</xm:sqref>
        </x14:dataValidation>
        <x14:dataValidation type="list" allowBlank="1" showInputMessage="1" showErrorMessage="1">
          <x14:formula1>
            <xm:f>'[9]Tabla Valoración controles'!#REF!</xm:f>
          </x14:formula1>
          <xm:sqref>V176:V187</xm:sqref>
        </x14:dataValidation>
        <x14:dataValidation type="list" allowBlank="1" showInputMessage="1" showErrorMessage="1">
          <x14:formula1>
            <xm:f>'[9]Tabla Valoración controles'!#REF!</xm:f>
          </x14:formula1>
          <xm:sqref>T176:T187</xm:sqref>
        </x14:dataValidation>
        <x14:dataValidation type="list" allowBlank="1" showInputMessage="1" showErrorMessage="1">
          <x14:formula1>
            <xm:f>'[9]Tabla Valoración controles'!#REF!</xm:f>
          </x14:formula1>
          <xm:sqref>S176:S187</xm:sqref>
        </x14:dataValidation>
        <x14:dataValidation type="custom" allowBlank="1" showInputMessage="1" showErrorMessage="1" error="Recuerde que las acciones se generan bajo la medida de mitigar el riesgo">
          <x14:formula1>
            <xm:f>IF(OR(AE184='[26]Opciones Tratamiento'!#REF!,AE184='[26]Opciones Tratamiento'!#REF!,AE184='[26]Opciones Tratamiento'!#REF!),ISBLANK(AE184),ISTEXT(AE184))</xm:f>
          </x14:formula1>
          <xm:sqref>AL184:AL187</xm:sqref>
        </x14:dataValidation>
        <x14:dataValidation type="custom" allowBlank="1" showInputMessage="1" showErrorMessage="1" error="Recuerde que las acciones se generan bajo la medida de mitigar el riesgo">
          <x14:formula1>
            <xm:f>IF(OR(AE184='[26]Opciones Tratamiento'!#REF!,AE184='[26]Opciones Tratamiento'!#REF!,AE184='[26]Opciones Tratamiento'!#REF!),ISBLANK(AE184),ISTEXT(AE184))</xm:f>
          </x14:formula1>
          <xm:sqref>AK184:AK187</xm:sqref>
        </x14:dataValidation>
        <x14:dataValidation type="list" allowBlank="1" showInputMessage="1" showErrorMessage="1">
          <x14:formula1>
            <xm:f>'[9]Opciones Tratamiento'!#REF!</xm:f>
          </x14:formula1>
          <xm:sqref>G182:G187</xm:sqref>
        </x14:dataValidation>
        <x14:dataValidation type="custom" allowBlank="1" showInputMessage="1" showErrorMessage="1" error="Recuerde que las acciones se generan bajo la medida de mitigar el riesgo">
          <x14:formula1>
            <xm:f>IF(OR(AG182='[9]Opciones Tratamiento'!#REF!,AG182='[9]Opciones Tratamiento'!#REF!,AG182='[9]Opciones Tratamiento'!#REF!),ISBLANK(AG182),ISTEXT(AG182))</xm:f>
          </x14:formula1>
          <xm:sqref>AJ182:AJ187</xm:sqref>
        </x14:dataValidation>
        <x14:dataValidation type="custom" allowBlank="1" showInputMessage="1" showErrorMessage="1" error="Recuerde que las acciones se generan bajo la medida de mitigar el riesgo">
          <x14:formula1>
            <xm:f>IF(OR(AE188='[10]Opciones Tratamiento'!#REF!,AE188='[10]Opciones Tratamiento'!#REF!,AE188='[10]Opciones Tratamiento'!#REF!),ISBLANK(AE188),ISTEXT(AE188))</xm:f>
          </x14:formula1>
          <xm:sqref>AG188:AI211</xm:sqref>
        </x14:dataValidation>
        <x14:dataValidation type="list" allowBlank="1" showInputMessage="1" showErrorMessage="1">
          <x14:formula1>
            <xm:f>'[10]Opciones Tratamiento'!#REF!</xm:f>
          </x14:formula1>
          <xm:sqref>B188:B193</xm:sqref>
        </x14:dataValidation>
        <x14:dataValidation type="list" allowBlank="1" showInputMessage="1" showErrorMessage="1">
          <x14:formula1>
            <xm:f>'[10]Opciones Tratamiento'!#REF!</xm:f>
          </x14:formula1>
          <xm:sqref>C188:C211</xm:sqref>
        </x14:dataValidation>
        <x14:dataValidation type="list" allowBlank="1" showInputMessage="1" showErrorMessage="1">
          <x14:formula1>
            <xm:f>'[10]Opciones Tratamiento'!#REF!</xm:f>
          </x14:formula1>
          <xm:sqref>B194 B200:B211</xm:sqref>
        </x14:dataValidation>
        <x14:dataValidation type="custom" allowBlank="1" showInputMessage="1" showErrorMessage="1" error="Recuerde que las acciones se generan bajo la medida de mitigar el riesgo">
          <x14:formula1>
            <xm:f>IF(OR(AE188='[10]Opciones Tratamiento'!#REF!,AE188='[10]Opciones Tratamiento'!#REF!,AE188='[10]Opciones Tratamiento'!#REF!),ISBLANK(AE188),ISTEXT(AE188))</xm:f>
          </x14:formula1>
          <xm:sqref>AL188:AL211</xm:sqref>
        </x14:dataValidation>
        <x14:dataValidation type="custom" allowBlank="1" showInputMessage="1" showErrorMessage="1" error="Recuerde que las acciones se generan bajo la medida de mitigar el riesgo">
          <x14:formula1>
            <xm:f>IF(OR(AG188='[10]Opciones Tratamiento'!#REF!,AG188='[10]Opciones Tratamiento'!#REF!,AG188='[10]Opciones Tratamiento'!#REF!),ISBLANK(AG188),ISTEXT(AG188))</xm:f>
          </x14:formula1>
          <xm:sqref>AJ188:AJ211</xm:sqref>
        </x14:dataValidation>
        <x14:dataValidation type="custom" allowBlank="1" showInputMessage="1" showErrorMessage="1" error="Recuerde que las acciones se generan bajo la medida de mitigar el riesgo">
          <x14:formula1>
            <xm:f>IF(OR(AE188='[10]Opciones Tratamiento'!#REF!,AE188='[10]Opciones Tratamiento'!#REF!,AE188='[10]Opciones Tratamiento'!#REF!),ISBLANK(AE188),ISTEXT(AE188))</xm:f>
          </x14:formula1>
          <xm:sqref>AK188:AK211</xm:sqref>
        </x14:dataValidation>
        <x14:dataValidation type="list" allowBlank="1" showInputMessage="1" showErrorMessage="1">
          <x14:formula1>
            <xm:f>'[10]Tabla Impacto'!#REF!</xm:f>
          </x14:formula1>
          <xm:sqref>K188:K211</xm:sqref>
        </x14:dataValidation>
        <x14:dataValidation type="list" allowBlank="1" showInputMessage="1" showErrorMessage="1">
          <x14:formula1>
            <xm:f>'[10]Opciones Tratamiento'!#REF!</xm:f>
          </x14:formula1>
          <xm:sqref>AE188:AE211</xm:sqref>
        </x14:dataValidation>
        <x14:dataValidation type="list" allowBlank="1" showInputMessage="1" showErrorMessage="1">
          <x14:formula1>
            <xm:f>'[10]Opciones Tratamiento'!#REF!</xm:f>
          </x14:formula1>
          <xm:sqref>G188:G211</xm:sqref>
        </x14:dataValidation>
        <x14:dataValidation type="list" allowBlank="1" showInputMessage="1" showErrorMessage="1">
          <x14:formula1>
            <xm:f>'[10]Tabla Valoración controles'!#REF!</xm:f>
          </x14:formula1>
          <xm:sqref>X188:X211</xm:sqref>
        </x14:dataValidation>
        <x14:dataValidation type="list" allowBlank="1" showInputMessage="1" showErrorMessage="1">
          <x14:formula1>
            <xm:f>'[10]Tabla Valoración controles'!#REF!</xm:f>
          </x14:formula1>
          <xm:sqref>W188:W211</xm:sqref>
        </x14:dataValidation>
        <x14:dataValidation type="list" allowBlank="1" showInputMessage="1" showErrorMessage="1">
          <x14:formula1>
            <xm:f>'[10]Tabla Valoración controles'!#REF!</xm:f>
          </x14:formula1>
          <xm:sqref>V188:V211</xm:sqref>
        </x14:dataValidation>
        <x14:dataValidation type="list" allowBlank="1" showInputMessage="1" showErrorMessage="1">
          <x14:formula1>
            <xm:f>'[10]Tabla Valoración controles'!#REF!</xm:f>
          </x14:formula1>
          <xm:sqref>T188:T211</xm:sqref>
        </x14:dataValidation>
        <x14:dataValidation type="list" allowBlank="1" showInputMessage="1" showErrorMessage="1">
          <x14:formula1>
            <xm:f>'[10]Tabla Valoración controles'!#REF!</xm:f>
          </x14:formula1>
          <xm:sqref>S188:S211</xm:sqref>
        </x14:dataValidation>
        <x14:dataValidation type="list" allowBlank="1" showInputMessage="1" showErrorMessage="1">
          <x14:formula1>
            <xm:f>[27]Hoja1!#REF!</xm:f>
          </x14:formula1>
          <xm:sqref>X212:X217</xm:sqref>
        </x14:dataValidation>
        <x14:dataValidation type="list" allowBlank="1" showInputMessage="1" showErrorMessage="1">
          <x14:formula1>
            <xm:f>[27]Hoja1!#REF!</xm:f>
          </x14:formula1>
          <xm:sqref>W212:W217</xm:sqref>
        </x14:dataValidation>
        <x14:dataValidation type="list" allowBlank="1" showInputMessage="1" showErrorMessage="1">
          <x14:formula1>
            <xm:f>[27]Hoja1!#REF!</xm:f>
          </x14:formula1>
          <xm:sqref>V212:V217</xm:sqref>
        </x14:dataValidation>
        <x14:dataValidation type="list" allowBlank="1" showInputMessage="1" showErrorMessage="1">
          <x14:formula1>
            <xm:f>[27]Hoja1!#REF!</xm:f>
          </x14:formula1>
          <xm:sqref>T212:T217</xm:sqref>
        </x14:dataValidation>
        <x14:dataValidation type="list" allowBlank="1" showInputMessage="1" showErrorMessage="1">
          <x14:formula1>
            <xm:f>[27]Hoja1!#REF!</xm:f>
          </x14:formula1>
          <xm:sqref>S212:S217</xm:sqref>
        </x14:dataValidation>
        <x14:dataValidation type="list" allowBlank="1" showInputMessage="1" showErrorMessage="1">
          <x14:formula1>
            <xm:f>'[27]Opciones Tratamiento'!#REF!</xm:f>
          </x14:formula1>
          <xm:sqref>B212</xm:sqref>
        </x14:dataValidation>
        <x14:dataValidation type="list" allowBlank="1" showInputMessage="1" showErrorMessage="1">
          <x14:formula1>
            <xm:f>'[27]Opciones Tratamiento'!#REF!</xm:f>
          </x14:formula1>
          <xm:sqref>C212</xm:sqref>
        </x14:dataValidation>
        <x14:dataValidation type="list" allowBlank="1" showInputMessage="1" showErrorMessage="1">
          <x14:formula1>
            <xm:f>'[27]Tabla Impacto'!#REF!</xm:f>
          </x14:formula1>
          <xm:sqref>K212</xm:sqref>
        </x14:dataValidation>
        <x14:dataValidation type="list" allowBlank="1" showInputMessage="1" showErrorMessage="1">
          <x14:formula1>
            <xm:f>'[27]Opciones Tratamiento'!#REF!</xm:f>
          </x14:formula1>
          <xm:sqref>AE212:AE217</xm:sqref>
        </x14:dataValidation>
        <x14:dataValidation type="list" allowBlank="1" showInputMessage="1" showErrorMessage="1">
          <x14:formula1>
            <xm:f>'[27]Opciones Tratamiento'!#REF!</xm:f>
          </x14:formula1>
          <xm:sqref>G212</xm:sqref>
        </x14:dataValidation>
        <x14:dataValidation type="custom" allowBlank="1" showInputMessage="1" showErrorMessage="1" error="Recuerde que las acciones se generan bajo la medida de mitigar el riesgo">
          <x14:formula1>
            <xm:f>IF(OR(AE212='[27]Opciones Tratamiento'!#REF!,AE212='[27]Opciones Tratamiento'!#REF!,AE212='[27]Opciones Tratamiento'!#REF!),ISBLANK(AE212),ISTEXT(AE212))</xm:f>
          </x14:formula1>
          <xm:sqref>AG212:AI217</xm:sqref>
        </x14:dataValidation>
        <x14:dataValidation type="custom" allowBlank="1" showInputMessage="1" showErrorMessage="1" error="Recuerde que las acciones se generan bajo la medida de mitigar el riesgo">
          <x14:formula1>
            <xm:f>IF(OR(AE212='[27]Opciones Tratamiento'!#REF!,AE212='[27]Opciones Tratamiento'!#REF!,AE212='[27]Opciones Tratamiento'!#REF!),ISBLANK(AE212),ISTEXT(AE212))</xm:f>
          </x14:formula1>
          <xm:sqref>AL212:AL217</xm:sqref>
        </x14:dataValidation>
        <x14:dataValidation type="custom" allowBlank="1" showInputMessage="1" showErrorMessage="1" error="Recuerde que las acciones se generan bajo la medida de mitigar el riesgo">
          <x14:formula1>
            <xm:f>IF(OR(AG212='[27]Opciones Tratamiento'!#REF!,AG212='[27]Opciones Tratamiento'!#REF!,AG212='[27]Opciones Tratamiento'!#REF!),ISBLANK(AG212),ISTEXT(AG212))</xm:f>
          </x14:formula1>
          <xm:sqref>AJ212:AJ217</xm:sqref>
        </x14:dataValidation>
        <x14:dataValidation type="custom" allowBlank="1" showInputMessage="1" showErrorMessage="1" error="Recuerde que las acciones se generan bajo la medida de mitigar el riesgo">
          <x14:formula1>
            <xm:f>IF(OR(AE212='[27]Opciones Tratamiento'!#REF!,AE212='[27]Opciones Tratamiento'!#REF!,AE212='[27]Opciones Tratamiento'!#REF!),ISBLANK(AE212),ISTEXT(AE212))</xm:f>
          </x14:formula1>
          <xm:sqref>AK212:AK217</xm:sqref>
        </x14:dataValidation>
        <x14:dataValidation type="list" allowBlank="1" showInputMessage="1" showErrorMessage="1">
          <x14:formula1>
            <xm:f>'[28]Opciones Tratamiento'!#REF!</xm:f>
          </x14:formula1>
          <xm:sqref>B230</xm:sqref>
        </x14:dataValidation>
        <x14:dataValidation type="list" allowBlank="1" showInputMessage="1" showErrorMessage="1">
          <x14:formula1>
            <xm:f>'[28]Opciones Tratamiento'!#REF!</xm:f>
          </x14:formula1>
          <xm:sqref>C230 C236:C241</xm:sqref>
        </x14:dataValidation>
        <x14:dataValidation type="list" allowBlank="1" showInputMessage="1" showErrorMessage="1">
          <x14:formula1>
            <xm:f>'[28]Opciones Tratamiento'!#REF!</xm:f>
          </x14:formula1>
          <xm:sqref>B236</xm:sqref>
        </x14:dataValidation>
        <x14:dataValidation type="list" allowBlank="1" showInputMessage="1" showErrorMessage="1">
          <x14:formula1>
            <xm:f>'[28]Tabla Impacto'!#REF!</xm:f>
          </x14:formula1>
          <xm:sqref>K230 K236:K241</xm:sqref>
        </x14:dataValidation>
        <x14:dataValidation type="list" allowBlank="1" showInputMessage="1" showErrorMessage="1">
          <x14:formula1>
            <xm:f>'[28]Opciones Tratamiento'!#REF!</xm:f>
          </x14:formula1>
          <xm:sqref>G230 G236:G241</xm:sqref>
        </x14:dataValidation>
        <x14:dataValidation type="list" allowBlank="1" showInputMessage="1" showErrorMessage="1">
          <x14:formula1>
            <xm:f>[28]Hoja1!#REF!</xm:f>
          </x14:formula1>
          <xm:sqref>X230:X241</xm:sqref>
        </x14:dataValidation>
        <x14:dataValidation type="list" allowBlank="1" showInputMessage="1" showErrorMessage="1">
          <x14:formula1>
            <xm:f>[28]Hoja1!#REF!</xm:f>
          </x14:formula1>
          <xm:sqref>W230:W241</xm:sqref>
        </x14:dataValidation>
        <x14:dataValidation type="list" allowBlank="1" showInputMessage="1" showErrorMessage="1">
          <x14:formula1>
            <xm:f>[28]Hoja1!#REF!</xm:f>
          </x14:formula1>
          <xm:sqref>V230:V241</xm:sqref>
        </x14:dataValidation>
        <x14:dataValidation type="list" allowBlank="1" showInputMessage="1" showErrorMessage="1">
          <x14:formula1>
            <xm:f>[28]Hoja1!#REF!</xm:f>
          </x14:formula1>
          <xm:sqref>T230:T241</xm:sqref>
        </x14:dataValidation>
        <x14:dataValidation type="list" allowBlank="1" showInputMessage="1" showErrorMessage="1">
          <x14:formula1>
            <xm:f>[28]Hoja1!#REF!</xm:f>
          </x14:formula1>
          <xm:sqref>S230:S241</xm:sqref>
        </x14:dataValidation>
        <x14:dataValidation type="custom" allowBlank="1" showInputMessage="1" showErrorMessage="1" error="Recuerde que las acciones se generan bajo la medida de mitigar el riesgo">
          <x14:formula1>
            <xm:f>IF(OR(AE230='[28]Opciones Tratamiento'!#REF!,AE230='[28]Opciones Tratamiento'!#REF!,AE230='[28]Opciones Tratamiento'!#REF!),ISBLANK(AE230),ISTEXT(AE230))</xm:f>
          </x14:formula1>
          <xm:sqref>AG230:AI241</xm:sqref>
        </x14:dataValidation>
        <x14:dataValidation type="custom" allowBlank="1" showInputMessage="1" showErrorMessage="1" error="Recuerde que las acciones se generan bajo la medida de mitigar el riesgo">
          <x14:formula1>
            <xm:f>IF(OR(AE230='[28]Opciones Tratamiento'!#REF!,AE230='[28]Opciones Tratamiento'!#REF!,AE230='[28]Opciones Tratamiento'!#REF!),ISBLANK(AE230),ISTEXT(AE230))</xm:f>
          </x14:formula1>
          <xm:sqref>AL230:AL241</xm:sqref>
        </x14:dataValidation>
        <x14:dataValidation type="custom" allowBlank="1" showInputMessage="1" showErrorMessage="1" error="Recuerde que las acciones se generan bajo la medida de mitigar el riesgo">
          <x14:formula1>
            <xm:f>IF(OR(AG230='[28]Opciones Tratamiento'!#REF!,AG230='[28]Opciones Tratamiento'!#REF!,AG230='[28]Opciones Tratamiento'!#REF!),ISBLANK(AG230),ISTEXT(AG230))</xm:f>
          </x14:formula1>
          <xm:sqref>AJ230:AJ241</xm:sqref>
        </x14:dataValidation>
        <x14:dataValidation type="custom" allowBlank="1" showInputMessage="1" showErrorMessage="1" error="Recuerde que las acciones se generan bajo la medida de mitigar el riesgo">
          <x14:formula1>
            <xm:f>IF(OR(AE230='[28]Opciones Tratamiento'!#REF!,AE230='[28]Opciones Tratamiento'!#REF!,AE230='[28]Opciones Tratamiento'!#REF!),ISBLANK(AE230),ISTEXT(AE230))</xm:f>
          </x14:formula1>
          <xm:sqref>AK230:AK241</xm:sqref>
        </x14:dataValidation>
        <x14:dataValidation type="list" allowBlank="1" showInputMessage="1" showErrorMessage="1">
          <x14:formula1>
            <xm:f>'[28]Opciones Tratamiento'!#REF!</xm:f>
          </x14:formula1>
          <xm:sqref>AE230:AE241</xm:sqref>
        </x14:dataValidation>
        <x14:dataValidation type="list" allowBlank="1" showInputMessage="1" showErrorMessage="1">
          <x14:formula1>
            <xm:f>'[29]Opciones Tratamiento'!#REF!</xm:f>
          </x14:formula1>
          <xm:sqref>B242</xm:sqref>
        </x14:dataValidation>
        <x14:dataValidation type="list" allowBlank="1" showInputMessage="1" showErrorMessage="1">
          <x14:formula1>
            <xm:f>'[29]Opciones Tratamiento'!#REF!</xm:f>
          </x14:formula1>
          <xm:sqref>C242 C248:C253</xm:sqref>
        </x14:dataValidation>
        <x14:dataValidation type="list" allowBlank="1" showInputMessage="1" showErrorMessage="1">
          <x14:formula1>
            <xm:f>'[29]Opciones Tratamiento'!#REF!</xm:f>
          </x14:formula1>
          <xm:sqref>B248</xm:sqref>
        </x14:dataValidation>
        <x14:dataValidation type="list" allowBlank="1" showInputMessage="1" showErrorMessage="1">
          <x14:formula1>
            <xm:f>'[29]Tabla Impacto'!#REF!</xm:f>
          </x14:formula1>
          <xm:sqref>K242 K248:K253</xm:sqref>
        </x14:dataValidation>
        <x14:dataValidation type="list" allowBlank="1" showInputMessage="1" showErrorMessage="1">
          <x14:formula1>
            <xm:f>'[29]Opciones Tratamiento'!#REF!</xm:f>
          </x14:formula1>
          <xm:sqref>G242 G248:G253</xm:sqref>
        </x14:dataValidation>
        <x14:dataValidation type="custom" allowBlank="1" showInputMessage="1" showErrorMessage="1" error="Recuerde que las acciones se generan bajo la medida de mitigar el riesgo">
          <x14:formula1>
            <xm:f>IF(OR(AE242='[29]Opciones Tratamiento'!#REF!,AE242='[29]Opciones Tratamiento'!#REF!,AE242='[29]Opciones Tratamiento'!#REF!),ISBLANK(AE242),ISTEXT(AE242))</xm:f>
          </x14:formula1>
          <xm:sqref>AG242:AI253</xm:sqref>
        </x14:dataValidation>
        <x14:dataValidation type="list" allowBlank="1" showInputMessage="1" showErrorMessage="1">
          <x14:formula1>
            <xm:f>[29]Hoja1!#REF!</xm:f>
          </x14:formula1>
          <xm:sqref>X242:X253</xm:sqref>
        </x14:dataValidation>
        <x14:dataValidation type="list" allowBlank="1" showInputMessage="1" showErrorMessage="1">
          <x14:formula1>
            <xm:f>[29]Hoja1!#REF!</xm:f>
          </x14:formula1>
          <xm:sqref>W242:W253</xm:sqref>
        </x14:dataValidation>
        <x14:dataValidation type="list" allowBlank="1" showInputMessage="1" showErrorMessage="1">
          <x14:formula1>
            <xm:f>[29]Hoja1!#REF!</xm:f>
          </x14:formula1>
          <xm:sqref>V242:V253</xm:sqref>
        </x14:dataValidation>
        <x14:dataValidation type="list" allowBlank="1" showInputMessage="1" showErrorMessage="1">
          <x14:formula1>
            <xm:f>[29]Hoja1!#REF!</xm:f>
          </x14:formula1>
          <xm:sqref>T242:T253</xm:sqref>
        </x14:dataValidation>
        <x14:dataValidation type="list" allowBlank="1" showInputMessage="1" showErrorMessage="1">
          <x14:formula1>
            <xm:f>[29]Hoja1!#REF!</xm:f>
          </x14:formula1>
          <xm:sqref>S242:S253</xm:sqref>
        </x14:dataValidation>
        <x14:dataValidation type="custom" allowBlank="1" showInputMessage="1" showErrorMessage="1" error="Recuerde que las acciones se generan bajo la medida de mitigar el riesgo">
          <x14:formula1>
            <xm:f>IF(OR(AE242='[29]Opciones Tratamiento'!#REF!,AE242='[29]Opciones Tratamiento'!#REF!,AE242='[29]Opciones Tratamiento'!#REF!),ISBLANK(AE242),ISTEXT(AE242))</xm:f>
          </x14:formula1>
          <xm:sqref>AL242:AL253</xm:sqref>
        </x14:dataValidation>
        <x14:dataValidation type="custom" allowBlank="1" showInputMessage="1" showErrorMessage="1" error="Recuerde que las acciones se generan bajo la medida de mitigar el riesgo">
          <x14:formula1>
            <xm:f>IF(OR(AG242='[29]Opciones Tratamiento'!#REF!,AG242='[29]Opciones Tratamiento'!#REF!,AG242='[29]Opciones Tratamiento'!#REF!),ISBLANK(AG242),ISTEXT(AG242))</xm:f>
          </x14:formula1>
          <xm:sqref>AJ242:AJ253</xm:sqref>
        </x14:dataValidation>
        <x14:dataValidation type="custom" allowBlank="1" showInputMessage="1" showErrorMessage="1" error="Recuerde que las acciones se generan bajo la medida de mitigar el riesgo">
          <x14:formula1>
            <xm:f>IF(OR(AE242='[29]Opciones Tratamiento'!#REF!,AE242='[29]Opciones Tratamiento'!#REF!,AE242='[29]Opciones Tratamiento'!#REF!),ISBLANK(AE242),ISTEXT(AE242))</xm:f>
          </x14:formula1>
          <xm:sqref>AK242:AK253</xm:sqref>
        </x14:dataValidation>
        <x14:dataValidation type="list" allowBlank="1" showInputMessage="1" showErrorMessage="1">
          <x14:formula1>
            <xm:f>'[29]Opciones Tratamiento'!#REF!</xm:f>
          </x14:formula1>
          <xm:sqref>AE242:AE253</xm:sqref>
        </x14:dataValidation>
        <x14:dataValidation type="custom" allowBlank="1" showInputMessage="1" showErrorMessage="1" error="Recuerde que las acciones se generan bajo la medida de mitigar el riesgo">
          <x14:formula1>
            <xm:f>IF(OR(AE259='[30]Opciones Tratamiento'!#REF!,AE259='[30]Opciones Tratamiento'!#REF!,AE259='[30]Opciones Tratamiento'!#REF!),ISBLANK(AE259),ISTEXT(AE259))</xm:f>
          </x14:formula1>
          <xm:sqref>AG258</xm:sqref>
        </x14:dataValidation>
        <x14:dataValidation type="custom" allowBlank="1" showInputMessage="1" showErrorMessage="1" error="Recuerde que las acciones se generan bajo la medida de mitigar el riesgo">
          <x14:formula1>
            <xm:f>IF(OR(AE254='[30]Opciones Tratamiento'!#REF!,AE254='[30]Opciones Tratamiento'!#REF!,AE254='[30]Opciones Tratamiento'!#REF!),ISBLANK(AE254),ISTEXT(AE254))</xm:f>
          </x14:formula1>
          <xm:sqref>AH258:AI259 AG254:AI257</xm:sqref>
        </x14:dataValidation>
        <x14:dataValidation type="list" allowBlank="1" showInputMessage="1" showErrorMessage="1">
          <x14:formula1>
            <xm:f>[30]Hoja1!#REF!</xm:f>
          </x14:formula1>
          <xm:sqref>X254:X259</xm:sqref>
        </x14:dataValidation>
        <x14:dataValidation type="list" allowBlank="1" showInputMessage="1" showErrorMessage="1">
          <x14:formula1>
            <xm:f>[30]Hoja1!#REF!</xm:f>
          </x14:formula1>
          <xm:sqref>W254:W259</xm:sqref>
        </x14:dataValidation>
        <x14:dataValidation type="list" allowBlank="1" showInputMessage="1" showErrorMessage="1">
          <x14:formula1>
            <xm:f>[30]Hoja1!#REF!</xm:f>
          </x14:formula1>
          <xm:sqref>V254:V259</xm:sqref>
        </x14:dataValidation>
        <x14:dataValidation type="list" allowBlank="1" showInputMessage="1" showErrorMessage="1">
          <x14:formula1>
            <xm:f>[30]Hoja1!#REF!</xm:f>
          </x14:formula1>
          <xm:sqref>T254:T259</xm:sqref>
        </x14:dataValidation>
        <x14:dataValidation type="list" allowBlank="1" showInputMessage="1" showErrorMessage="1">
          <x14:formula1>
            <xm:f>[30]Hoja1!#REF!</xm:f>
          </x14:formula1>
          <xm:sqref>S254:S259</xm:sqref>
        </x14:dataValidation>
        <x14:dataValidation type="list" allowBlank="1" showInputMessage="1" showErrorMessage="1">
          <x14:formula1>
            <xm:f>'[30]Opciones Tratamiento'!#REF!</xm:f>
          </x14:formula1>
          <xm:sqref>B254</xm:sqref>
        </x14:dataValidation>
        <x14:dataValidation type="list" allowBlank="1" showInputMessage="1" showErrorMessage="1">
          <x14:formula1>
            <xm:f>'[30]Opciones Tratamiento'!#REF!</xm:f>
          </x14:formula1>
          <xm:sqref>C254</xm:sqref>
        </x14:dataValidation>
        <x14:dataValidation type="list" allowBlank="1" showInputMessage="1" showErrorMessage="1">
          <x14:formula1>
            <xm:f>'[30]Tabla Impacto'!#REF!</xm:f>
          </x14:formula1>
          <xm:sqref>K254</xm:sqref>
        </x14:dataValidation>
        <x14:dataValidation type="list" allowBlank="1" showInputMessage="1" showErrorMessage="1">
          <x14:formula1>
            <xm:f>'[30]Opciones Tratamiento'!#REF!</xm:f>
          </x14:formula1>
          <xm:sqref>AE254:AE259</xm:sqref>
        </x14:dataValidation>
        <x14:dataValidation type="list" allowBlank="1" showInputMessage="1" showErrorMessage="1">
          <x14:formula1>
            <xm:f>'[30]Opciones Tratamiento'!#REF!</xm:f>
          </x14:formula1>
          <xm:sqref>G254</xm:sqref>
        </x14:dataValidation>
        <x14:dataValidation type="custom" allowBlank="1" showInputMessage="1" showErrorMessage="1" error="Recuerde que las acciones se generan bajo la medida de mitigar el riesgo">
          <x14:formula1>
            <xm:f>IF(OR(AG254='[30]Opciones Tratamiento'!#REF!,AG254='[30]Opciones Tratamiento'!#REF!,AG254='[30]Opciones Tratamiento'!#REF!),ISBLANK(AG254),ISTEXT(AG254))</xm:f>
          </x14:formula1>
          <xm:sqref>AJ254:AJ259</xm:sqref>
        </x14:dataValidation>
        <x14:dataValidation type="custom" allowBlank="1" showInputMessage="1" showErrorMessage="1" error="Recuerde que las acciones se generan bajo la medida de mitigar el riesgo">
          <x14:formula1>
            <xm:f>IF(OR(AE254='[30]Opciones Tratamiento'!#REF!,AE254='[30]Opciones Tratamiento'!#REF!,AE254='[30]Opciones Tratamiento'!#REF!),ISBLANK(AE254),ISTEXT(AE254))</xm:f>
          </x14:formula1>
          <xm:sqref>AL254:AL259</xm:sqref>
        </x14:dataValidation>
        <x14:dataValidation type="custom" allowBlank="1" showInputMessage="1" showErrorMessage="1" error="Recuerde que las acciones se generan bajo la medida de mitigar el riesgo">
          <x14:formula1>
            <xm:f>IF(OR(AE254='[30]Opciones Tratamiento'!#REF!,AE254='[30]Opciones Tratamiento'!#REF!,AE254='[30]Opciones Tratamiento'!#REF!),ISBLANK(AE254),ISTEXT(AE254))</xm:f>
          </x14:formula1>
          <xm:sqref>AK254:AK259</xm:sqref>
        </x14:dataValidation>
        <x14:dataValidation type="custom" allowBlank="1" showInputMessage="1" showErrorMessage="1" error="Recuerde que las acciones se generan bajo la medida de mitigar el riesgo">
          <x14:formula1>
            <xm:f>IF(OR(AE263='[31]Opciones Tratamiento'!#REF!,AE263='[31]Opciones Tratamiento'!#REF!,AE263='[31]Opciones Tratamiento'!#REF!),ISBLANK(AE263),ISTEXT(AE263))</xm:f>
          </x14:formula1>
          <xm:sqref>AG263:AI264 AG271:AI276</xm:sqref>
        </x14:dataValidation>
        <x14:dataValidation type="custom" allowBlank="1" showInputMessage="1" showErrorMessage="1" error="Recuerde que las acciones se generan bajo la medida de mitigar el riesgo">
          <x14:formula1>
            <xm:f>IF(OR(AE263='[31]Opciones Tratamiento'!#REF!,AE263='[31]Opciones Tratamiento'!#REF!,AE263='[31]Opciones Tratamiento'!#REF!),ISBLANK(AE263),ISTEXT(AE263))</xm:f>
          </x14:formula1>
          <xm:sqref>AL263:AL264 AL271:AL276</xm:sqref>
        </x14:dataValidation>
        <x14:dataValidation type="custom" allowBlank="1" showInputMessage="1" showErrorMessage="1" error="Recuerde que las acciones se generan bajo la medida de mitigar el riesgo">
          <x14:formula1>
            <xm:f>IF(OR(AG263='[31]Opciones Tratamiento'!#REF!,AG263='[31]Opciones Tratamiento'!#REF!,AG263='[31]Opciones Tratamiento'!#REF!),ISBLANK(AG263),ISTEXT(AG263))</xm:f>
          </x14:formula1>
          <xm:sqref>AJ263:AJ264 AJ271:AJ276</xm:sqref>
        </x14:dataValidation>
        <x14:dataValidation type="custom" allowBlank="1" showInputMessage="1" showErrorMessage="1" error="Recuerde que las acciones se generan bajo la medida de mitigar el riesgo">
          <x14:formula1>
            <xm:f>IF(OR(AE263='[31]Opciones Tratamiento'!#REF!,AE263='[31]Opciones Tratamiento'!#REF!,AE263='[31]Opciones Tratamiento'!#REF!),ISBLANK(AE263),ISTEXT(AE263))</xm:f>
          </x14:formula1>
          <xm:sqref>AK263:AK264 AK271:AK276</xm:sqref>
        </x14:dataValidation>
        <x14:dataValidation type="list" allowBlank="1" showInputMessage="1" showErrorMessage="1">
          <x14:formula1>
            <xm:f>'[31]Opciones Tratamiento'!#REF!</xm:f>
          </x14:formula1>
          <xm:sqref>AE260:AE276</xm:sqref>
        </x14:dataValidation>
        <x14:dataValidation type="list" allowBlank="1" showInputMessage="1" showErrorMessage="1">
          <x14:formula1>
            <xm:f>'[31]Tabla Valoración controles'!#REF!</xm:f>
          </x14:formula1>
          <xm:sqref>X260:X276</xm:sqref>
        </x14:dataValidation>
        <x14:dataValidation type="list" allowBlank="1" showInputMessage="1" showErrorMessage="1">
          <x14:formula1>
            <xm:f>'[31]Tabla Valoración controles'!#REF!</xm:f>
          </x14:formula1>
          <xm:sqref>W260:W276</xm:sqref>
        </x14:dataValidation>
        <x14:dataValidation type="list" allowBlank="1" showInputMessage="1" showErrorMessage="1">
          <x14:formula1>
            <xm:f>'[31]Tabla Valoración controles'!#REF!</xm:f>
          </x14:formula1>
          <xm:sqref>V264:V276</xm:sqref>
        </x14:dataValidation>
        <x14:dataValidation type="list" allowBlank="1" showInputMessage="1" showErrorMessage="1">
          <x14:formula1>
            <xm:f>'[31]Tabla Valoración controles'!#REF!</xm:f>
          </x14:formula1>
          <xm:sqref>T264:T276</xm:sqref>
        </x14:dataValidation>
        <x14:dataValidation type="list" allowBlank="1" showInputMessage="1" showErrorMessage="1">
          <x14:formula1>
            <xm:f>'[31]Tabla Valoración controles'!#REF!</xm:f>
          </x14:formula1>
          <xm:sqref>S264:S276 S262</xm:sqref>
        </x14:dataValidation>
        <x14:dataValidation type="list" allowBlank="1" showInputMessage="1" showErrorMessage="1">
          <x14:formula1>
            <xm:f>'[32]Tabla Valoración controles'!#REF!</xm:f>
          </x14:formula1>
          <xm:sqref>V260:V263 T260:T263 S260:S261 S263</xm:sqref>
        </x14:dataValidation>
        <x14:dataValidation type="list" allowBlank="1" showInputMessage="1" showErrorMessage="1">
          <x14:formula1>
            <xm:f>'[33]Tabla Impacto'!#REF!</xm:f>
          </x14:formula1>
          <xm:sqref>K260:K264</xm:sqref>
        </x14:dataValidation>
        <x14:dataValidation type="list" allowBlank="1" showInputMessage="1" showErrorMessage="1">
          <x14:formula1>
            <xm:f>'[32]Tabla Impacto'!#REF!</xm:f>
          </x14:formula1>
          <xm:sqref>K265:K276</xm:sqref>
        </x14:dataValidation>
        <x14:dataValidation type="list" allowBlank="1" showInputMessage="1" showErrorMessage="1">
          <x14:formula1>
            <xm:f>'[33]Opciones Tratamiento'!#REF!</xm:f>
          </x14:formula1>
          <xm:sqref>B260:C264 G260:G276</xm:sqref>
        </x14:dataValidation>
        <x14:dataValidation type="list" allowBlank="1" showInputMessage="1" showErrorMessage="1">
          <x14:formula1>
            <xm:f>'[32]Opciones Tratamiento'!#REF!</xm:f>
          </x14:formula1>
          <xm:sqref>C265:C276 B271:B276 B265</xm:sqref>
        </x14:dataValidation>
        <x14:dataValidation type="list" allowBlank="1" showInputMessage="1" showErrorMessage="1">
          <x14:formula1>
            <xm:f>[34]Hoja1!#REF!</xm:f>
          </x14:formula1>
          <xm:sqref>X277:X286</xm:sqref>
        </x14:dataValidation>
        <x14:dataValidation type="list" allowBlank="1" showInputMessage="1" showErrorMessage="1">
          <x14:formula1>
            <xm:f>[34]Hoja1!#REF!</xm:f>
          </x14:formula1>
          <xm:sqref>W277:W286</xm:sqref>
        </x14:dataValidation>
        <x14:dataValidation type="list" allowBlank="1" showInputMessage="1" showErrorMessage="1">
          <x14:formula1>
            <xm:f>[34]Hoja1!#REF!</xm:f>
          </x14:formula1>
          <xm:sqref>V277:V286</xm:sqref>
        </x14:dataValidation>
        <x14:dataValidation type="list" allowBlank="1" showInputMessage="1" showErrorMessage="1">
          <x14:formula1>
            <xm:f>[34]Hoja1!#REF!</xm:f>
          </x14:formula1>
          <xm:sqref>T277:T286</xm:sqref>
        </x14:dataValidation>
        <x14:dataValidation type="list" allowBlank="1" showInputMessage="1" showErrorMessage="1">
          <x14:formula1>
            <xm:f>[34]Hoja1!#REF!</xm:f>
          </x14:formula1>
          <xm:sqref>S277:S286</xm:sqref>
        </x14:dataValidation>
        <x14:dataValidation type="custom" allowBlank="1" showInputMessage="1" showErrorMessage="1" error="Recuerde que las acciones se generan bajo la medida de mitigar el riesgo">
          <x14:formula1>
            <xm:f>IF(OR(AE277='[34]Opciones Tratamiento'!#REF!,AE277='[34]Opciones Tratamiento'!#REF!,AE277='[34]Opciones Tratamiento'!#REF!),ISBLANK(AE277),ISTEXT(AE277))</xm:f>
          </x14:formula1>
          <xm:sqref>AG277:AI286</xm:sqref>
        </x14:dataValidation>
        <x14:dataValidation type="list" allowBlank="1" showInputMessage="1" showErrorMessage="1">
          <x14:formula1>
            <xm:f>'[34]Opciones Tratamiento'!#REF!</xm:f>
          </x14:formula1>
          <xm:sqref>B277</xm:sqref>
        </x14:dataValidation>
        <x14:dataValidation type="list" allowBlank="1" showInputMessage="1" showErrorMessage="1">
          <x14:formula1>
            <xm:f>'[34]Opciones Tratamiento'!#REF!</xm:f>
          </x14:formula1>
          <xm:sqref>C277</xm:sqref>
        </x14:dataValidation>
        <x14:dataValidation type="custom" allowBlank="1" showInputMessage="1" showErrorMessage="1" error="Recuerde que las acciones se generan bajo la medida de mitigar el riesgo">
          <x14:formula1>
            <xm:f>IF(OR(AE277='[34]Opciones Tratamiento'!#REF!,AE277='[34]Opciones Tratamiento'!#REF!,AE277='[34]Opciones Tratamiento'!#REF!),ISBLANK(AE277),ISTEXT(AE277))</xm:f>
          </x14:formula1>
          <xm:sqref>AL277:AL286</xm:sqref>
        </x14:dataValidation>
        <x14:dataValidation type="custom" allowBlank="1" showInputMessage="1" showErrorMessage="1" error="Recuerde que las acciones se generan bajo la medida de mitigar el riesgo">
          <x14:formula1>
            <xm:f>IF(OR(AG277='[34]Opciones Tratamiento'!#REF!,AG277='[34]Opciones Tratamiento'!#REF!,AG277='[34]Opciones Tratamiento'!#REF!),ISBLANK(AG277),ISTEXT(AG277))</xm:f>
          </x14:formula1>
          <xm:sqref>AJ277:AJ286</xm:sqref>
        </x14:dataValidation>
        <x14:dataValidation type="custom" allowBlank="1" showInputMessage="1" showErrorMessage="1" error="Recuerde que las acciones se generan bajo la medida de mitigar el riesgo">
          <x14:formula1>
            <xm:f>IF(OR(AE277='[34]Opciones Tratamiento'!#REF!,AE277='[34]Opciones Tratamiento'!#REF!,AE277='[34]Opciones Tratamiento'!#REF!),ISBLANK(AE277),ISTEXT(AE277))</xm:f>
          </x14:formula1>
          <xm:sqref>AK277:AK286</xm:sqref>
        </x14:dataValidation>
        <x14:dataValidation type="list" allowBlank="1" showInputMessage="1" showErrorMessage="1">
          <x14:formula1>
            <xm:f>'[34]Tabla Impacto'!#REF!</xm:f>
          </x14:formula1>
          <xm:sqref>K277</xm:sqref>
        </x14:dataValidation>
        <x14:dataValidation type="list" allowBlank="1" showInputMessage="1" showErrorMessage="1">
          <x14:formula1>
            <xm:f>'[34]Opciones Tratamiento'!#REF!</xm:f>
          </x14:formula1>
          <xm:sqref>AE277:AE286</xm:sqref>
        </x14:dataValidation>
        <x14:dataValidation type="list" allowBlank="1" showInputMessage="1" showErrorMessage="1">
          <x14:formula1>
            <xm:f>'[34]Opciones Tratamiento'!#REF!</xm:f>
          </x14:formula1>
          <xm:sqref>G277</xm:sqref>
        </x14:dataValidation>
        <x14:dataValidation type="custom" allowBlank="1" showInputMessage="1" showErrorMessage="1" error="Recuerde que las acciones se generan bajo la medida de mitigar el riesgo">
          <x14:formula1>
            <xm:f>IF(OR(AE287='[11]Opciones Tratamiento'!#REF!,AE287='[11]Opciones Tratamiento'!#REF!,AE287='[11]Opciones Tratamiento'!#REF!),ISBLANK(AE287),ISTEXT(AE287))</xm:f>
          </x14:formula1>
          <xm:sqref>AG287:AI304</xm:sqref>
        </x14:dataValidation>
        <x14:dataValidation type="list" allowBlank="1" showInputMessage="1" showErrorMessage="1">
          <x14:formula1>
            <xm:f>'[11]Opciones Tratamiento'!#REF!</xm:f>
          </x14:formula1>
          <xm:sqref>B287:B292</xm:sqref>
        </x14:dataValidation>
        <x14:dataValidation type="list" allowBlank="1" showInputMessage="1" showErrorMessage="1">
          <x14:formula1>
            <xm:f>'[11]Opciones Tratamiento'!#REF!</xm:f>
          </x14:formula1>
          <xm:sqref>C287:C304</xm:sqref>
        </x14:dataValidation>
        <x14:dataValidation type="list" allowBlank="1" showInputMessage="1" showErrorMessage="1">
          <x14:formula1>
            <xm:f>'[11]Opciones Tratamiento'!#REF!</xm:f>
          </x14:formula1>
          <xm:sqref>B293 B299:B304</xm:sqref>
        </x14:dataValidation>
        <x14:dataValidation type="custom" allowBlank="1" showInputMessage="1" showErrorMessage="1" error="Recuerde que las acciones se generan bajo la medida de mitigar el riesgo">
          <x14:formula1>
            <xm:f>IF(OR(AE287='[11]Opciones Tratamiento'!#REF!,AE287='[11]Opciones Tratamiento'!#REF!,AE287='[11]Opciones Tratamiento'!#REF!),ISBLANK(AE287),ISTEXT(AE287))</xm:f>
          </x14:formula1>
          <xm:sqref>AL287:AL304</xm:sqref>
        </x14:dataValidation>
        <x14:dataValidation type="custom" allowBlank="1" showInputMessage="1" showErrorMessage="1" error="Recuerde que las acciones se generan bajo la medida de mitigar el riesgo">
          <x14:formula1>
            <xm:f>IF(OR(AG287='[11]Opciones Tratamiento'!#REF!,AG287='[11]Opciones Tratamiento'!#REF!,AG287='[11]Opciones Tratamiento'!#REF!),ISBLANK(AG287),ISTEXT(AG287))</xm:f>
          </x14:formula1>
          <xm:sqref>AJ287:AJ304</xm:sqref>
        </x14:dataValidation>
        <x14:dataValidation type="custom" allowBlank="1" showInputMessage="1" showErrorMessage="1" error="Recuerde que las acciones se generan bajo la medida de mitigar el riesgo">
          <x14:formula1>
            <xm:f>IF(OR(AE287='[11]Opciones Tratamiento'!#REF!,AE287='[11]Opciones Tratamiento'!#REF!,AE287='[11]Opciones Tratamiento'!#REF!),ISBLANK(AE287),ISTEXT(AE287))</xm:f>
          </x14:formula1>
          <xm:sqref>AK287:AK304</xm:sqref>
        </x14:dataValidation>
        <x14:dataValidation type="list" allowBlank="1" showInputMessage="1" showErrorMessage="1">
          <x14:formula1>
            <xm:f>'[11]Tabla Impacto'!#REF!</xm:f>
          </x14:formula1>
          <xm:sqref>K287:K304</xm:sqref>
        </x14:dataValidation>
        <x14:dataValidation type="list" allowBlank="1" showInputMessage="1" showErrorMessage="1">
          <x14:formula1>
            <xm:f>'[11]Opciones Tratamiento'!#REF!</xm:f>
          </x14:formula1>
          <xm:sqref>AE287:AE304</xm:sqref>
        </x14:dataValidation>
        <x14:dataValidation type="list" allowBlank="1" showInputMessage="1" showErrorMessage="1">
          <x14:formula1>
            <xm:f>'[11]Opciones Tratamiento'!#REF!</xm:f>
          </x14:formula1>
          <xm:sqref>G287:G304</xm:sqref>
        </x14:dataValidation>
        <x14:dataValidation type="list" allowBlank="1" showInputMessage="1" showErrorMessage="1">
          <x14:formula1>
            <xm:f>'[11]Tabla Valoración controles'!#REF!</xm:f>
          </x14:formula1>
          <xm:sqref>X287:X304</xm:sqref>
        </x14:dataValidation>
        <x14:dataValidation type="list" allowBlank="1" showInputMessage="1" showErrorMessage="1">
          <x14:formula1>
            <xm:f>'[11]Tabla Valoración controles'!#REF!</xm:f>
          </x14:formula1>
          <xm:sqref>W287:W304</xm:sqref>
        </x14:dataValidation>
        <x14:dataValidation type="list" allowBlank="1" showInputMessage="1" showErrorMessage="1">
          <x14:formula1>
            <xm:f>'[11]Tabla Valoración controles'!#REF!</xm:f>
          </x14:formula1>
          <xm:sqref>V287:V304</xm:sqref>
        </x14:dataValidation>
        <x14:dataValidation type="list" allowBlank="1" showInputMessage="1" showErrorMessage="1">
          <x14:formula1>
            <xm:f>'[11]Tabla Valoración controles'!#REF!</xm:f>
          </x14:formula1>
          <xm:sqref>T287:T304</xm:sqref>
        </x14:dataValidation>
        <x14:dataValidation type="list" allowBlank="1" showInputMessage="1" showErrorMessage="1">
          <x14:formula1>
            <xm:f>'[11]Tabla Valoración controles'!#REF!</xm:f>
          </x14:formula1>
          <xm:sqref>S287:S304</xm:sqref>
        </x14:dataValidation>
        <x14:dataValidation type="list" allowBlank="1" showInputMessage="1" showErrorMessage="1">
          <x14:formula1>
            <xm:f>'[12]Opciones Tratamiento'!#REF!</xm:f>
          </x14:formula1>
          <xm:sqref>C305 C311</xm:sqref>
        </x14:dataValidation>
        <x14:dataValidation type="list" allowBlank="1" showInputMessage="1" showErrorMessage="1">
          <x14:formula1>
            <xm:f>'[12]Tabla Impacto'!#REF!</xm:f>
          </x14:formula1>
          <xm:sqref>K305:K311</xm:sqref>
        </x14:dataValidation>
        <x14:dataValidation type="list" allowBlank="1" showInputMessage="1" showErrorMessage="1">
          <x14:formula1>
            <xm:f>'[12]Opciones Tratamiento'!#REF!</xm:f>
          </x14:formula1>
          <xm:sqref>AE305:AE316</xm:sqref>
        </x14:dataValidation>
        <x14:dataValidation type="list" allowBlank="1" showInputMessage="1" showErrorMessage="1">
          <x14:formula1>
            <xm:f>'[12]Opciones Tratamiento'!#REF!</xm:f>
          </x14:formula1>
          <xm:sqref>G305:G311</xm:sqref>
        </x14:dataValidation>
        <x14:dataValidation type="list" allowBlank="1" showInputMessage="1" showErrorMessage="1">
          <x14:formula1>
            <xm:f>'[12]Tabla Valoración controles'!#REF!</xm:f>
          </x14:formula1>
          <xm:sqref>X305:X316</xm:sqref>
        </x14:dataValidation>
        <x14:dataValidation type="list" allowBlank="1" showInputMessage="1" showErrorMessage="1">
          <x14:formula1>
            <xm:f>'[12]Tabla Valoración controles'!#REF!</xm:f>
          </x14:formula1>
          <xm:sqref>W305:W316</xm:sqref>
        </x14:dataValidation>
        <x14:dataValidation type="list" allowBlank="1" showInputMessage="1" showErrorMessage="1">
          <x14:formula1>
            <xm:f>'[12]Tabla Valoración controles'!#REF!</xm:f>
          </x14:formula1>
          <xm:sqref>V305:V316</xm:sqref>
        </x14:dataValidation>
        <x14:dataValidation type="list" allowBlank="1" showInputMessage="1" showErrorMessage="1">
          <x14:formula1>
            <xm:f>'[12]Tabla Valoración controles'!#REF!</xm:f>
          </x14:formula1>
          <xm:sqref>T305:T316</xm:sqref>
        </x14:dataValidation>
        <x14:dataValidation type="list" allowBlank="1" showInputMessage="1" showErrorMessage="1">
          <x14:formula1>
            <xm:f>'[12]Tabla Valoración controles'!#REF!</xm:f>
          </x14:formula1>
          <xm:sqref>S305:S316</xm:sqref>
        </x14:dataValidation>
        <x14:dataValidation type="list" allowBlank="1" showInputMessage="1" showErrorMessage="1">
          <x14:formula1>
            <xm:f>'[12]Opciones Tratamiento'!#REF!</xm:f>
          </x14:formula1>
          <xm:sqref>B305</xm:sqref>
        </x14:dataValidation>
        <x14:dataValidation type="custom" allowBlank="1" showInputMessage="1" showErrorMessage="1" error="Recuerde que las acciones se generan bajo la medida de mitigar el riesgo">
          <x14:formula1>
            <xm:f>IF(OR(AF308='[35]Opciones Tratamiento'!#REF!,AF308='[35]Opciones Tratamiento'!#REF!,AF308='[35]Opciones Tratamiento'!#REF!),ISBLANK(AF308),ISTEXT(AF308))</xm:f>
          </x14:formula1>
          <xm:sqref>AH308:AI310 AH313:AI316</xm:sqref>
        </x14:dataValidation>
        <x14:dataValidation type="custom" allowBlank="1" showInputMessage="1" showErrorMessage="1" error="Recuerde que las acciones se generan bajo la medida de mitigar el riesgo">
          <x14:formula1>
            <xm:f>IF(OR(AE308='[35]Opciones Tratamiento'!#REF!,AE308='[35]Opciones Tratamiento'!#REF!,AE308='[35]Opciones Tratamiento'!#REF!),ISBLANK(AE308),ISTEXT(AE308))</xm:f>
          </x14:formula1>
          <xm:sqref>AK308:AK310 AK313:AK316</xm:sqref>
        </x14:dataValidation>
        <x14:dataValidation type="custom" allowBlank="1" showInputMessage="1" showErrorMessage="1" error="Recuerde que las acciones se generan bajo la medida de mitigar el riesgo">
          <x14:formula1>
            <xm:f>IF(OR(AG308='[35]Opciones Tratamiento'!#REF!,AG308='[35]Opciones Tratamiento'!#REF!,AG308='[35]Opciones Tratamiento'!#REF!),ISBLANK(AG308),ISTEXT(AG308))</xm:f>
          </x14:formula1>
          <xm:sqref>AJ308:AJ310 AJ313:AJ316</xm:sqref>
        </x14:dataValidation>
        <x14:dataValidation type="custom" allowBlank="1" showInputMessage="1" showErrorMessage="1" error="Recuerde que las acciones se generan bajo la medida de mitigar el riesgo">
          <x14:formula1>
            <xm:f>IF(OR(AE308='[35]Opciones Tratamiento'!#REF!,AE308='[35]Opciones Tratamiento'!#REF!,AE308='[35]Opciones Tratamiento'!#REF!),ISBLANK(AE308),ISTEXT(AE308))</xm:f>
          </x14:formula1>
          <xm:sqref>AL308:AL310 AL313:AL316</xm:sqref>
        </x14:dataValidation>
        <x14:dataValidation type="list" allowBlank="1" showInputMessage="1" showErrorMessage="1">
          <x14:formula1>
            <xm:f>'[12]Opciones Tratamiento'!#REF!</xm:f>
          </x14:formula1>
          <xm:sqref>B311</xm:sqref>
        </x14:dataValidation>
        <x14:dataValidation type="custom" allowBlank="1" showInputMessage="1" showErrorMessage="1" error="Recuerde que las acciones se generan bajo la medida de mitigar el riesgo">
          <x14:formula1>
            <xm:f>IF(OR(AE329='[36]Opciones Tratamiento'!#REF!,AE329='[36]Opciones Tratamiento'!#REF!,AE329='[36]Opciones Tratamiento'!#REF!),ISBLANK(AE329),ISTEXT(AE329))</xm:f>
          </x14:formula1>
          <xm:sqref>AG329:AG331 AG347:AI347 AG353:AI353 AG359:AI360 AG365:AI366</xm:sqref>
        </x14:dataValidation>
        <x14:dataValidation type="custom" allowBlank="1" showInputMessage="1" showErrorMessage="1" error="Recuerde que las acciones se generan bajo la medida de mitigar el riesgo">
          <x14:formula1>
            <xm:f>IF(OR(AE317='[13]Opciones Tratamiento'!#REF!,AE317='[13]Opciones Tratamiento'!#REF!,AE317='[13]Opciones Tratamiento'!#REF!),ISBLANK(AE317),ISTEXT(AE317))</xm:f>
          </x14:formula1>
          <xm:sqref>AG332:AI334 AG337:AI340 AG343:AI346 AG317:AI328</xm:sqref>
        </x14:dataValidation>
        <x14:dataValidation type="list" allowBlank="1" showInputMessage="1" showErrorMessage="1">
          <x14:formula1>
            <xm:f>'[13]Opciones Tratamiento'!#REF!</xm:f>
          </x14:formula1>
          <xm:sqref>B317:B322</xm:sqref>
        </x14:dataValidation>
        <x14:dataValidation type="list" allowBlank="1" showInputMessage="1" showErrorMessage="1">
          <x14:formula1>
            <xm:f>'[13]Opciones Tratamiento'!#REF!</xm:f>
          </x14:formula1>
          <xm:sqref>C317:C346</xm:sqref>
        </x14:dataValidation>
        <x14:dataValidation type="list" allowBlank="1" showInputMessage="1" showErrorMessage="1">
          <x14:formula1>
            <xm:f>'[13]Opciones Tratamiento'!#REF!</xm:f>
          </x14:formula1>
          <xm:sqref>B323 B329:B346</xm:sqref>
        </x14:dataValidation>
        <x14:dataValidation type="custom" allowBlank="1" showInputMessage="1" showErrorMessage="1" error="Recuerde que las acciones se generan bajo la medida de mitigar el riesgo">
          <x14:formula1>
            <xm:f>IF(OR(AE317='[13]Opciones Tratamiento'!#REF!,AE317='[13]Opciones Tratamiento'!#REF!,AE317='[13]Opciones Tratamiento'!#REF!),ISBLANK(AE317),ISTEXT(AE317))</xm:f>
          </x14:formula1>
          <xm:sqref>AL317:AL328 AL332:AL334 AL337:AL340 AL343:AL346</xm:sqref>
        </x14:dataValidation>
        <x14:dataValidation type="custom" allowBlank="1" showInputMessage="1" showErrorMessage="1" error="Recuerde que las acciones se generan bajo la medida de mitigar el riesgo">
          <x14:formula1>
            <xm:f>IF(OR(AG317='[13]Opciones Tratamiento'!#REF!,AG317='[13]Opciones Tratamiento'!#REF!,AG317='[13]Opciones Tratamiento'!#REF!),ISBLANK(AG317),ISTEXT(AG317))</xm:f>
          </x14:formula1>
          <xm:sqref>AJ317:AJ328 AJ332:AJ334 AJ337:AJ340 AJ343:AJ346</xm:sqref>
        </x14:dataValidation>
        <x14:dataValidation type="custom" allowBlank="1" showInputMessage="1" showErrorMessage="1" error="Recuerde que las acciones se generan bajo la medida de mitigar el riesgo">
          <x14:formula1>
            <xm:f>IF(OR(AE317='[13]Opciones Tratamiento'!#REF!,AE317='[13]Opciones Tratamiento'!#REF!,AE317='[13]Opciones Tratamiento'!#REF!),ISBLANK(AE317),ISTEXT(AE317))</xm:f>
          </x14:formula1>
          <xm:sqref>AK317:AK328 AK332:AK334 AK337:AK340 AK343:AK346</xm:sqref>
        </x14:dataValidation>
        <x14:dataValidation type="list" allowBlank="1" showInputMessage="1" showErrorMessage="1">
          <x14:formula1>
            <xm:f>'[13]Tabla Impacto'!#REF!</xm:f>
          </x14:formula1>
          <xm:sqref>K317:K346</xm:sqref>
        </x14:dataValidation>
        <x14:dataValidation type="list" allowBlank="1" showInputMessage="1" showErrorMessage="1">
          <x14:formula1>
            <xm:f>'[13]Opciones Tratamiento'!#REF!</xm:f>
          </x14:formula1>
          <xm:sqref>AE317:AE346</xm:sqref>
        </x14:dataValidation>
        <x14:dataValidation type="list" allowBlank="1" showInputMessage="1" showErrorMessage="1">
          <x14:formula1>
            <xm:f>'[13]Opciones Tratamiento'!#REF!</xm:f>
          </x14:formula1>
          <xm:sqref>G317:G346</xm:sqref>
        </x14:dataValidation>
        <x14:dataValidation type="list" allowBlank="1" showInputMessage="1" showErrorMessage="1">
          <x14:formula1>
            <xm:f>'[13]Tabla Valoración controles'!#REF!</xm:f>
          </x14:formula1>
          <xm:sqref>X317:X346</xm:sqref>
        </x14:dataValidation>
        <x14:dataValidation type="list" allowBlank="1" showInputMessage="1" showErrorMessage="1">
          <x14:formula1>
            <xm:f>'[13]Tabla Valoración controles'!#REF!</xm:f>
          </x14:formula1>
          <xm:sqref>W317:W346</xm:sqref>
        </x14:dataValidation>
        <x14:dataValidation type="list" allowBlank="1" showInputMessage="1" showErrorMessage="1">
          <x14:formula1>
            <xm:f>'[13]Tabla Valoración controles'!#REF!</xm:f>
          </x14:formula1>
          <xm:sqref>V317:V346</xm:sqref>
        </x14:dataValidation>
        <x14:dataValidation type="list" allowBlank="1" showInputMessage="1" showErrorMessage="1">
          <x14:formula1>
            <xm:f>'[13]Tabla Valoración controles'!#REF!</xm:f>
          </x14:formula1>
          <xm:sqref>T317:T346</xm:sqref>
        </x14:dataValidation>
        <x14:dataValidation type="list" allowBlank="1" showInputMessage="1" showErrorMessage="1">
          <x14:formula1>
            <xm:f>'[13]Tabla Valoración controles'!#REF!</xm:f>
          </x14:formula1>
          <xm:sqref>S317:S346</xm:sqref>
        </x14:dataValidation>
        <x14:dataValidation type="custom" allowBlank="1" showInputMessage="1" showErrorMessage="1" error="Recuerde que las acciones se generan bajo la medida de mitigar el riesgo">
          <x14:formula1>
            <xm:f>IF(OR(AE347='[36]Opciones Tratamiento'!#REF!,AE347='[36]Opciones Tratamiento'!#REF!,AE347='[36]Opciones Tratamiento'!#REF!),ISBLANK(AE347),ISTEXT(AE347))</xm:f>
          </x14:formula1>
          <xm:sqref>AK347 AK353 AK359:AK360 AK365:AK366 AK371:AK373 AK377:AK378</xm:sqref>
        </x14:dataValidation>
        <x14:dataValidation type="custom" allowBlank="1" showInputMessage="1" showErrorMessage="1" error="Recuerde que las acciones se generan bajo la medida de mitigar el riesgo">
          <x14:formula1>
            <xm:f>IF(OR(AG347='[36]Opciones Tratamiento'!#REF!,AG347='[36]Opciones Tratamiento'!#REF!,AG347='[36]Opciones Tratamiento'!#REF!),ISBLANK(AG347),ISTEXT(AG347))</xm:f>
          </x14:formula1>
          <xm:sqref>AJ347 AJ353 AJ359:AJ360 AJ365:AJ366</xm:sqref>
        </x14:dataValidation>
        <x14:dataValidation type="custom" allowBlank="1" showInputMessage="1" showErrorMessage="1" error="Recuerde que las acciones se generan bajo la medida de mitigar el riesgo">
          <x14:formula1>
            <xm:f>IF(OR(AE347='[36]Opciones Tratamiento'!#REF!,AE347='[36]Opciones Tratamiento'!#REF!,AE347='[36]Opciones Tratamiento'!#REF!),ISBLANK(AE347),ISTEXT(AE347))</xm:f>
          </x14:formula1>
          <xm:sqref>AL347 AL353 AL359:AL360 AL365:AL366 AL371:AL373 AL377:AL378</xm:sqref>
        </x14:dataValidation>
        <x14:dataValidation type="custom" allowBlank="1" showInputMessage="1" showErrorMessage="1" error="Recuerde que las acciones se generan bajo la medida de mitigar el riesgo">
          <x14:formula1>
            <xm:f>IF(OR(AE348='[14]Opciones Tratamiento'!#REF!,AE348='[14]Opciones Tratamiento'!#REF!,AE348='[14]Opciones Tratamiento'!#REF!),ISBLANK(AE348),ISTEXT(AE348))</xm:f>
          </x14:formula1>
          <xm:sqref>AG348:AI352 AG354:AI358</xm:sqref>
        </x14:dataValidation>
        <x14:dataValidation type="list" allowBlank="1" showInputMessage="1" showErrorMessage="1">
          <x14:formula1>
            <xm:f>'[14]Opciones Tratamiento'!#REF!</xm:f>
          </x14:formula1>
          <xm:sqref>B347:B352</xm:sqref>
        </x14:dataValidation>
        <x14:dataValidation type="list" allowBlank="1" showInputMessage="1" showErrorMessage="1">
          <x14:formula1>
            <xm:f>'[14]Opciones Tratamiento'!#REF!</xm:f>
          </x14:formula1>
          <xm:sqref>C347:C358</xm:sqref>
        </x14:dataValidation>
        <x14:dataValidation type="list" allowBlank="1" showInputMessage="1" showErrorMessage="1">
          <x14:formula1>
            <xm:f>'[14]Opciones Tratamiento'!#REF!</xm:f>
          </x14:formula1>
          <xm:sqref>B353</xm:sqref>
        </x14:dataValidation>
        <x14:dataValidation type="custom" allowBlank="1" showInputMessage="1" showErrorMessage="1" error="Recuerde que las acciones se generan bajo la medida de mitigar el riesgo">
          <x14:formula1>
            <xm:f>IF(OR(AE348='[14]Opciones Tratamiento'!#REF!,AE348='[14]Opciones Tratamiento'!#REF!,AE348='[14]Opciones Tratamiento'!#REF!),ISBLANK(AE348),ISTEXT(AE348))</xm:f>
          </x14:formula1>
          <xm:sqref>AL348:AL352 AL354:AL358</xm:sqref>
        </x14:dataValidation>
        <x14:dataValidation type="custom" allowBlank="1" showInputMessage="1" showErrorMessage="1" error="Recuerde que las acciones se generan bajo la medida de mitigar el riesgo">
          <x14:formula1>
            <xm:f>IF(OR(AG348='[14]Opciones Tratamiento'!#REF!,AG348='[14]Opciones Tratamiento'!#REF!,AG348='[14]Opciones Tratamiento'!#REF!),ISBLANK(AG348),ISTEXT(AG348))</xm:f>
          </x14:formula1>
          <xm:sqref>AJ348:AJ352 AJ354:AJ358</xm:sqref>
        </x14:dataValidation>
        <x14:dataValidation type="custom" allowBlank="1" showInputMessage="1" showErrorMessage="1" error="Recuerde que las acciones se generan bajo la medida de mitigar el riesgo">
          <x14:formula1>
            <xm:f>IF(OR(AE348='[14]Opciones Tratamiento'!#REF!,AE348='[14]Opciones Tratamiento'!#REF!,AE348='[14]Opciones Tratamiento'!#REF!),ISBLANK(AE348),ISTEXT(AE348))</xm:f>
          </x14:formula1>
          <xm:sqref>AK348:AK352 AK354:AK358</xm:sqref>
        </x14:dataValidation>
        <x14:dataValidation type="list" allowBlank="1" showInputMessage="1" showErrorMessage="1">
          <x14:formula1>
            <xm:f>'[14]Tabla Impacto'!#REF!</xm:f>
          </x14:formula1>
          <xm:sqref>K347:K358</xm:sqref>
        </x14:dataValidation>
        <x14:dataValidation type="list" allowBlank="1" showInputMessage="1" showErrorMessage="1">
          <x14:formula1>
            <xm:f>'[14]Opciones Tratamiento'!#REF!</xm:f>
          </x14:formula1>
          <xm:sqref>AE347:AE358</xm:sqref>
        </x14:dataValidation>
        <x14:dataValidation type="list" allowBlank="1" showInputMessage="1" showErrorMessage="1">
          <x14:formula1>
            <xm:f>'[14]Opciones Tratamiento'!#REF!</xm:f>
          </x14:formula1>
          <xm:sqref>G347:G358</xm:sqref>
        </x14:dataValidation>
        <x14:dataValidation type="list" allowBlank="1" showInputMessage="1" showErrorMessage="1">
          <x14:formula1>
            <xm:f>'[14]Tabla Valoración controles'!#REF!</xm:f>
          </x14:formula1>
          <xm:sqref>X347:X358</xm:sqref>
        </x14:dataValidation>
        <x14:dataValidation type="list" allowBlank="1" showInputMessage="1" showErrorMessage="1">
          <x14:formula1>
            <xm:f>'[14]Tabla Valoración controles'!#REF!</xm:f>
          </x14:formula1>
          <xm:sqref>W347:W358</xm:sqref>
        </x14:dataValidation>
        <x14:dataValidation type="list" allowBlank="1" showInputMessage="1" showErrorMessage="1">
          <x14:formula1>
            <xm:f>'[14]Tabla Valoración controles'!#REF!</xm:f>
          </x14:formula1>
          <xm:sqref>V347:V358</xm:sqref>
        </x14:dataValidation>
        <x14:dataValidation type="list" allowBlank="1" showInputMessage="1" showErrorMessage="1">
          <x14:formula1>
            <xm:f>'[14]Tabla Valoración controles'!#REF!</xm:f>
          </x14:formula1>
          <xm:sqref>T347:T358</xm:sqref>
        </x14:dataValidation>
        <x14:dataValidation type="list" allowBlank="1" showInputMessage="1" showErrorMessage="1">
          <x14:formula1>
            <xm:f>'[14]Tabla Valoración controles'!#REF!</xm:f>
          </x14:formula1>
          <xm:sqref>S347:S358</xm:sqref>
        </x14:dataValidation>
        <x14:dataValidation type="custom" allowBlank="1" showInputMessage="1" showErrorMessage="1" error="Recuerde que las acciones se generan bajo la medida de mitigar el riesgo">
          <x14:formula1>
            <xm:f>IF(OR(AG371='[36]Opciones Tratamiento'!#REF!,AG371='[36]Opciones Tratamiento'!#REF!,AG371='[36]Opciones Tratamiento'!#REF!),ISBLANK(AG371),ISTEXT(AG371))</xm:f>
          </x14:formula1>
          <xm:sqref>AJ371:AJ373 AJ377:AJ378</xm:sqref>
        </x14:dataValidation>
        <x14:dataValidation type="custom" allowBlank="1" showInputMessage="1" showErrorMessage="1" error="Recuerde que las acciones se generan bajo la medida de mitigar el riesgo">
          <x14:formula1>
            <xm:f>IF(OR(AE371='[36]Opciones Tratamiento'!#REF!,AE371='[36]Opciones Tratamiento'!#REF!,AE371='[36]Opciones Tratamiento'!#REF!),ISBLANK(AE371),ISTEXT(AE371))</xm:f>
          </x14:formula1>
          <xm:sqref>AG371:AI373 AG377:AI378</xm:sqref>
        </x14:dataValidation>
        <x14:dataValidation type="custom" allowBlank="1" showInputMessage="1" showErrorMessage="1" error="Recuerde que las acciones se generan bajo la medida de mitigar el riesgo">
          <x14:formula1>
            <xm:f>IF(OR(AE361='[15]Opciones Tratamiento'!#REF!,AE361='[15]Opciones Tratamiento'!#REF!,AE361='[15]Opciones Tratamiento'!#REF!),ISBLANK(AE361),ISTEXT(AE361))</xm:f>
          </x14:formula1>
          <xm:sqref>AG361:AI364 AG367:AI370 AG374:AI376 AG379:AI382</xm:sqref>
        </x14:dataValidation>
        <x14:dataValidation type="list" allowBlank="1" showInputMessage="1" showErrorMessage="1">
          <x14:formula1>
            <xm:f>'[15]Opciones Tratamiento'!#REF!</xm:f>
          </x14:formula1>
          <xm:sqref>B359:B364</xm:sqref>
        </x14:dataValidation>
        <x14:dataValidation type="list" allowBlank="1" showInputMessage="1" showErrorMessage="1">
          <x14:formula1>
            <xm:f>'[15]Opciones Tratamiento'!#REF!</xm:f>
          </x14:formula1>
          <xm:sqref>C359:C382</xm:sqref>
        </x14:dataValidation>
        <x14:dataValidation type="list" allowBlank="1" showInputMessage="1" showErrorMessage="1">
          <x14:formula1>
            <xm:f>'[15]Opciones Tratamiento'!#REF!</xm:f>
          </x14:formula1>
          <xm:sqref>B365 B371:B382</xm:sqref>
        </x14:dataValidation>
        <x14:dataValidation type="custom" allowBlank="1" showInputMessage="1" showErrorMessage="1" error="Recuerde que las acciones se generan bajo la medida de mitigar el riesgo">
          <x14:formula1>
            <xm:f>IF(OR(AE361='[15]Opciones Tratamiento'!#REF!,AE361='[15]Opciones Tratamiento'!#REF!,AE361='[15]Opciones Tratamiento'!#REF!),ISBLANK(AE361),ISTEXT(AE361))</xm:f>
          </x14:formula1>
          <xm:sqref>AL361:AL364 AL367:AL370 AL374:AL376 AL379:AL382</xm:sqref>
        </x14:dataValidation>
        <x14:dataValidation type="custom" allowBlank="1" showInputMessage="1" showErrorMessage="1" error="Recuerde que las acciones se generan bajo la medida de mitigar el riesgo">
          <x14:formula1>
            <xm:f>IF(OR(AG361='[15]Opciones Tratamiento'!#REF!,AG361='[15]Opciones Tratamiento'!#REF!,AG361='[15]Opciones Tratamiento'!#REF!),ISBLANK(AG361),ISTEXT(AG361))</xm:f>
          </x14:formula1>
          <xm:sqref>AJ361:AJ364 AJ367:AJ370 AJ374:AJ376 AJ379:AJ382</xm:sqref>
        </x14:dataValidation>
        <x14:dataValidation type="custom" allowBlank="1" showInputMessage="1" showErrorMessage="1" error="Recuerde que las acciones se generan bajo la medida de mitigar el riesgo">
          <x14:formula1>
            <xm:f>IF(OR(AE361='[15]Opciones Tratamiento'!#REF!,AE361='[15]Opciones Tratamiento'!#REF!,AE361='[15]Opciones Tratamiento'!#REF!),ISBLANK(AE361),ISTEXT(AE361))</xm:f>
          </x14:formula1>
          <xm:sqref>AK361:AK364 AK367:AK370 AK374:AK376 AK379:AK382</xm:sqref>
        </x14:dataValidation>
        <x14:dataValidation type="list" allowBlank="1" showInputMessage="1" showErrorMessage="1">
          <x14:formula1>
            <xm:f>'[15]Tabla Impacto'!#REF!</xm:f>
          </x14:formula1>
          <xm:sqref>K359:K382</xm:sqref>
        </x14:dataValidation>
        <x14:dataValidation type="list" allowBlank="1" showInputMessage="1" showErrorMessage="1">
          <x14:formula1>
            <xm:f>'[15]Opciones Tratamiento'!#REF!</xm:f>
          </x14:formula1>
          <xm:sqref>AE359:AE382</xm:sqref>
        </x14:dataValidation>
        <x14:dataValidation type="list" allowBlank="1" showInputMessage="1" showErrorMessage="1">
          <x14:formula1>
            <xm:f>'[15]Opciones Tratamiento'!#REF!</xm:f>
          </x14:formula1>
          <xm:sqref>G359:G382</xm:sqref>
        </x14:dataValidation>
        <x14:dataValidation type="list" allowBlank="1" showInputMessage="1" showErrorMessage="1">
          <x14:formula1>
            <xm:f>'[15]Tabla Valoración controles'!#REF!</xm:f>
          </x14:formula1>
          <xm:sqref>X359:X382</xm:sqref>
        </x14:dataValidation>
        <x14:dataValidation type="list" allowBlank="1" showInputMessage="1" showErrorMessage="1">
          <x14:formula1>
            <xm:f>'[15]Tabla Valoración controles'!#REF!</xm:f>
          </x14:formula1>
          <xm:sqref>W359:W382</xm:sqref>
        </x14:dataValidation>
        <x14:dataValidation type="list" allowBlank="1" showInputMessage="1" showErrorMessage="1">
          <x14:formula1>
            <xm:f>'[15]Tabla Valoración controles'!#REF!</xm:f>
          </x14:formula1>
          <xm:sqref>V359:V382</xm:sqref>
        </x14:dataValidation>
        <x14:dataValidation type="list" allowBlank="1" showInputMessage="1" showErrorMessage="1">
          <x14:formula1>
            <xm:f>'[15]Tabla Valoración controles'!#REF!</xm:f>
          </x14:formula1>
          <xm:sqref>T359:T382</xm:sqref>
        </x14:dataValidation>
        <x14:dataValidation type="list" allowBlank="1" showInputMessage="1" showErrorMessage="1">
          <x14:formula1>
            <xm:f>'[15]Tabla Valoración controles'!#REF!</xm:f>
          </x14:formula1>
          <xm:sqref>S359:S382</xm:sqref>
        </x14:dataValidation>
        <x14:dataValidation type="custom" allowBlank="1" showInputMessage="1" showErrorMessage="1" error="Recuerde que las acciones se generan bajo la medida de mitigar el riesgo">
          <x14:formula1>
            <xm:f>IF(OR(AE383='[37]Opciones Tratamiento'!#REF!,AE383='[37]Opciones Tratamiento'!#REF!,AE383='[37]Opciones Tratamiento'!#REF!),ISBLANK(AE383),ISTEXT(AE383))</xm:f>
          </x14:formula1>
          <xm:sqref>AG383:AI394</xm:sqref>
        </x14:dataValidation>
        <x14:dataValidation type="list" allowBlank="1" showInputMessage="1" showErrorMessage="1">
          <x14:formula1>
            <xm:f>'[37]Opciones Tratamiento'!#REF!</xm:f>
          </x14:formula1>
          <xm:sqref>B383:B388</xm:sqref>
        </x14:dataValidation>
        <x14:dataValidation type="list" allowBlank="1" showInputMessage="1" showErrorMessage="1">
          <x14:formula1>
            <xm:f>'[37]Opciones Tratamiento'!#REF!</xm:f>
          </x14:formula1>
          <xm:sqref>C383:C394</xm:sqref>
        </x14:dataValidation>
        <x14:dataValidation type="list" allowBlank="1" showInputMessage="1" showErrorMessage="1">
          <x14:formula1>
            <xm:f>'[37]Opciones Tratamiento'!#REF!</xm:f>
          </x14:formula1>
          <xm:sqref>B389</xm:sqref>
        </x14:dataValidation>
        <x14:dataValidation type="custom" allowBlank="1" showInputMessage="1" showErrorMessage="1" error="Recuerde que las acciones se generan bajo la medida de mitigar el riesgo">
          <x14:formula1>
            <xm:f>IF(OR(AE383='[37]Opciones Tratamiento'!#REF!,AE383='[37]Opciones Tratamiento'!#REF!,AE383='[37]Opciones Tratamiento'!#REF!),ISBLANK(AE383),ISTEXT(AE383))</xm:f>
          </x14:formula1>
          <xm:sqref>AL383:AL394</xm:sqref>
        </x14:dataValidation>
        <x14:dataValidation type="custom" allowBlank="1" showInputMessage="1" showErrorMessage="1" error="Recuerde que las acciones se generan bajo la medida de mitigar el riesgo">
          <x14:formula1>
            <xm:f>IF(OR(AG383='[37]Opciones Tratamiento'!#REF!,AG383='[37]Opciones Tratamiento'!#REF!,AG383='[37]Opciones Tratamiento'!#REF!),ISBLANK(AG383),ISTEXT(AG383))</xm:f>
          </x14:formula1>
          <xm:sqref>AJ383:AJ394</xm:sqref>
        </x14:dataValidation>
        <x14:dataValidation type="custom" allowBlank="1" showInputMessage="1" showErrorMessage="1" error="Recuerde que las acciones se generan bajo la medida de mitigar el riesgo">
          <x14:formula1>
            <xm:f>IF(OR(AE383='[37]Opciones Tratamiento'!#REF!,AE383='[37]Opciones Tratamiento'!#REF!,AE383='[37]Opciones Tratamiento'!#REF!),ISBLANK(AE383),ISTEXT(AE383))</xm:f>
          </x14:formula1>
          <xm:sqref>AK383:AK394</xm:sqref>
        </x14:dataValidation>
        <x14:dataValidation type="list" allowBlank="1" showInputMessage="1" showErrorMessage="1">
          <x14:formula1>
            <xm:f>'[37]Tabla Impacto'!#REF!</xm:f>
          </x14:formula1>
          <xm:sqref>K383:K394</xm:sqref>
        </x14:dataValidation>
        <x14:dataValidation type="list" allowBlank="1" showInputMessage="1" showErrorMessage="1">
          <x14:formula1>
            <xm:f>'[37]Opciones Tratamiento'!#REF!</xm:f>
          </x14:formula1>
          <xm:sqref>AE383:AE394</xm:sqref>
        </x14:dataValidation>
        <x14:dataValidation type="list" allowBlank="1" showInputMessage="1" showErrorMessage="1">
          <x14:formula1>
            <xm:f>'[37]Opciones Tratamiento'!#REF!</xm:f>
          </x14:formula1>
          <xm:sqref>G383:G394</xm:sqref>
        </x14:dataValidation>
        <x14:dataValidation type="list" allowBlank="1" showInputMessage="1" showErrorMessage="1">
          <x14:formula1>
            <xm:f>'[37]Tabla Valoración controles'!#REF!</xm:f>
          </x14:formula1>
          <xm:sqref>X383:X394</xm:sqref>
        </x14:dataValidation>
        <x14:dataValidation type="list" allowBlank="1" showInputMessage="1" showErrorMessage="1">
          <x14:formula1>
            <xm:f>'[37]Tabla Valoración controles'!#REF!</xm:f>
          </x14:formula1>
          <xm:sqref>W383:W394</xm:sqref>
        </x14:dataValidation>
        <x14:dataValidation type="list" allowBlank="1" showInputMessage="1" showErrorMessage="1">
          <x14:formula1>
            <xm:f>'[37]Tabla Valoración controles'!#REF!</xm:f>
          </x14:formula1>
          <xm:sqref>V383:V394</xm:sqref>
        </x14:dataValidation>
        <x14:dataValidation type="list" allowBlank="1" showInputMessage="1" showErrorMessage="1">
          <x14:formula1>
            <xm:f>'[37]Tabla Valoración controles'!#REF!</xm:f>
          </x14:formula1>
          <xm:sqref>T383:T394</xm:sqref>
        </x14:dataValidation>
        <x14:dataValidation type="list" allowBlank="1" showInputMessage="1" showErrorMessage="1">
          <x14:formula1>
            <xm:f>'[37]Tabla Valoración controles'!#REF!</xm:f>
          </x14:formula1>
          <xm:sqref>S383:S394</xm:sqref>
        </x14:dataValidation>
        <x14:dataValidation type="custom" allowBlank="1" showInputMessage="1" showErrorMessage="1" error="Recuerde que las acciones se generan bajo la medida de mitigar el riesgo">
          <x14:formula1>
            <xm:f>IF(OR(AD395='[16]Opciones Tratamiento'!#REF!,AD395='[16]Opciones Tratamiento'!#REF!,AD395='[16]Opciones Tratamiento'!#REF!),ISBLANK(AD395),ISTEXT(AD395))</xm:f>
          </x14:formula1>
          <xm:sqref>AJ395:AJ412 AG401:AG403</xm:sqref>
        </x14:dataValidation>
        <x14:dataValidation type="custom" allowBlank="1" showInputMessage="1" showErrorMessage="1" error="Recuerde que las acciones se generan bajo la medida de mitigar el riesgo">
          <x14:formula1>
            <xm:f>IF(OR(AE398='[16]Opciones Tratamiento'!#REF!,AE398='[16]Opciones Tratamiento'!#REF!,AE398='[16]Opciones Tratamiento'!#REF!),ISBLANK(AE398),ISTEXT(AE398))</xm:f>
          </x14:formula1>
          <xm:sqref>AK398:AK400 AK404:AK406 AK410:AK412</xm:sqref>
        </x14:dataValidation>
        <x14:dataValidation type="custom" allowBlank="1" showInputMessage="1" showErrorMessage="1" error="Recuerde que las acciones se generan bajo la medida de mitigar el riesgo">
          <x14:formula1>
            <xm:f>IF(OR(AE395='[16]Opciones Tratamiento'!#REF!,AE395='[16]Opciones Tratamiento'!#REF!,AE395='[16]Opciones Tratamiento'!#REF!),ISBLANK(AE395),ISTEXT(AE395))</xm:f>
          </x14:formula1>
          <xm:sqref>AH395:AI412 AG404:AG412 AG395:AG400</xm:sqref>
        </x14:dataValidation>
        <x14:dataValidation type="list" allowBlank="1" showInputMessage="1" showErrorMessage="1">
          <x14:formula1>
            <xm:f>'[16]Opciones Tratamiento'!#REF!</xm:f>
          </x14:formula1>
          <xm:sqref>B395:B400</xm:sqref>
        </x14:dataValidation>
        <x14:dataValidation type="list" allowBlank="1" showInputMessage="1" showErrorMessage="1">
          <x14:formula1>
            <xm:f>'[16]Opciones Tratamiento'!#REF!</xm:f>
          </x14:formula1>
          <xm:sqref>C395:C412</xm:sqref>
        </x14:dataValidation>
        <x14:dataValidation type="list" allowBlank="1" showInputMessage="1" showErrorMessage="1">
          <x14:formula1>
            <xm:f>'[16]Opciones Tratamiento'!#REF!</xm:f>
          </x14:formula1>
          <xm:sqref>B401 B407:B412</xm:sqref>
        </x14:dataValidation>
        <x14:dataValidation type="custom" allowBlank="1" showInputMessage="1" showErrorMessage="1" error="Recuerde que las acciones se generan bajo la medida de mitigar el riesgo">
          <x14:formula1>
            <xm:f>IF(OR(AE395='[16]Opciones Tratamiento'!#REF!,AE395='[16]Opciones Tratamiento'!#REF!,AE395='[16]Opciones Tratamiento'!#REF!),ISBLANK(AE395),ISTEXT(AE395))</xm:f>
          </x14:formula1>
          <xm:sqref>AL395:AL412</xm:sqref>
        </x14:dataValidation>
        <x14:dataValidation type="list" allowBlank="1" showInputMessage="1" showErrorMessage="1">
          <x14:formula1>
            <xm:f>'[16]Tabla Impacto'!#REF!</xm:f>
          </x14:formula1>
          <xm:sqref>K395:K412</xm:sqref>
        </x14:dataValidation>
        <x14:dataValidation type="list" allowBlank="1" showInputMessage="1" showErrorMessage="1">
          <x14:formula1>
            <xm:f>'[16]Opciones Tratamiento'!#REF!</xm:f>
          </x14:formula1>
          <xm:sqref>AE395:AE412</xm:sqref>
        </x14:dataValidation>
        <x14:dataValidation type="list" allowBlank="1" showInputMessage="1" showErrorMessage="1">
          <x14:formula1>
            <xm:f>'[16]Opciones Tratamiento'!#REF!</xm:f>
          </x14:formula1>
          <xm:sqref>G395:G412</xm:sqref>
        </x14:dataValidation>
        <x14:dataValidation type="list" allowBlank="1" showInputMessage="1" showErrorMessage="1">
          <x14:formula1>
            <xm:f>'[16]Tabla Valoración controles'!#REF!</xm:f>
          </x14:formula1>
          <xm:sqref>X395:X412</xm:sqref>
        </x14:dataValidation>
        <x14:dataValidation type="list" allowBlank="1" showInputMessage="1" showErrorMessage="1">
          <x14:formula1>
            <xm:f>'[16]Tabla Valoración controles'!#REF!</xm:f>
          </x14:formula1>
          <xm:sqref>W395:W412</xm:sqref>
        </x14:dataValidation>
        <x14:dataValidation type="list" allowBlank="1" showInputMessage="1" showErrorMessage="1">
          <x14:formula1>
            <xm:f>'[16]Tabla Valoración controles'!#REF!</xm:f>
          </x14:formula1>
          <xm:sqref>V395:V412</xm:sqref>
        </x14:dataValidation>
        <x14:dataValidation type="list" allowBlank="1" showInputMessage="1" showErrorMessage="1">
          <x14:formula1>
            <xm:f>'[16]Tabla Valoración controles'!#REF!</xm:f>
          </x14:formula1>
          <xm:sqref>T395:T412</xm:sqref>
        </x14:dataValidation>
        <x14:dataValidation type="list" allowBlank="1" showInputMessage="1" showErrorMessage="1">
          <x14:formula1>
            <xm:f>'[16]Tabla Valoración controles'!#REF!</xm:f>
          </x14:formula1>
          <xm:sqref>S395:S412</xm:sqref>
        </x14:dataValidation>
        <x14:dataValidation type="custom" allowBlank="1" showInputMessage="1" showErrorMessage="1" error="Recuerde que las acciones se generan bajo la medida de mitigar el riesgo">
          <x14:formula1>
            <xm:f>IF(OR(AG413='[36]Opciones Tratamiento'!#REF!,AG413='[36]Opciones Tratamiento'!#REF!,AG413='[36]Opciones Tratamiento'!#REF!),ISBLANK(AG413),ISTEXT(AG413))</xm:f>
          </x14:formula1>
          <xm:sqref>AI413:AI418</xm:sqref>
        </x14:dataValidation>
        <x14:dataValidation type="list" allowBlank="1" showInputMessage="1" showErrorMessage="1">
          <x14:formula1>
            <xm:f>'[38]Opciones Tratamiento'!#REF!</xm:f>
          </x14:formula1>
          <xm:sqref>AE413:AE418 G413:G418 B413:C418</xm:sqref>
        </x14:dataValidation>
        <x14:dataValidation type="list" allowBlank="1" showInputMessage="1" showErrorMessage="1">
          <x14:formula1>
            <xm:f>'[38]Tabla Valoración controles'!#REF!</xm:f>
          </x14:formula1>
          <xm:sqref>V413:X418 S413:T418</xm:sqref>
        </x14:dataValidation>
        <x14:dataValidation type="custom" allowBlank="1" showInputMessage="1" showErrorMessage="1" error="Recuerde que las acciones se generan bajo la medida de mitigar el riesgo">
          <x14:formula1>
            <xm:f>IF(OR(AE413='[17]Opciones Tratamiento'!#REF!,AE413='[17]Opciones Tratamiento'!#REF!,AE413='[17]Opciones Tratamiento'!#REF!),ISBLANK(AE413),ISTEXT(AE413))</xm:f>
          </x14:formula1>
          <xm:sqref>AG413:AG418</xm:sqref>
        </x14:dataValidation>
        <x14:dataValidation type="list" allowBlank="1" showInputMessage="1" showErrorMessage="1">
          <x14:formula1>
            <xm:f>'[17]Tabla Impacto'!#REF!</xm:f>
          </x14:formula1>
          <xm:sqref>K413:K418</xm:sqref>
        </x14:dataValidation>
        <x14:dataValidation type="custom" allowBlank="1" showInputMessage="1" showErrorMessage="1" error="Recuerde que las acciones se generan bajo la medida de mitigar el riesgo">
          <x14:formula1>
            <xm:f>IF(OR(AE443='[39]Opciones Tratamiento'!#REF!,AE443='[39]Opciones Tratamiento'!#REF!,AE443='[39]Opciones Tratamiento'!#REF!),ISBLANK(AE443),ISTEXT(AE443))</xm:f>
          </x14:formula1>
          <xm:sqref>AL443:AL446 AL449</xm:sqref>
        </x14:dataValidation>
        <x14:dataValidation type="custom" allowBlank="1" showInputMessage="1" showErrorMessage="1" error="Recuerde que las acciones se generan bajo la medida de mitigar el riesgo">
          <x14:formula1>
            <xm:f>IF(OR(AE443='[39]Opciones Tratamiento'!#REF!,AE443='[39]Opciones Tratamiento'!#REF!,AE443='[39]Opciones Tratamiento'!#REF!),ISBLANK(AE443),ISTEXT(AE443))</xm:f>
          </x14:formula1>
          <xm:sqref>AG443:AI446 AG449:AI449</xm:sqref>
        </x14:dataValidation>
        <x14:dataValidation type="custom" allowBlank="1" showInputMessage="1" showErrorMessage="1" error="Recuerde que las acciones se generan bajo la medida de mitigar el riesgo">
          <x14:formula1>
            <xm:f>IF(OR(AE419='[39]Opciones Tratamiento'!#REF!,AE419='[39]Opciones Tratamiento'!#REF!,AE419='[39]Opciones Tratamiento'!#REF!),ISBLANK(AE419),ISTEXT(AE419))</xm:f>
          </x14:formula1>
          <xm:sqref>AL437 AL419:AL421 AL425 AL431:AL433</xm:sqref>
        </x14:dataValidation>
        <x14:dataValidation type="custom" allowBlank="1" showInputMessage="1" showErrorMessage="1" error="Recuerde que las acciones se generan bajo la medida de mitigar el riesgo">
          <x14:formula1>
            <xm:f>IF(OR(AE437='[39]Opciones Tratamiento'!#REF!,AE437='[39]Opciones Tratamiento'!#REF!,AE437='[39]Opciones Tratamiento'!#REF!),ISBLANK(AE437),ISTEXT(AE437))</xm:f>
          </x14:formula1>
          <xm:sqref>AG437:AH437</xm:sqref>
        </x14:dataValidation>
        <x14:dataValidation type="custom" allowBlank="1" showInputMessage="1" showErrorMessage="1" error="Recuerde que las acciones se generan bajo la medida de mitigar el riesgo">
          <x14:formula1>
            <xm:f>IF(OR(AG437='[40]Opciones Tratamiento'!#REF!,AG437='[40]Opciones Tratamiento'!#REF!,AG437='[40]Opciones Tratamiento'!#REF!),ISBLANK(AG437),ISTEXT(AG437))</xm:f>
          </x14:formula1>
          <xm:sqref>AI437</xm:sqref>
        </x14:dataValidation>
        <x14:dataValidation type="custom" allowBlank="1" showInputMessage="1" showErrorMessage="1" error="Recuerde que las acciones se generan bajo la medida de mitigar el riesgo">
          <x14:formula1>
            <xm:f>IF(OR(AE419='[39]Opciones Tratamiento'!#REF!,AE419='[39]Opciones Tratamiento'!#REF!,AE419='[39]Opciones Tratamiento'!#REF!),ISBLANK(AE419),ISTEXT(AE419))</xm:f>
          </x14:formula1>
          <xm:sqref>AG419:AH421 AG425:AH425</xm:sqref>
        </x14:dataValidation>
        <x14:dataValidation type="custom" allowBlank="1" showInputMessage="1" showErrorMessage="1" error="Recuerde que las acciones se generan bajo la medida de mitigar el riesgo">
          <x14:formula1>
            <xm:f>IF(OR(AG419='[40]Opciones Tratamiento'!#REF!,AG419='[40]Opciones Tratamiento'!#REF!,AG419='[40]Opciones Tratamiento'!#REF!),ISBLANK(AG419),ISTEXT(AG419))</xm:f>
          </x14:formula1>
          <xm:sqref>AJ419:AJ421 AJ425 AJ431:AJ433 AJ437 AJ443:AJ446 AJ449</xm:sqref>
        </x14:dataValidation>
        <x14:dataValidation type="custom" allowBlank="1" showInputMessage="1" showErrorMessage="1" error="Recuerde que las acciones se generan bajo la medida de mitigar el riesgo">
          <x14:formula1>
            <xm:f>IF(OR(AG419='[40]Opciones Tratamiento'!#REF!,AG419='[40]Opciones Tratamiento'!#REF!,AG419='[40]Opciones Tratamiento'!#REF!),ISBLANK(AG419),ISTEXT(AG419))</xm:f>
          </x14:formula1>
          <xm:sqref>AI419:AI421 AI425 AI431:AI433</xm:sqref>
        </x14:dataValidation>
        <x14:dataValidation type="custom" allowBlank="1" showInputMessage="1" showErrorMessage="1" error="Recuerde que las acciones se generan bajo la medida de mitigar el riesgo">
          <x14:formula1>
            <xm:f>IF(OR(AE422='[18]Opciones Tratamiento'!#REF!,AE422='[18]Opciones Tratamiento'!#REF!,AE422='[18]Opciones Tratamiento'!#REF!),ISBLANK(AE422),ISTEXT(AE422))</xm:f>
          </x14:formula1>
          <xm:sqref>AG422:AI424 AI426:AI430 AI434:AI436 AG426:AH436 AG438:AI442 AG447:AI448 AG450:AI454</xm:sqref>
        </x14:dataValidation>
        <x14:dataValidation type="list" allowBlank="1" showInputMessage="1" showErrorMessage="1">
          <x14:formula1>
            <xm:f>'[18]Opciones Tratamiento'!#REF!</xm:f>
          </x14:formula1>
          <xm:sqref>B419:B424</xm:sqref>
        </x14:dataValidation>
        <x14:dataValidation type="list" allowBlank="1" showInputMessage="1" showErrorMessage="1">
          <x14:formula1>
            <xm:f>'[18]Opciones Tratamiento'!#REF!</xm:f>
          </x14:formula1>
          <xm:sqref>C419:C454</xm:sqref>
        </x14:dataValidation>
        <x14:dataValidation type="list" allowBlank="1" showInputMessage="1" showErrorMessage="1">
          <x14:formula1>
            <xm:f>'[18]Opciones Tratamiento'!#REF!</xm:f>
          </x14:formula1>
          <xm:sqref>B425 B431:B454</xm:sqref>
        </x14:dataValidation>
        <x14:dataValidation type="custom" allowBlank="1" showInputMessage="1" showErrorMessage="1" error="Recuerde que las acciones se generan bajo la medida de mitigar el riesgo">
          <x14:formula1>
            <xm:f>IF(OR(AE422='[18]Opciones Tratamiento'!#REF!,AE422='[18]Opciones Tratamiento'!#REF!,AE422='[18]Opciones Tratamiento'!#REF!),ISBLANK(AE422),ISTEXT(AE422))</xm:f>
          </x14:formula1>
          <xm:sqref>AL422:AL424 AL426:AL430 AL434:AL436 AL438:AL442 AL447:AL448 AL450:AL454</xm:sqref>
        </x14:dataValidation>
        <x14:dataValidation type="custom" allowBlank="1" showInputMessage="1" showErrorMessage="1" error="Recuerde que las acciones se generan bajo la medida de mitigar el riesgo">
          <x14:formula1>
            <xm:f>IF(OR(AG422='[18]Opciones Tratamiento'!#REF!,AG422='[18]Opciones Tratamiento'!#REF!,AG422='[18]Opciones Tratamiento'!#REF!),ISBLANK(AG422),ISTEXT(AG422))</xm:f>
          </x14:formula1>
          <xm:sqref>AJ422:AJ424 AJ426:AJ430 AJ434:AJ436 AJ438:AJ442 AJ447:AJ448 AJ450:AJ454</xm:sqref>
        </x14:dataValidation>
        <x14:dataValidation type="custom" allowBlank="1" showInputMessage="1" showErrorMessage="1" error="Recuerde que las acciones se generan bajo la medida de mitigar el riesgo">
          <x14:formula1>
            <xm:f>IF(OR(AE451='[18]Opciones Tratamiento'!#REF!,AE451='[18]Opciones Tratamiento'!#REF!,AE451='[18]Opciones Tratamiento'!#REF!),ISBLANK(AE451),ISTEXT(AE451))</xm:f>
          </x14:formula1>
          <xm:sqref>AK451:AK454</xm:sqref>
        </x14:dataValidation>
        <x14:dataValidation type="list" allowBlank="1" showInputMessage="1" showErrorMessage="1">
          <x14:formula1>
            <xm:f>'[18]Tabla Impacto'!#REF!</xm:f>
          </x14:formula1>
          <xm:sqref>K419:K454</xm:sqref>
        </x14:dataValidation>
        <x14:dataValidation type="list" allowBlank="1" showInputMessage="1" showErrorMessage="1">
          <x14:formula1>
            <xm:f>'[18]Opciones Tratamiento'!#REF!</xm:f>
          </x14:formula1>
          <xm:sqref>AE419:AE454</xm:sqref>
        </x14:dataValidation>
        <x14:dataValidation type="list" allowBlank="1" showInputMessage="1" showErrorMessage="1">
          <x14:formula1>
            <xm:f>'[18]Opciones Tratamiento'!#REF!</xm:f>
          </x14:formula1>
          <xm:sqref>G419:G454</xm:sqref>
        </x14:dataValidation>
        <x14:dataValidation type="list" allowBlank="1" showInputMessage="1" showErrorMessage="1">
          <x14:formula1>
            <xm:f>'[18]Tabla Valoración controles'!#REF!</xm:f>
          </x14:formula1>
          <xm:sqref>X419:X454</xm:sqref>
        </x14:dataValidation>
        <x14:dataValidation type="list" allowBlank="1" showInputMessage="1" showErrorMessage="1">
          <x14:formula1>
            <xm:f>'[18]Tabla Valoración controles'!#REF!</xm:f>
          </x14:formula1>
          <xm:sqref>W419:W454</xm:sqref>
        </x14:dataValidation>
        <x14:dataValidation type="list" allowBlank="1" showInputMessage="1" showErrorMessage="1">
          <x14:formula1>
            <xm:f>'[18]Tabla Valoración controles'!#REF!</xm:f>
          </x14:formula1>
          <xm:sqref>V419:V454</xm:sqref>
        </x14:dataValidation>
        <x14:dataValidation type="list" allowBlank="1" showInputMessage="1" showErrorMessage="1">
          <x14:formula1>
            <xm:f>'[18]Tabla Valoración controles'!#REF!</xm:f>
          </x14:formula1>
          <xm:sqref>T419:T454</xm:sqref>
        </x14:dataValidation>
        <x14:dataValidation type="list" allowBlank="1" showInputMessage="1" showErrorMessage="1">
          <x14:formula1>
            <xm:f>'[18]Tabla Valoración controles'!#REF!</xm:f>
          </x14:formula1>
          <xm:sqref>S419:S454</xm:sqref>
        </x14:dataValidation>
        <x14:dataValidation type="custom" allowBlank="1" showInputMessage="1" showErrorMessage="1" error="Recuerde que las acciones se generan bajo la medida de mitigar el riesgo">
          <x14:formula1>
            <xm:f>IF(OR(AE455='[41]Opciones Tratamiento'!#REF!,AE455='[41]Opciones Tratamiento'!#REF!,AE455='[41]Opciones Tratamiento'!#REF!),ISBLANK(AE455),ISTEXT(AE455))</xm:f>
          </x14:formula1>
          <xm:sqref>AG455:AI466</xm:sqref>
        </x14:dataValidation>
        <x14:dataValidation type="custom" allowBlank="1" showInputMessage="1" showErrorMessage="1" error="Recuerde que las acciones se generan bajo la medida de mitigar el riesgo">
          <x14:formula1>
            <xm:f>IF(OR(AE455='[41]Opciones Tratamiento'!#REF!,AE455='[41]Opciones Tratamiento'!#REF!,AE455='[41]Opciones Tratamiento'!#REF!),ISBLANK(AE455),ISTEXT(AE455))</xm:f>
          </x14:formula1>
          <xm:sqref>AL455:AL466</xm:sqref>
        </x14:dataValidation>
        <x14:dataValidation type="custom" allowBlank="1" showInputMessage="1" showErrorMessage="1" error="Recuerde que las acciones se generan bajo la medida de mitigar el riesgo">
          <x14:formula1>
            <xm:f>IF(OR(AG455='[41]Opciones Tratamiento'!#REF!,AG455='[41]Opciones Tratamiento'!#REF!,AG455='[41]Opciones Tratamiento'!#REF!),ISBLANK(AG455),ISTEXT(AG455))</xm:f>
          </x14:formula1>
          <xm:sqref>AJ455:AJ466</xm:sqref>
        </x14:dataValidation>
        <x14:dataValidation type="custom" allowBlank="1" showInputMessage="1" showErrorMessage="1" error="Recuerde que las acciones se generan bajo la medida de mitigar el riesgo">
          <x14:formula1>
            <xm:f>IF(OR(AE455='[41]Opciones Tratamiento'!#REF!,AE455='[41]Opciones Tratamiento'!#REF!,AE455='[41]Opciones Tratamiento'!#REF!),ISBLANK(AE455),ISTEXT(AE455))</xm:f>
          </x14:formula1>
          <xm:sqref>AK455:AK466</xm:sqref>
        </x14:dataValidation>
        <x14:dataValidation type="list" allowBlank="1" showInputMessage="1" showErrorMessage="1">
          <x14:formula1>
            <xm:f>'[41]Opciones Tratamiento'!#REF!</xm:f>
          </x14:formula1>
          <xm:sqref>AE455:AE466 AE487:AE490 AE500:AE502</xm:sqref>
        </x14:dataValidation>
        <x14:dataValidation type="list" allowBlank="1" showInputMessage="1" showErrorMessage="1">
          <x14:formula1>
            <xm:f>'[41]Tabla Impacto'!#REF!</xm:f>
          </x14:formula1>
          <xm:sqref>K455:K466</xm:sqref>
        </x14:dataValidation>
        <x14:dataValidation type="list" allowBlank="1" showInputMessage="1" showErrorMessage="1">
          <x14:formula1>
            <xm:f>'[41]Tabla Valoración controles'!#REF!</xm:f>
          </x14:formula1>
          <xm:sqref>X455:X466 X487:X490 X500:X502</xm:sqref>
        </x14:dataValidation>
        <x14:dataValidation type="list" allowBlank="1" showInputMessage="1" showErrorMessage="1">
          <x14:formula1>
            <xm:f>'[41]Tabla Valoración controles'!#REF!</xm:f>
          </x14:formula1>
          <xm:sqref>W455:W466 W487:W490 W500:W502</xm:sqref>
        </x14:dataValidation>
        <x14:dataValidation type="list" allowBlank="1" showInputMessage="1" showErrorMessage="1">
          <x14:formula1>
            <xm:f>'[41]Tabla Valoración controles'!#REF!</xm:f>
          </x14:formula1>
          <xm:sqref>V455:V466 V487:V490 V500:V502</xm:sqref>
        </x14:dataValidation>
        <x14:dataValidation type="list" allowBlank="1" showInputMessage="1" showErrorMessage="1">
          <x14:formula1>
            <xm:f>'[41]Tabla Valoración controles'!#REF!</xm:f>
          </x14:formula1>
          <xm:sqref>T455:T466 T487:T490 T500:T502</xm:sqref>
        </x14:dataValidation>
        <x14:dataValidation type="list" allowBlank="1" showInputMessage="1" showErrorMessage="1">
          <x14:formula1>
            <xm:f>'[41]Tabla Valoración controles'!#REF!</xm:f>
          </x14:formula1>
          <xm:sqref>S455:S466 S487:S490 S500:S502</xm:sqref>
        </x14:dataValidation>
        <x14:dataValidation type="list" allowBlank="1" showInputMessage="1" showErrorMessage="1">
          <x14:formula1>
            <xm:f>'[41]Opciones Tratamiento'!#REF!</xm:f>
          </x14:formula1>
          <xm:sqref>C455 C461:C466</xm:sqref>
        </x14:dataValidation>
        <x14:dataValidation type="list" allowBlank="1" showInputMessage="1" showErrorMessage="1">
          <x14:formula1>
            <xm:f>'[41]Opciones Tratamiento'!#REF!</xm:f>
          </x14:formula1>
          <xm:sqref>G455 G461:G466</xm:sqref>
        </x14:dataValidation>
        <x14:dataValidation type="custom" allowBlank="1" showInputMessage="1" showErrorMessage="1" error="Recuerde que las acciones se generan bajo la medida de mitigar el riesgo">
          <x14:formula1>
            <xm:f>IF(OR(AE509='[21]Opciones Tratamiento'!#REF!,AE509='[21]Opciones Tratamiento'!#REF!,AE509='[21]Opciones Tratamiento'!#REF!),ISBLANK(AE509),ISTEXT(AE509))</xm:f>
          </x14:formula1>
          <xm:sqref>AJ509:AJ518 AG509:AI520</xm:sqref>
        </x14:dataValidation>
        <x14:dataValidation type="list" allowBlank="1" showInputMessage="1" showErrorMessage="1">
          <x14:formula1>
            <xm:f>'[21]Opciones Tratamiento'!#REF!</xm:f>
          </x14:formula1>
          <xm:sqref>B509:B514</xm:sqref>
        </x14:dataValidation>
        <x14:dataValidation type="list" allowBlank="1" showInputMessage="1" showErrorMessage="1">
          <x14:formula1>
            <xm:f>'[21]Opciones Tratamiento'!#REF!</xm:f>
          </x14:formula1>
          <xm:sqref>C509:C520</xm:sqref>
        </x14:dataValidation>
        <x14:dataValidation type="list" allowBlank="1" showInputMessage="1" showErrorMessage="1">
          <x14:formula1>
            <xm:f>'[21]Opciones Tratamiento'!#REF!</xm:f>
          </x14:formula1>
          <xm:sqref>B515</xm:sqref>
        </x14:dataValidation>
        <x14:dataValidation type="custom" allowBlank="1" showInputMessage="1" showErrorMessage="1" error="Recuerde que las acciones se generan bajo la medida de mitigar el riesgo">
          <x14:formula1>
            <xm:f>IF(OR(AE512='[21]Opciones Tratamiento'!#REF!,AE512='[21]Opciones Tratamiento'!#REF!,AE512='[21]Opciones Tratamiento'!#REF!),ISBLANK(AE512),ISTEXT(AE512))</xm:f>
          </x14:formula1>
          <xm:sqref>AL512:AL520</xm:sqref>
        </x14:dataValidation>
        <x14:dataValidation type="custom" allowBlank="1" showInputMessage="1" showErrorMessage="1" error="Recuerde que las acciones se generan bajo la medida de mitigar el riesgo">
          <x14:formula1>
            <xm:f>IF(OR(AG519='[21]Opciones Tratamiento'!#REF!,AG519='[21]Opciones Tratamiento'!#REF!,AG519='[21]Opciones Tratamiento'!#REF!),ISBLANK(AG519),ISTEXT(AG519))</xm:f>
          </x14:formula1>
          <xm:sqref>AJ519:AJ520</xm:sqref>
        </x14:dataValidation>
        <x14:dataValidation type="custom" allowBlank="1" showInputMessage="1" showErrorMessage="1" error="Recuerde que las acciones se generan bajo la medida de mitigar el riesgo">
          <x14:formula1>
            <xm:f>IF(OR(AE509='[21]Opciones Tratamiento'!#REF!,AE509='[21]Opciones Tratamiento'!#REF!,AE509='[21]Opciones Tratamiento'!#REF!),ISBLANK(AE509),ISTEXT(AE509))</xm:f>
          </x14:formula1>
          <xm:sqref>AL509:AL511 AK509:AK520</xm:sqref>
        </x14:dataValidation>
        <x14:dataValidation type="list" allowBlank="1" showInputMessage="1" showErrorMessage="1">
          <x14:formula1>
            <xm:f>'[21]Tabla Impacto'!#REF!</xm:f>
          </x14:formula1>
          <xm:sqref>K509:K520</xm:sqref>
        </x14:dataValidation>
        <x14:dataValidation type="list" allowBlank="1" showInputMessage="1" showErrorMessage="1">
          <x14:formula1>
            <xm:f>'[21]Opciones Tratamiento'!#REF!</xm:f>
          </x14:formula1>
          <xm:sqref>AE509:AE520</xm:sqref>
        </x14:dataValidation>
        <x14:dataValidation type="list" allowBlank="1" showInputMessage="1" showErrorMessage="1">
          <x14:formula1>
            <xm:f>'[21]Opciones Tratamiento'!#REF!</xm:f>
          </x14:formula1>
          <xm:sqref>G509:G520</xm:sqref>
        </x14:dataValidation>
        <x14:dataValidation type="list" allowBlank="1" showInputMessage="1" showErrorMessage="1">
          <x14:formula1>
            <xm:f>'[21]Tabla Valoración controles'!#REF!</xm:f>
          </x14:formula1>
          <xm:sqref>X509:X520</xm:sqref>
        </x14:dataValidation>
        <x14:dataValidation type="list" allowBlank="1" showInputMessage="1" showErrorMessage="1">
          <x14:formula1>
            <xm:f>'[21]Tabla Valoración controles'!#REF!</xm:f>
          </x14:formula1>
          <xm:sqref>W509:W520</xm:sqref>
        </x14:dataValidation>
        <x14:dataValidation type="list" allowBlank="1" showInputMessage="1" showErrorMessage="1">
          <x14:formula1>
            <xm:f>'[21]Tabla Valoración controles'!#REF!</xm:f>
          </x14:formula1>
          <xm:sqref>V509:V520</xm:sqref>
        </x14:dataValidation>
        <x14:dataValidation type="list" allowBlank="1" showInputMessage="1" showErrorMessage="1">
          <x14:formula1>
            <xm:f>'[21]Tabla Valoración controles'!#REF!</xm:f>
          </x14:formula1>
          <xm:sqref>T509:T520</xm:sqref>
        </x14:dataValidation>
        <x14:dataValidation type="list" allowBlank="1" showInputMessage="1" showErrorMessage="1">
          <x14:formula1>
            <xm:f>'[21]Tabla Valoración controles'!#REF!</xm:f>
          </x14:formula1>
          <xm:sqref>S509:S520</xm:sqref>
        </x14:dataValidation>
        <x14:dataValidation type="custom" allowBlank="1" showInputMessage="1" showErrorMessage="1" error="Recuerde que las acciones se generan bajo la medida de mitigar el riesgo">
          <x14:formula1>
            <xm:f>IF(OR(AE467='[20]Opciones Tratamiento'!#REF!,AE467='[20]Opciones Tratamiento'!#REF!,AE467='[20]Opciones Tratamiento'!#REF!),ISBLANK(AE467),ISTEXT(AE467))</xm:f>
          </x14:formula1>
          <xm:sqref>AK472 AK467:AK469 AK480 AK482:AK507</xm:sqref>
        </x14:dataValidation>
        <x14:dataValidation type="custom" allowBlank="1" showInputMessage="1" showErrorMessage="1" error="Recuerde que las acciones se generan bajo la medida de mitigar el riesgo">
          <x14:formula1>
            <xm:f>IF(OR(AG472='[20]Opciones Tratamiento'!#REF!,AG472='[20]Opciones Tratamiento'!#REF!,AG472='[20]Opciones Tratamiento'!#REF!),ISBLANK(AG472),ISTEXT(AG472))</xm:f>
          </x14:formula1>
          <xm:sqref>AJ472 AJ482:AJ484 AJ494:AJ496 AJ500:AJ502</xm:sqref>
        </x14:dataValidation>
        <x14:dataValidation type="custom" allowBlank="1" showInputMessage="1" showErrorMessage="1" error="Recuerde que las acciones se generan bajo la medida de mitigar el riesgo">
          <x14:formula1>
            <xm:f>IF(OR(AE467='[20]Opciones Tratamiento'!#REF!,AE467='[20]Opciones Tratamiento'!#REF!,AE467='[20]Opciones Tratamiento'!#REF!),ISBLANK(AE467),ISTEXT(AE467))</xm:f>
          </x14:formula1>
          <xm:sqref>AL467:AL469 AL472 AL479:AL484 AL486:AL490 AL493:AL496 AL500:AL507</xm:sqref>
        </x14:dataValidation>
        <x14:dataValidation type="custom" allowBlank="1" showInputMessage="1" showErrorMessage="1" error="Recuerde que las acciones se generan bajo la medida de mitigar el riesgo">
          <x14:formula1>
            <xm:f>IF(OR(AE472='[20]Opciones Tratamiento'!#REF!,AE472='[20]Opciones Tratamiento'!#REF!,AE472='[20]Opciones Tratamiento'!#REF!),ISBLANK(AE472),ISTEXT(AE472))</xm:f>
          </x14:formula1>
          <xm:sqref>AG472:AI472 AG482:AI484 AH487 AH492 AG494:AI496 AG500:AI502</xm:sqref>
        </x14:dataValidation>
        <x14:dataValidation type="custom" allowBlank="1" showInputMessage="1" showErrorMessage="1" error="Recuerde que las acciones se generan bajo la medida de mitigar el riesgo">
          <x14:formula1>
            <xm:f>IF(OR(AE467='[42]Opciones Tratamiento'!#REF!,AE467='[42]Opciones Tratamiento'!#REF!,AE467='[42]Opciones Tratamiento'!#REF!),ISBLANK(AE467),ISTEXT(AE467))</xm:f>
          </x14:formula1>
          <xm:sqref>AH467:AI469 AG469 AG479:AI481 AI486:AI493 AG485:AI485 AG486:AH486 AG487:AG493 AH488:AH491 AH493 AG497:AI499 AG503:AI507</xm:sqref>
        </x14:dataValidation>
        <x14:dataValidation type="custom" allowBlank="1" showInputMessage="1" showErrorMessage="1" error="Recuerde que las acciones se generan bajo la medida de mitigar el riesgo">
          <x14:formula1>
            <xm:f>IF(OR(AG467='[42]Opciones Tratamiento'!#REF!,AG467='[42]Opciones Tratamiento'!#REF!,AG467='[42]Opciones Tratamiento'!#REF!),ISBLANK(AG467),ISTEXT(AG467))</xm:f>
          </x14:formula1>
          <xm:sqref>AJ467:AJ470 AJ479:AJ481 AJ485:AJ493 AJ497:AJ499 AJ503:AJ507</xm:sqref>
        </x14:dataValidation>
        <x14:dataValidation type="custom" allowBlank="1" showInputMessage="1" showErrorMessage="1" error="Recuerde que las acciones se generan bajo la medida de mitigar el riesgo">
          <x14:formula1>
            <xm:f>IF(OR(AE471='[20]Opciones Tratamiento'!#REF!,AE471='[20]Opciones Tratamiento'!#REF!,AE471='[20]Opciones Tratamiento'!#REF!),ISBLANK(AE471),ISTEXT(AE471))</xm:f>
          </x14:formula1>
          <xm:sqref>AK470</xm:sqref>
        </x14:dataValidation>
        <x14:dataValidation type="custom" allowBlank="1" showInputMessage="1" showErrorMessage="1" error="Recuerde que las acciones se generan bajo la medida de mitigar el riesgo">
          <x14:formula1>
            <xm:f>IF(OR(AE471='[20]Opciones Tratamiento'!#REF!,AE471='[20]Opciones Tratamiento'!#REF!,AE471='[20]Opciones Tratamiento'!#REF!),ISBLANK(AE471),ISTEXT(AE471))</xm:f>
          </x14:formula1>
          <xm:sqref>AL470</xm:sqref>
        </x14:dataValidation>
        <x14:dataValidation type="custom" allowBlank="1" showInputMessage="1" showErrorMessage="1" error="Recuerde que las acciones se generan bajo la medida de mitigar el riesgo">
          <x14:formula1>
            <xm:f>IF(OR(AF471='[42]Opciones Tratamiento'!#REF!,AF471='[42]Opciones Tratamiento'!#REF!,AF471='[42]Opciones Tratamiento'!#REF!),ISBLANK(AF471),ISTEXT(AF471))</xm:f>
          </x14:formula1>
          <xm:sqref>AH470:AI470</xm:sqref>
        </x14:dataValidation>
        <x14:dataValidation type="list" allowBlank="1" showInputMessage="1" showErrorMessage="1">
          <x14:formula1>
            <xm:f>'[19]Opciones Tratamiento'!#REF!</xm:f>
          </x14:formula1>
          <xm:sqref>B467:B472</xm:sqref>
        </x14:dataValidation>
        <x14:dataValidation type="list" allowBlank="1" showInputMessage="1" showErrorMessage="1">
          <x14:formula1>
            <xm:f>'[19]Opciones Tratamiento'!#REF!</xm:f>
          </x14:formula1>
          <xm:sqref>C467:C472</xm:sqref>
        </x14:dataValidation>
        <x14:dataValidation type="list" allowBlank="1" showInputMessage="1" showErrorMessage="1">
          <x14:formula1>
            <xm:f>'[19]Tabla Impacto'!#REF!</xm:f>
          </x14:formula1>
          <xm:sqref>K467:K472 K479:K490 K497:K502</xm:sqref>
        </x14:dataValidation>
        <x14:dataValidation type="list" allowBlank="1" showInputMessage="1" showErrorMessage="1">
          <x14:formula1>
            <xm:f>'[19]Opciones Tratamiento'!#REF!</xm:f>
          </x14:formula1>
          <xm:sqref>AE467:AE472 AE485:AE486 AE497:AE499</xm:sqref>
        </x14:dataValidation>
        <x14:dataValidation type="list" allowBlank="1" showInputMessage="1" showErrorMessage="1">
          <x14:formula1>
            <xm:f>'[19]Opciones Tratamiento'!#REF!</xm:f>
          </x14:formula1>
          <xm:sqref>G467:G472</xm:sqref>
        </x14:dataValidation>
        <x14:dataValidation type="list" allowBlank="1" showInputMessage="1" showErrorMessage="1">
          <x14:formula1>
            <xm:f>'[19]Tabla Valoración controles'!#REF!</xm:f>
          </x14:formula1>
          <xm:sqref>X467:X472 X485:X486 X497:X499</xm:sqref>
        </x14:dataValidation>
        <x14:dataValidation type="list" allowBlank="1" showInputMessage="1" showErrorMessage="1">
          <x14:formula1>
            <xm:f>'[19]Tabla Valoración controles'!#REF!</xm:f>
          </x14:formula1>
          <xm:sqref>W467:W472 W485:W486 W497:W499</xm:sqref>
        </x14:dataValidation>
        <x14:dataValidation type="list" allowBlank="1" showInputMessage="1" showErrorMessage="1">
          <x14:formula1>
            <xm:f>'[19]Tabla Valoración controles'!#REF!</xm:f>
          </x14:formula1>
          <xm:sqref>V467:V472 V485:V486 V497:V499</xm:sqref>
        </x14:dataValidation>
        <x14:dataValidation type="list" allowBlank="1" showInputMessage="1" showErrorMessage="1">
          <x14:formula1>
            <xm:f>'[19]Tabla Valoración controles'!#REF!</xm:f>
          </x14:formula1>
          <xm:sqref>T467:T472 T485:T486 T497:T499</xm:sqref>
        </x14:dataValidation>
        <x14:dataValidation type="list" allowBlank="1" showInputMessage="1" showErrorMessage="1">
          <x14:formula1>
            <xm:f>'[19]Tabla Valoración controles'!#REF!</xm:f>
          </x14:formula1>
          <xm:sqref>S467:S472 S485:S486 S497:S499</xm:sqref>
        </x14:dataValidation>
        <x14:dataValidation type="custom" allowBlank="1" showInputMessage="1" showErrorMessage="1" error="Recuerde que las acciones se generan bajo la medida de mitigar el riesgo">
          <x14:formula1>
            <xm:f>IF(OR(AE473='[36]Opciones Tratamiento'!#REF!,AE473='[36]Opciones Tratamiento'!#REF!,AE473='[36]Opciones Tratamiento'!#REF!),ISBLANK(AE473),ISTEXT(AE473))</xm:f>
          </x14:formula1>
          <xm:sqref>AL473</xm:sqref>
        </x14:dataValidation>
        <x14:dataValidation type="custom" allowBlank="1" showInputMessage="1" showErrorMessage="1" error="Recuerde que las acciones se generan bajo la medida de mitigar el riesgo">
          <x14:formula1>
            <xm:f>IF(OR(AE475='[36]Opciones Tratamiento'!#REF!,AE475='[36]Opciones Tratamiento'!#REF!,AE475='[36]Opciones Tratamiento'!#REF!),ISBLANK(AE475),ISTEXT(AE475))</xm:f>
          </x14:formula1>
          <xm:sqref>AL474</xm:sqref>
        </x14:dataValidation>
        <x14:dataValidation type="custom" allowBlank="1" showInputMessage="1" showErrorMessage="1" error="Recuerde que las acciones se generan bajo la medida de mitigar el riesgo">
          <x14:formula1>
            <xm:f>IF(OR(AE477='[36]Opciones Tratamiento'!#REF!,AE477='[36]Opciones Tratamiento'!#REF!,AE477='[36]Opciones Tratamiento'!#REF!),ISBLANK(AE477),ISTEXT(AE477))</xm:f>
          </x14:formula1>
          <xm:sqref>AL475</xm:sqref>
        </x14:dataValidation>
        <x14:dataValidation type="custom" allowBlank="1" showInputMessage="1" showErrorMessage="1" error="Recuerde que las acciones se generan bajo la medida de mitigar el riesgo">
          <x14:formula1>
            <xm:f>IF(OR(AE474='[36]Opciones Tratamiento'!#REF!,AE474='[36]Opciones Tratamiento'!#REF!,AE474='[36]Opciones Tratamiento'!#REF!),ISBLANK(AE474),ISTEXT(AE474))</xm:f>
          </x14:formula1>
          <xm:sqref>AL476</xm:sqref>
        </x14:dataValidation>
        <x14:dataValidation type="custom" allowBlank="1" showInputMessage="1" showErrorMessage="1" error="Recuerde que las acciones se generan bajo la medida de mitigar el riesgo">
          <x14:formula1>
            <xm:f>IF(OR(AE476='[36]Opciones Tratamiento'!#REF!,AE476='[36]Opciones Tratamiento'!#REF!,AE476='[36]Opciones Tratamiento'!#REF!),ISBLANK(AE476),ISTEXT(AE476))</xm:f>
          </x14:formula1>
          <xm:sqref>AL477</xm:sqref>
        </x14:dataValidation>
        <x14:dataValidation type="custom" allowBlank="1" showInputMessage="1" showErrorMessage="1" error="Recuerde que las acciones se generan bajo la medida de mitigar el riesgo">
          <x14:formula1>
            <xm:f>IF(OR(AE473='[36]Opciones Tratamiento'!#REF!,AE473='[36]Opciones Tratamiento'!#REF!,AE473='[36]Opciones Tratamiento'!#REF!),ISBLANK(AE473),ISTEXT(AE473))</xm:f>
          </x14:formula1>
          <xm:sqref>AK473:AK474 AK476</xm:sqref>
        </x14:dataValidation>
        <x14:dataValidation type="custom" allowBlank="1" showInputMessage="1" showErrorMessage="1" error="Recuerde que las acciones se generan bajo la medida de mitigar el riesgo">
          <x14:formula1>
            <xm:f>IF(OR(AE475='[36]Opciones Tratamiento'!#REF!,AE475='[36]Opciones Tratamiento'!#REF!,AE475='[36]Opciones Tratamiento'!#REF!),ISBLANK(AE475),ISTEXT(AE475))</xm:f>
          </x14:formula1>
          <xm:sqref>AK477</xm:sqref>
        </x14:dataValidation>
        <x14:dataValidation type="custom" allowBlank="1" showInputMessage="1" showErrorMessage="1" error="Recuerde que las acciones se generan bajo la medida de mitigar el riesgo">
          <x14:formula1>
            <xm:f>IF(OR(AG472='[36]Opciones Tratamiento'!#REF!,AG472='[36]Opciones Tratamiento'!#REF!,AG472='[36]Opciones Tratamiento'!#REF!),ISBLANK(AG472),ISTEXT(AG472))</xm:f>
          </x14:formula1>
          <xm:sqref>AJ473:AJ474</xm:sqref>
        </x14:dataValidation>
        <x14:dataValidation type="custom" allowBlank="1" showInputMessage="1" showErrorMessage="1" error="Recuerde que las acciones se generan bajo la medida de mitigar el riesgo">
          <x14:formula1>
            <xm:f>IF(OR(AE477='[36]Opciones Tratamiento'!#REF!,AE477='[36]Opciones Tratamiento'!#REF!,AE477='[36]Opciones Tratamiento'!#REF!),ISBLANK(AE477),ISTEXT(AE477))</xm:f>
          </x14:formula1>
          <xm:sqref>AK475</xm:sqref>
        </x14:dataValidation>
        <x14:dataValidation type="custom" allowBlank="1" showInputMessage="1" showErrorMessage="1" error="Recuerde que las acciones se generan bajo la medida de mitigar el riesgo">
          <x14:formula1>
            <xm:f>IF(OR(#REF!='[36]Opciones Tratamiento'!#REF!,#REF!='[36]Opciones Tratamiento'!#REF!,#REF!='[36]Opciones Tratamiento'!#REF!),ISBLANK(#REF!),ISTEXT(#REF!))</xm:f>
          </x14:formula1>
          <xm:sqref>AJ476</xm:sqref>
        </x14:dataValidation>
        <x14:dataValidation type="custom" allowBlank="1" showInputMessage="1" showErrorMessage="1" error="Recuerde que las acciones se generan bajo la medida de mitigar el riesgo">
          <x14:formula1>
            <xm:f>IF(OR(AE474='[36]Opciones Tratamiento'!#REF!,AE474='[36]Opciones Tratamiento'!#REF!,AE474='[36]Opciones Tratamiento'!#REF!),ISBLANK(AE474),ISTEXT(AE474))</xm:f>
          </x14:formula1>
          <xm:sqref>AH474:AI474 AG473:AI473 AH476</xm:sqref>
        </x14:dataValidation>
        <x14:dataValidation type="custom" allowBlank="1" showInputMessage="1" showErrorMessage="1" error="Recuerde que las acciones se generan bajo la medida de mitigar el riesgo">
          <x14:formula1>
            <xm:f>IF(OR(AE478='[36]Opciones Tratamiento'!#REF!,AE478='[36]Opciones Tratamiento'!#REF!,AE478='[36]Opciones Tratamiento'!#REF!),ISBLANK(AE478),ISTEXT(AE478))</xm:f>
          </x14:formula1>
          <xm:sqref>AG475:AH475</xm:sqref>
        </x14:dataValidation>
        <x14:dataValidation type="custom" allowBlank="1" showInputMessage="1" showErrorMessage="1" error="Recuerde que las acciones se generan bajo la medida de mitigar el riesgo">
          <x14:formula1>
            <xm:f>IF(OR(AE475='[36]Opciones Tratamiento'!#REF!,AE475='[36]Opciones Tratamiento'!#REF!,AE475='[36]Opciones Tratamiento'!#REF!),ISBLANK(AE475),ISTEXT(AE475))</xm:f>
          </x14:formula1>
          <xm:sqref>AG476</xm:sqref>
        </x14:dataValidation>
        <x14:dataValidation type="custom" allowBlank="1" showInputMessage="1" showErrorMessage="1" error="Recuerde que las acciones se generan bajo la medida de mitigar el riesgo">
          <x14:formula1>
            <xm:f>IF(OR(AE476='[36]Opciones Tratamiento'!#REF!,AE476='[36]Opciones Tratamiento'!#REF!,AE476='[36]Opciones Tratamiento'!#REF!),ISBLANK(AE476),ISTEXT(AE476))</xm:f>
          </x14:formula1>
          <xm:sqref>AG474</xm:sqref>
        </x14:dataValidation>
        <x14:dataValidation type="custom" allowBlank="1" showInputMessage="1" showErrorMessage="1" error="Recuerde que las acciones se generan bajo la medida de mitigar el riesgo">
          <x14:formula1>
            <xm:f>IF(OR(AG477='[36]Opciones Tratamiento'!#REF!,AG477='[36]Opciones Tratamiento'!#REF!,AG477='[36]Opciones Tratamiento'!#REF!),ISBLANK(AG477),ISTEXT(AG477))</xm:f>
          </x14:formula1>
          <xm:sqref>AJ475</xm:sqref>
        </x14:dataValidation>
        <x14:dataValidation type="custom" allowBlank="1" showInputMessage="1" showErrorMessage="1" error="Recuerde que las acciones se generan bajo la medida de mitigar el riesgo">
          <x14:formula1>
            <xm:f>IF(OR(AE477='[36]Opciones Tratamiento'!#REF!,AE477='[36]Opciones Tratamiento'!#REF!,AE477='[36]Opciones Tratamiento'!#REF!),ISBLANK(AE477),ISTEXT(AE477))</xm:f>
          </x14:formula1>
          <xm:sqref>AG477</xm:sqref>
        </x14:dataValidation>
        <x14:dataValidation type="custom" allowBlank="1" showInputMessage="1" showErrorMessage="1" error="Recuerde que las acciones se generan bajo la medida de mitigar el riesgo">
          <x14:formula1>
            <xm:f>IF(OR(AG476='[36]Opciones Tratamiento'!#REF!,AG476='[36]Opciones Tratamiento'!#REF!,AG476='[36]Opciones Tratamiento'!#REF!),ISBLANK(AG476),ISTEXT(AG476))</xm:f>
          </x14:formula1>
          <xm:sqref>AJ477</xm:sqref>
        </x14:dataValidation>
        <x14:dataValidation type="custom" allowBlank="1" showInputMessage="1" showErrorMessage="1" error="Recuerde que las acciones se generan bajo la medida de mitigar el riesgo">
          <x14:formula1>
            <xm:f>IF(OR(AG475='[36]Opciones Tratamiento'!#REF!,AG475='[36]Opciones Tratamiento'!#REF!,AG475='[36]Opciones Tratamiento'!#REF!),ISBLANK(AG475),ISTEXT(AG475))</xm:f>
          </x14:formula1>
          <xm:sqref>AI475:AI476</xm:sqref>
        </x14:dataValidation>
        <x14:dataValidation type="custom" allowBlank="1" showInputMessage="1" showErrorMessage="1" error="Recuerde que las acciones se generan bajo la medida de mitigar el riesgo">
          <x14:formula1>
            <xm:f>IF(OR(AF476='[36]Opciones Tratamiento'!#REF!,AF476='[36]Opciones Tratamiento'!#REF!,AF476='[36]Opciones Tratamiento'!#REF!),ISBLANK(AF476),ISTEXT(AF476))</xm:f>
          </x14:formula1>
          <xm:sqref>AH477:AI477</xm:sqref>
        </x14:dataValidation>
        <x14:dataValidation type="list" allowBlank="1" showInputMessage="1" showErrorMessage="1">
          <x14:formula1>
            <xm:f>'[42]Tabla Valoración controles'!#REF!</xm:f>
          </x14:formula1>
          <xm:sqref>S473:T475 V473:X475 S503:T503 V503:X503</xm:sqref>
        </x14:dataValidation>
        <x14:dataValidation type="list" allowBlank="1" showInputMessage="1" showErrorMessage="1">
          <x14:formula1>
            <xm:f>'[42]Tabla Impacto'!#REF!</xm:f>
          </x14:formula1>
          <xm:sqref>K473:K478 K491:K496</xm:sqref>
        </x14:dataValidation>
        <x14:dataValidation type="list" allowBlank="1" showInputMessage="1" showErrorMessage="1">
          <x14:formula1>
            <xm:f>'[42]Opciones Tratamiento'!#REF!</xm:f>
          </x14:formula1>
          <xm:sqref>B473 AE473 G473:G484 C473:C484 B479:B484 B491:C508 G497:G508</xm:sqref>
        </x14:dataValidation>
        <x14:dataValidation type="list" allowBlank="1" showInputMessage="1" showErrorMessage="1">
          <x14:formula1>
            <xm:f>'[20]Opciones Tratamiento'!#REF!</xm:f>
          </x14:formula1>
          <xm:sqref>AE474:AE484 AE491:AE496 AE503:AE508</xm:sqref>
        </x14:dataValidation>
        <x14:dataValidation type="list" allowBlank="1" showInputMessage="1" showErrorMessage="1">
          <x14:formula1>
            <xm:f>'[20]Tabla Valoración controles'!#REF!</xm:f>
          </x14:formula1>
          <xm:sqref>X476:X484 X491:X496 X504:X508</xm:sqref>
        </x14:dataValidation>
        <x14:dataValidation type="list" allowBlank="1" showInputMessage="1" showErrorMessage="1">
          <x14:formula1>
            <xm:f>'[20]Tabla Valoración controles'!#REF!</xm:f>
          </x14:formula1>
          <xm:sqref>W476:W484 W491:W496 W504:W508</xm:sqref>
        </x14:dataValidation>
        <x14:dataValidation type="list" allowBlank="1" showInputMessage="1" showErrorMessage="1">
          <x14:formula1>
            <xm:f>'[20]Tabla Valoración controles'!#REF!</xm:f>
          </x14:formula1>
          <xm:sqref>V476:V484 V491:V496 V504:V508</xm:sqref>
        </x14:dataValidation>
        <x14:dataValidation type="list" allowBlank="1" showInputMessage="1" showErrorMessage="1">
          <x14:formula1>
            <xm:f>'[20]Tabla Valoración controles'!#REF!</xm:f>
          </x14:formula1>
          <xm:sqref>T476:T484 T491:T496 T504:T508</xm:sqref>
        </x14:dataValidation>
        <x14:dataValidation type="list" allowBlank="1" showInputMessage="1" showErrorMessage="1">
          <x14:formula1>
            <xm:f>'[20]Tabla Valoración controles'!#REF!</xm:f>
          </x14:formula1>
          <xm:sqref>S476:S484 S491:S496 S504:S508</xm:sqref>
        </x14:dataValidation>
        <x14:dataValidation type="custom" allowBlank="1" showInputMessage="1" showErrorMessage="1" error="Recuerde que las acciones se generan bajo la medida de mitigar el riesgo">
          <x14:formula1>
            <xm:f>IF(OR(AE479='[42]Opciones Tratamiento'!#REF!,AE479='[42]Opciones Tratamiento'!#REF!,AE479='[42]Opciones Tratamiento'!#REF!),ISBLANK(AE479),ISTEXT(AE479))</xm:f>
          </x14:formula1>
          <xm:sqref>AK479 AK481</xm:sqref>
        </x14:dataValidation>
        <x14:dataValidation type="list" allowBlank="1" showInputMessage="1" showErrorMessage="1">
          <x14:formula1>
            <xm:f>'[20]Opciones Tratamiento'!#REF!</xm:f>
          </x14:formula1>
          <xm:sqref>G485:G496</xm:sqref>
        </x14:dataValidation>
        <x14:dataValidation type="list" allowBlank="1" showInputMessage="1" showErrorMessage="1">
          <x14:formula1>
            <xm:f>'[20]Opciones Tratamiento'!#REF!</xm:f>
          </x14:formula1>
          <xm:sqref>C485:C490</xm:sqref>
        </x14:dataValidation>
        <x14:dataValidation type="list" allowBlank="1" showInputMessage="1" showErrorMessage="1">
          <x14:formula1>
            <xm:f>'[20]Opciones Tratamiento'!#REF!</xm:f>
          </x14:formula1>
          <xm:sqref>B485:B490</xm:sqref>
        </x14:dataValidation>
        <x14:dataValidation type="custom" allowBlank="1" showInputMessage="1" showErrorMessage="1" error="Recuerde que las acciones se generan bajo la medida de mitigar el riesgo">
          <x14:formula1>
            <xm:f>IF(OR(AD485='[42]Opciones Tratamiento'!#REF!,AD485='[42]Opciones Tratamiento'!#REF!,AD485='[42]Opciones Tratamiento'!#REF!),ISBLANK(AD485),ISTEXT(AD485))</xm:f>
          </x14:formula1>
          <xm:sqref>AL485 AL491:AL492 AL497:AL499</xm:sqref>
        </x14:dataValidation>
        <x14:dataValidation type="list" allowBlank="1" showInputMessage="1" showErrorMessage="1">
          <x14:formula1>
            <xm:f>'[20]Tabla Impacto'!#REF!</xm:f>
          </x14:formula1>
          <xm:sqref>K503:K508</xm:sqref>
        </x14:dataValidation>
        <x14:dataValidation type="custom" allowBlank="1" showInputMessage="1" showErrorMessage="1" error="Recuerde que las acciones se generan bajo la medida de mitigar el riesgo">
          <x14:formula1>
            <xm:f>IF(OR(AE260='[43]Opciones Tratamiento'!#REF!,AE260='[43]Opciones Tratamiento'!#REF!,AE260='[43]Opciones Tratamiento'!#REF!),ISBLANK(AE260),ISTEXT(AE260))</xm:f>
          </x14:formula1>
          <xm:sqref>AG260:AI262 AG265:AI270</xm:sqref>
        </x14:dataValidation>
        <x14:dataValidation type="custom" allowBlank="1" showInputMessage="1" showErrorMessage="1" error="Recuerde que las acciones se generan bajo la medida de mitigar el riesgo">
          <x14:formula1>
            <xm:f>IF(OR(AE260='[43]Opciones Tratamiento'!#REF!,AE260='[43]Opciones Tratamiento'!#REF!,AE260='[43]Opciones Tratamiento'!#REF!),ISBLANK(AE260),ISTEXT(AE260))</xm:f>
          </x14:formula1>
          <xm:sqref>AL260:AL262 AL265:AL270</xm:sqref>
        </x14:dataValidation>
        <x14:dataValidation type="custom" allowBlank="1" showInputMessage="1" showErrorMessage="1" error="Recuerde que las acciones se generan bajo la medida de mitigar el riesgo">
          <x14:formula1>
            <xm:f>IF(OR(AG260='[43]Opciones Tratamiento'!#REF!,AG260='[43]Opciones Tratamiento'!#REF!,AG260='[43]Opciones Tratamiento'!#REF!),ISBLANK(AG260),ISTEXT(AG260))</xm:f>
          </x14:formula1>
          <xm:sqref>AJ260:AJ262 AJ265:AJ270</xm:sqref>
        </x14:dataValidation>
        <x14:dataValidation type="custom" allowBlank="1" showInputMessage="1" showErrorMessage="1" error="Recuerde que las acciones se generan bajo la medida de mitigar el riesgo">
          <x14:formula1>
            <xm:f>IF(OR(AE260='[43]Opciones Tratamiento'!#REF!,AE260='[43]Opciones Tratamiento'!#REF!,AE260='[43]Opciones Tratamiento'!#REF!),ISBLANK(AE260),ISTEXT(AE260))</xm:f>
          </x14:formula1>
          <xm:sqref>AK260:AK262 AK265:AK270</xm:sqref>
        </x14:dataValidation>
        <x14:dataValidation type="custom" allowBlank="1" showInputMessage="1" showErrorMessage="1" error="Recuerde que las acciones se generan bajo la medida de mitigar el riesgo">
          <x14:formula1>
            <xm:f>IF(OR(AE104='[44]Opciones Tratamiento'!#REF!,AE104='[44]Opciones Tratamiento'!#REF!,AE104='[44]Opciones Tratamiento'!#REF!),ISBLANK(AE104),ISTEXT(AE104))</xm:f>
          </x14:formula1>
          <xm:sqref>AG104:AI106</xm:sqref>
        </x14:dataValidation>
        <x14:dataValidation type="custom" allowBlank="1" showInputMessage="1" showErrorMessage="1" error="Recuerde que las acciones se generan bajo la medida de mitigar el riesgo">
          <x14:formula1>
            <xm:f>IF(OR(AE104='[44]Opciones Tratamiento'!#REF!,AE104='[44]Opciones Tratamiento'!#REF!,AE104='[44]Opciones Tratamiento'!#REF!),ISBLANK(AE104),ISTEXT(AE104))</xm:f>
          </x14:formula1>
          <xm:sqref>AL104:AL106</xm:sqref>
        </x14:dataValidation>
        <x14:dataValidation type="custom" allowBlank="1" showInputMessage="1" showErrorMessage="1" error="Recuerde que las acciones se generan bajo la medida de mitigar el riesgo">
          <x14:formula1>
            <xm:f>IF(OR(AG104='[44]Opciones Tratamiento'!#REF!,AG104='[44]Opciones Tratamiento'!#REF!,AG104='[44]Opciones Tratamiento'!#REF!),ISBLANK(AG104),ISTEXT(AG104))</xm:f>
          </x14:formula1>
          <xm:sqref>AJ104:AJ106</xm:sqref>
        </x14:dataValidation>
        <x14:dataValidation type="custom" allowBlank="1" showInputMessage="1" showErrorMessage="1" error="Recuerde que las acciones se generan bajo la medida de mitigar el riesgo">
          <x14:formula1>
            <xm:f>IF(OR(AE104='[44]Opciones Tratamiento'!#REF!,AE104='[44]Opciones Tratamiento'!#REF!,AE104='[44]Opciones Tratamiento'!#REF!),ISBLANK(AE104),ISTEXT(AE104))</xm:f>
          </x14:formula1>
          <xm:sqref>AK104:AK106</xm:sqref>
        </x14:dataValidation>
        <x14:dataValidation type="custom" allowBlank="1" showInputMessage="1" showErrorMessage="1" error="Recuerde que las acciones se generan bajo la medida de mitigar el riesgo">
          <x14:formula1>
            <xm:f>IF(OR(AF305='[35]Opciones Tratamiento'!#REF!,AF305='[35]Opciones Tratamiento'!#REF!,AF305='[35]Opciones Tratamiento'!#REF!),ISBLANK(AF305),ISTEXT(AF305))</xm:f>
          </x14:formula1>
          <xm:sqref>AH305:AI307 AH311:AI312</xm:sqref>
        </x14:dataValidation>
        <x14:dataValidation type="custom" allowBlank="1" showInputMessage="1" showErrorMessage="1" error="Recuerde que las acciones se generan bajo la medida de mitigar el riesgo">
          <x14:formula1>
            <xm:f>IF(OR(AE305='[35]Opciones Tratamiento'!#REF!,AE305='[35]Opciones Tratamiento'!#REF!,AE305='[35]Opciones Tratamiento'!#REF!),ISBLANK(AE305),ISTEXT(AE305))</xm:f>
          </x14:formula1>
          <xm:sqref>AK305:AK307 AK311:AK312</xm:sqref>
        </x14:dataValidation>
        <x14:dataValidation type="custom" allowBlank="1" showInputMessage="1" showErrorMessage="1" error="Recuerde que las acciones se generan bajo la medida de mitigar el riesgo">
          <x14:formula1>
            <xm:f>IF(OR(AG305='[35]Opciones Tratamiento'!#REF!,AG305='[35]Opciones Tratamiento'!#REF!,AG305='[35]Opciones Tratamiento'!#REF!),ISBLANK(AG305),ISTEXT(AG305))</xm:f>
          </x14:formula1>
          <xm:sqref>AJ305:AJ307 AJ311:AJ312</xm:sqref>
        </x14:dataValidation>
        <x14:dataValidation type="custom" allowBlank="1" showInputMessage="1" showErrorMessage="1" error="Recuerde que las acciones se generan bajo la medida de mitigar el riesgo">
          <x14:formula1>
            <xm:f>IF(OR(AE305='[35]Opciones Tratamiento'!#REF!,AE305='[35]Opciones Tratamiento'!#REF!,AE305='[35]Opciones Tratamiento'!#REF!),ISBLANK(AE305),ISTEXT(AE305))</xm:f>
          </x14:formula1>
          <xm:sqref>AL305:AL307 AL311:AL312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Riesgos Gestion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dc:creator>
  <cp:lastModifiedBy>Camilo</cp:lastModifiedBy>
  <dcterms:created xsi:type="dcterms:W3CDTF">2021-05-26T16:44:05Z</dcterms:created>
  <dcterms:modified xsi:type="dcterms:W3CDTF">2021-10-20T01:38:28Z</dcterms:modified>
</cp:coreProperties>
</file>