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TOSG-CPS-652-2023 GOBERNACION 2023\COPA GOBERNACION\congreso Tecnico tejo y minitejo\"/>
    </mc:Choice>
  </mc:AlternateContent>
  <xr:revisionPtr revIDLastSave="0" documentId="13_ncr:1_{96C9B44C-70EB-4813-8422-E130B6F15273}" xr6:coauthVersionLast="36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ROGRAMACION 1ERA FASE " sheetId="7" r:id="rId1"/>
    <sheet name="GRUPOS 1ERA FASE" sheetId="6" r:id="rId2"/>
    <sheet name="PROGRAMACION 2DA FASE  " sheetId="9" r:id="rId3"/>
    <sheet name="GRUPOS 2DA FASE " sheetId="10" r:id="rId4"/>
  </sheets>
  <externalReferences>
    <externalReference r:id="rId5"/>
  </externalReferences>
  <definedNames>
    <definedName name="_xlnm._FilterDatabase" localSheetId="1" hidden="1">'GRUPOS 1ERA FASE'!$B$3:$F$38</definedName>
    <definedName name="_xlnm._FilterDatabase" localSheetId="3" hidden="1">'GRUPOS 2DA FASE '!$D$3:$H$37</definedName>
    <definedName name="BBDD">[1]BBDD!$1:$1048576</definedName>
  </definedNames>
  <calcPr calcId="1790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9" l="1"/>
  <c r="E97" i="9" s="1"/>
  <c r="B85" i="9"/>
  <c r="E92" i="9" s="1"/>
  <c r="B83" i="9"/>
  <c r="E95" i="9" s="1"/>
  <c r="B81" i="9"/>
  <c r="E98" i="9" s="1"/>
  <c r="W87" i="9"/>
  <c r="U87" i="9"/>
  <c r="T87" i="9"/>
  <c r="V87" i="9" s="1"/>
  <c r="Q87" i="9"/>
  <c r="P87" i="9"/>
  <c r="O87" i="9" s="1"/>
  <c r="W85" i="9"/>
  <c r="U85" i="9"/>
  <c r="T85" i="9"/>
  <c r="V85" i="9" s="1"/>
  <c r="Q85" i="9"/>
  <c r="P85" i="9"/>
  <c r="O85" i="9" s="1"/>
  <c r="W83" i="9"/>
  <c r="U83" i="9"/>
  <c r="T83" i="9"/>
  <c r="V83" i="9" s="1"/>
  <c r="Q83" i="9"/>
  <c r="P83" i="9"/>
  <c r="O83" i="9" s="1"/>
  <c r="W81" i="9"/>
  <c r="U81" i="9"/>
  <c r="T81" i="9"/>
  <c r="V81" i="9" s="1"/>
  <c r="Q81" i="9"/>
  <c r="P81" i="9"/>
  <c r="O81" i="9" s="1"/>
  <c r="B91" i="9" l="1"/>
  <c r="B94" i="9"/>
  <c r="B97" i="9"/>
  <c r="E91" i="9"/>
  <c r="E94" i="9"/>
  <c r="B92" i="9"/>
  <c r="B95" i="9"/>
  <c r="B98" i="9"/>
  <c r="B65" i="9"/>
  <c r="B72" i="9" s="1"/>
  <c r="B63" i="9"/>
  <c r="E72" i="9" s="1"/>
  <c r="B61" i="9"/>
  <c r="E73" i="9" s="1"/>
  <c r="B59" i="9"/>
  <c r="E76" i="9" s="1"/>
  <c r="B43" i="9"/>
  <c r="B50" i="9" s="1"/>
  <c r="B41" i="9"/>
  <c r="E50" i="9" s="1"/>
  <c r="B39" i="9"/>
  <c r="E51" i="9" s="1"/>
  <c r="B37" i="9"/>
  <c r="B51" i="9" s="1"/>
  <c r="B21" i="9"/>
  <c r="E31" i="9" s="1"/>
  <c r="B19" i="9"/>
  <c r="E28" i="9" s="1"/>
  <c r="B17" i="9"/>
  <c r="E29" i="9" s="1"/>
  <c r="B15" i="9"/>
  <c r="E32" i="9" s="1"/>
  <c r="W65" i="9"/>
  <c r="U65" i="9"/>
  <c r="T65" i="9"/>
  <c r="Q65" i="9"/>
  <c r="P65" i="9"/>
  <c r="W63" i="9"/>
  <c r="U63" i="9"/>
  <c r="T63" i="9"/>
  <c r="Q63" i="9"/>
  <c r="P63" i="9"/>
  <c r="W61" i="9"/>
  <c r="U61" i="9"/>
  <c r="T61" i="9"/>
  <c r="Q61" i="9"/>
  <c r="P61" i="9"/>
  <c r="W59" i="9"/>
  <c r="U59" i="9"/>
  <c r="T59" i="9"/>
  <c r="Q59" i="9"/>
  <c r="P59" i="9"/>
  <c r="W43" i="9"/>
  <c r="U43" i="9"/>
  <c r="T43" i="9"/>
  <c r="Q43" i="9"/>
  <c r="P43" i="9"/>
  <c r="W41" i="9"/>
  <c r="U41" i="9"/>
  <c r="T41" i="9"/>
  <c r="Q41" i="9"/>
  <c r="P41" i="9"/>
  <c r="W39" i="9"/>
  <c r="U39" i="9"/>
  <c r="T39" i="9"/>
  <c r="Q39" i="9"/>
  <c r="P39" i="9"/>
  <c r="W37" i="9"/>
  <c r="U37" i="9"/>
  <c r="T37" i="9"/>
  <c r="Q37" i="9"/>
  <c r="P37" i="9"/>
  <c r="U21" i="9"/>
  <c r="T21" i="9"/>
  <c r="U19" i="9"/>
  <c r="T17" i="9"/>
  <c r="Q17" i="9"/>
  <c r="U15" i="9"/>
  <c r="T15" i="9"/>
  <c r="W15" i="9"/>
  <c r="E39" i="7"/>
  <c r="E40" i="7"/>
  <c r="D39" i="7"/>
  <c r="E175" i="7"/>
  <c r="E176" i="7"/>
  <c r="D175" i="7"/>
  <c r="G175" i="7"/>
  <c r="G176" i="7"/>
  <c r="F175" i="7"/>
  <c r="I175" i="7"/>
  <c r="I176" i="7"/>
  <c r="H175" i="7"/>
  <c r="W175" i="7"/>
  <c r="E171" i="7"/>
  <c r="E172" i="7"/>
  <c r="D171" i="7"/>
  <c r="I171" i="7"/>
  <c r="I172" i="7"/>
  <c r="H171" i="7"/>
  <c r="K171" i="7"/>
  <c r="K172" i="7"/>
  <c r="J171" i="7"/>
  <c r="W171" i="7"/>
  <c r="E41" i="7"/>
  <c r="E42" i="7"/>
  <c r="D41" i="7"/>
  <c r="G41" i="7"/>
  <c r="G42" i="7"/>
  <c r="F41" i="7"/>
  <c r="K41" i="7"/>
  <c r="K42" i="7"/>
  <c r="J41" i="7"/>
  <c r="W41" i="7"/>
  <c r="E43" i="7"/>
  <c r="E44" i="7"/>
  <c r="D43" i="7"/>
  <c r="G43" i="7"/>
  <c r="G44" i="7"/>
  <c r="F43" i="7"/>
  <c r="I43" i="7"/>
  <c r="I44" i="7"/>
  <c r="H43" i="7"/>
  <c r="W43" i="7"/>
  <c r="E193" i="7"/>
  <c r="E194" i="7"/>
  <c r="D193" i="7"/>
  <c r="I193" i="7"/>
  <c r="I194" i="7"/>
  <c r="H193" i="7"/>
  <c r="K193" i="7"/>
  <c r="K194" i="7"/>
  <c r="J193" i="7"/>
  <c r="M193" i="7"/>
  <c r="M194" i="7"/>
  <c r="L193" i="7"/>
  <c r="W193" i="7"/>
  <c r="E149" i="7"/>
  <c r="E150" i="7"/>
  <c r="D149" i="7"/>
  <c r="I149" i="7"/>
  <c r="I150" i="7"/>
  <c r="H149" i="7"/>
  <c r="K149" i="7"/>
  <c r="K150" i="7"/>
  <c r="J149" i="7"/>
  <c r="W149" i="7"/>
  <c r="G147" i="7"/>
  <c r="G148" i="7"/>
  <c r="F147" i="7"/>
  <c r="I147" i="7"/>
  <c r="I148" i="7"/>
  <c r="H147" i="7"/>
  <c r="K147" i="7"/>
  <c r="K148" i="7"/>
  <c r="J147" i="7"/>
  <c r="W147" i="7"/>
  <c r="E153" i="7"/>
  <c r="E154" i="7"/>
  <c r="D153" i="7"/>
  <c r="G153" i="7"/>
  <c r="G154" i="7"/>
  <c r="F153" i="7"/>
  <c r="I153" i="7"/>
  <c r="I154" i="7"/>
  <c r="H153" i="7"/>
  <c r="W153" i="7"/>
  <c r="E151" i="7"/>
  <c r="E152" i="7"/>
  <c r="D151" i="7"/>
  <c r="G151" i="7"/>
  <c r="G152" i="7"/>
  <c r="F151" i="7"/>
  <c r="K151" i="7"/>
  <c r="K152" i="7"/>
  <c r="J151" i="7"/>
  <c r="W151" i="7"/>
  <c r="E109" i="7"/>
  <c r="E110" i="7"/>
  <c r="D109" i="7"/>
  <c r="G109" i="7"/>
  <c r="G110" i="7"/>
  <c r="F109" i="7"/>
  <c r="I109" i="7"/>
  <c r="I110" i="7"/>
  <c r="H109" i="7"/>
  <c r="W109" i="7"/>
  <c r="E107" i="7"/>
  <c r="E108" i="7"/>
  <c r="D107" i="7"/>
  <c r="G107" i="7"/>
  <c r="G108" i="7"/>
  <c r="F107" i="7"/>
  <c r="K107" i="7"/>
  <c r="K108" i="7"/>
  <c r="J107" i="7"/>
  <c r="W107" i="7"/>
  <c r="E105" i="7"/>
  <c r="E106" i="7"/>
  <c r="D105" i="7"/>
  <c r="I105" i="7"/>
  <c r="I106" i="7"/>
  <c r="H105" i="7"/>
  <c r="K105" i="7"/>
  <c r="K106" i="7"/>
  <c r="J105" i="7"/>
  <c r="W105" i="7"/>
  <c r="G103" i="7"/>
  <c r="G104" i="7"/>
  <c r="F103" i="7"/>
  <c r="I103" i="7"/>
  <c r="I104" i="7"/>
  <c r="H103" i="7"/>
  <c r="K103" i="7"/>
  <c r="K104" i="7"/>
  <c r="J103" i="7"/>
  <c r="W103" i="7"/>
  <c r="E87" i="7"/>
  <c r="E88" i="7"/>
  <c r="D87" i="7"/>
  <c r="G87" i="7"/>
  <c r="G88" i="7"/>
  <c r="F87" i="7"/>
  <c r="I87" i="7"/>
  <c r="I88" i="7"/>
  <c r="H87" i="7"/>
  <c r="W87" i="7"/>
  <c r="E85" i="7"/>
  <c r="E86" i="7"/>
  <c r="D85" i="7"/>
  <c r="G85" i="7"/>
  <c r="G86" i="7"/>
  <c r="F85" i="7"/>
  <c r="K85" i="7"/>
  <c r="K86" i="7"/>
  <c r="J85" i="7"/>
  <c r="W85" i="7"/>
  <c r="E83" i="7"/>
  <c r="E84" i="7"/>
  <c r="D83" i="7"/>
  <c r="I83" i="7"/>
  <c r="I84" i="7"/>
  <c r="H83" i="7"/>
  <c r="K83" i="7"/>
  <c r="K84" i="7"/>
  <c r="J83" i="7"/>
  <c r="W83" i="7"/>
  <c r="G81" i="7"/>
  <c r="G82" i="7"/>
  <c r="F81" i="7"/>
  <c r="I81" i="7"/>
  <c r="I82" i="7"/>
  <c r="H81" i="7"/>
  <c r="K81" i="7"/>
  <c r="K82" i="7"/>
  <c r="J81" i="7"/>
  <c r="W81" i="7"/>
  <c r="Q109" i="7"/>
  <c r="P193" i="7"/>
  <c r="Q193" i="7"/>
  <c r="R193" i="7"/>
  <c r="O193" i="7"/>
  <c r="M195" i="7"/>
  <c r="M196" i="7"/>
  <c r="L195" i="7"/>
  <c r="I199" i="7"/>
  <c r="I200" i="7"/>
  <c r="H199" i="7"/>
  <c r="G199" i="7"/>
  <c r="G200" i="7"/>
  <c r="F199" i="7"/>
  <c r="G197" i="7"/>
  <c r="G198" i="7"/>
  <c r="F197" i="7"/>
  <c r="G195" i="7"/>
  <c r="G196" i="7"/>
  <c r="F195" i="7"/>
  <c r="E197" i="7"/>
  <c r="E198" i="7"/>
  <c r="D197" i="7"/>
  <c r="K191" i="7"/>
  <c r="K192" i="7"/>
  <c r="J191" i="7"/>
  <c r="G191" i="7"/>
  <c r="G192" i="7"/>
  <c r="F191" i="7"/>
  <c r="M192" i="7"/>
  <c r="M191" i="7"/>
  <c r="L191" i="7"/>
  <c r="E200" i="7"/>
  <c r="E199" i="7"/>
  <c r="K200" i="7"/>
  <c r="K199" i="7"/>
  <c r="M198" i="7"/>
  <c r="M197" i="7"/>
  <c r="I192" i="7"/>
  <c r="I191" i="7"/>
  <c r="H191" i="7"/>
  <c r="E196" i="7"/>
  <c r="E195" i="7"/>
  <c r="I198" i="7"/>
  <c r="I197" i="7"/>
  <c r="K196" i="7"/>
  <c r="K195" i="7"/>
  <c r="J195" i="7"/>
  <c r="P109" i="7"/>
  <c r="O109" i="7"/>
  <c r="Q105" i="7"/>
  <c r="P105" i="7"/>
  <c r="O105" i="7"/>
  <c r="Q87" i="7"/>
  <c r="P87" i="7"/>
  <c r="O87" i="7"/>
  <c r="Q85" i="7"/>
  <c r="P85" i="7"/>
  <c r="O85" i="7"/>
  <c r="Q83" i="7"/>
  <c r="P83" i="7"/>
  <c r="O83" i="7"/>
  <c r="Q81" i="7"/>
  <c r="P81" i="7"/>
  <c r="O81" i="7"/>
  <c r="K174" i="7"/>
  <c r="G174" i="7"/>
  <c r="E174" i="7"/>
  <c r="K173" i="7"/>
  <c r="G173" i="7"/>
  <c r="F173" i="7"/>
  <c r="E173" i="7"/>
  <c r="K170" i="7"/>
  <c r="I170" i="7"/>
  <c r="G170" i="7"/>
  <c r="K169" i="7"/>
  <c r="J169" i="7"/>
  <c r="I169" i="7"/>
  <c r="G169" i="7"/>
  <c r="F169" i="7"/>
  <c r="I132" i="7"/>
  <c r="G132" i="7"/>
  <c r="E132" i="7"/>
  <c r="I131" i="7"/>
  <c r="G131" i="7"/>
  <c r="F131" i="7"/>
  <c r="E131" i="7"/>
  <c r="D131" i="7"/>
  <c r="K130" i="7"/>
  <c r="G130" i="7"/>
  <c r="E130" i="7"/>
  <c r="K129" i="7"/>
  <c r="G129" i="7"/>
  <c r="F129" i="7"/>
  <c r="E129" i="7"/>
  <c r="K128" i="7"/>
  <c r="I128" i="7"/>
  <c r="E128" i="7"/>
  <c r="K127" i="7"/>
  <c r="J127" i="7"/>
  <c r="I127" i="7"/>
  <c r="H127" i="7"/>
  <c r="E127" i="7"/>
  <c r="K126" i="7"/>
  <c r="I126" i="7"/>
  <c r="G126" i="7"/>
  <c r="G125" i="7"/>
  <c r="F125" i="7"/>
  <c r="K125" i="7"/>
  <c r="J125" i="7"/>
  <c r="I125" i="7"/>
  <c r="I66" i="7"/>
  <c r="G66" i="7"/>
  <c r="E66" i="7"/>
  <c r="I65" i="7"/>
  <c r="G65" i="7"/>
  <c r="F65" i="7"/>
  <c r="E65" i="7"/>
  <c r="D65" i="7"/>
  <c r="K64" i="7"/>
  <c r="G64" i="7"/>
  <c r="E64" i="7"/>
  <c r="K63" i="7"/>
  <c r="G63" i="7"/>
  <c r="F63" i="7"/>
  <c r="E63" i="7"/>
  <c r="K62" i="7"/>
  <c r="K61" i="7"/>
  <c r="J61" i="7"/>
  <c r="I62" i="7"/>
  <c r="E62" i="7"/>
  <c r="I61" i="7"/>
  <c r="H61" i="7"/>
  <c r="E61" i="7"/>
  <c r="D61" i="7"/>
  <c r="Q61" i="7"/>
  <c r="K60" i="7"/>
  <c r="I60" i="7"/>
  <c r="G60" i="7"/>
  <c r="K59" i="7"/>
  <c r="J59" i="7"/>
  <c r="I59" i="7"/>
  <c r="H59" i="7"/>
  <c r="G59" i="7"/>
  <c r="F59" i="7"/>
  <c r="W59" i="7"/>
  <c r="K40" i="7"/>
  <c r="I40" i="7"/>
  <c r="K39" i="7"/>
  <c r="J39" i="7"/>
  <c r="I39" i="7"/>
  <c r="H39" i="7"/>
  <c r="W39" i="7"/>
  <c r="K38" i="7"/>
  <c r="I38" i="7"/>
  <c r="G38" i="7"/>
  <c r="G37" i="7"/>
  <c r="F37" i="7"/>
  <c r="I37" i="7"/>
  <c r="H37" i="7"/>
  <c r="K37" i="7"/>
  <c r="J37" i="7"/>
  <c r="W37" i="7"/>
  <c r="I16" i="7"/>
  <c r="I15" i="7"/>
  <c r="E20" i="7"/>
  <c r="E19" i="7"/>
  <c r="D19" i="7"/>
  <c r="G22" i="7"/>
  <c r="G21" i="7"/>
  <c r="F21" i="7"/>
  <c r="K18" i="7"/>
  <c r="K17" i="7"/>
  <c r="E18" i="7"/>
  <c r="E17" i="7"/>
  <c r="D17" i="7"/>
  <c r="I17" i="7"/>
  <c r="I18" i="7"/>
  <c r="H17" i="7"/>
  <c r="J17" i="7"/>
  <c r="P17" i="7"/>
  <c r="G16" i="7"/>
  <c r="G15" i="7"/>
  <c r="K19" i="7"/>
  <c r="K20" i="7"/>
  <c r="I22" i="7"/>
  <c r="I21" i="7"/>
  <c r="H21" i="7"/>
  <c r="E21" i="7"/>
  <c r="E22" i="7"/>
  <c r="D21" i="7"/>
  <c r="P21" i="7"/>
  <c r="G20" i="7"/>
  <c r="G19" i="7"/>
  <c r="K16" i="7"/>
  <c r="K15" i="7"/>
  <c r="J15" i="7"/>
  <c r="B199" i="7"/>
  <c r="B197" i="7"/>
  <c r="B210" i="7" s="1"/>
  <c r="B195" i="7"/>
  <c r="B193" i="7"/>
  <c r="B191" i="7"/>
  <c r="E209" i="7" s="1"/>
  <c r="B175" i="7"/>
  <c r="B173" i="7"/>
  <c r="B171" i="7"/>
  <c r="B180" i="7" s="1"/>
  <c r="B169" i="7"/>
  <c r="E186" i="7" s="1"/>
  <c r="B153" i="7"/>
  <c r="B151" i="7"/>
  <c r="E160" i="7" s="1"/>
  <c r="B149" i="7"/>
  <c r="B147" i="7"/>
  <c r="B131" i="7"/>
  <c r="B129" i="7"/>
  <c r="E138" i="7" s="1"/>
  <c r="B127" i="7"/>
  <c r="B125" i="7"/>
  <c r="B109" i="7"/>
  <c r="B107" i="7"/>
  <c r="B105" i="7"/>
  <c r="B103" i="7"/>
  <c r="E120" i="7" s="1"/>
  <c r="W61" i="7"/>
  <c r="P61" i="7"/>
  <c r="O61" i="7"/>
  <c r="Q59" i="7"/>
  <c r="F15" i="7"/>
  <c r="H15" i="7"/>
  <c r="W15" i="7"/>
  <c r="Q15" i="7"/>
  <c r="P15" i="7"/>
  <c r="O15" i="7"/>
  <c r="W17" i="7"/>
  <c r="Q17" i="7"/>
  <c r="O17" i="7"/>
  <c r="L197" i="7"/>
  <c r="H197" i="7"/>
  <c r="W197" i="7"/>
  <c r="J199" i="7"/>
  <c r="R199" i="7"/>
  <c r="H125" i="7"/>
  <c r="W125" i="7"/>
  <c r="D129" i="7"/>
  <c r="J129" i="7"/>
  <c r="Q129" i="7"/>
  <c r="D195" i="7"/>
  <c r="W195" i="7"/>
  <c r="W191" i="7"/>
  <c r="D173" i="7"/>
  <c r="J173" i="7"/>
  <c r="Q173" i="7"/>
  <c r="H169" i="7"/>
  <c r="W169" i="7"/>
  <c r="D127" i="7"/>
  <c r="W127" i="7"/>
  <c r="H131" i="7"/>
  <c r="W131" i="7"/>
  <c r="J19" i="7"/>
  <c r="F19" i="7"/>
  <c r="W19" i="7"/>
  <c r="Q19" i="7"/>
  <c r="Q21" i="7"/>
  <c r="O21" i="7"/>
  <c r="W21" i="7"/>
  <c r="H65" i="7"/>
  <c r="P65" i="7"/>
  <c r="J63" i="7"/>
  <c r="D63" i="7"/>
  <c r="W63" i="7"/>
  <c r="W65" i="7"/>
  <c r="Q43" i="7"/>
  <c r="W173" i="7"/>
  <c r="P173" i="7"/>
  <c r="Q197" i="7"/>
  <c r="P197" i="7"/>
  <c r="R197" i="7"/>
  <c r="R195" i="7"/>
  <c r="P195" i="7"/>
  <c r="D199" i="7"/>
  <c r="W199" i="7"/>
  <c r="Q199" i="7"/>
  <c r="P191" i="7"/>
  <c r="R191" i="7"/>
  <c r="P131" i="7"/>
  <c r="Q131" i="7"/>
  <c r="O131" i="7"/>
  <c r="Q175" i="7"/>
  <c r="P175" i="7"/>
  <c r="O175" i="7"/>
  <c r="Q149" i="7"/>
  <c r="P151" i="7"/>
  <c r="Q153" i="7"/>
  <c r="P125" i="7"/>
  <c r="Q125" i="7"/>
  <c r="Q127" i="7"/>
  <c r="P127" i="7"/>
  <c r="P169" i="7"/>
  <c r="P171" i="7"/>
  <c r="Q171" i="7"/>
  <c r="Q107" i="7"/>
  <c r="Q147" i="7"/>
  <c r="P147" i="7"/>
  <c r="P149" i="7"/>
  <c r="Q63" i="7"/>
  <c r="P59" i="7"/>
  <c r="O59" i="7"/>
  <c r="Q41" i="7"/>
  <c r="P37" i="7"/>
  <c r="Q37" i="7"/>
  <c r="P41" i="7"/>
  <c r="Q39" i="7"/>
  <c r="P39" i="7"/>
  <c r="P43" i="7"/>
  <c r="O43" i="7"/>
  <c r="Q195" i="7"/>
  <c r="Q191" i="7"/>
  <c r="B87" i="7"/>
  <c r="B85" i="7"/>
  <c r="B83" i="7"/>
  <c r="B81" i="7"/>
  <c r="B91" i="7" s="1"/>
  <c r="B65" i="7"/>
  <c r="B63" i="7"/>
  <c r="E72" i="7" s="1"/>
  <c r="B61" i="7"/>
  <c r="P129" i="7"/>
  <c r="O129" i="7"/>
  <c r="W129" i="7"/>
  <c r="Q169" i="7"/>
  <c r="O173" i="7"/>
  <c r="P19" i="7"/>
  <c r="O19" i="7"/>
  <c r="Q65" i="7"/>
  <c r="O65" i="7"/>
  <c r="O41" i="7"/>
  <c r="O171" i="7"/>
  <c r="O197" i="7"/>
  <c r="O195" i="7"/>
  <c r="P199" i="7"/>
  <c r="O199" i="7"/>
  <c r="O191" i="7"/>
  <c r="Q151" i="7"/>
  <c r="O151" i="7"/>
  <c r="O149" i="7"/>
  <c r="P153" i="7"/>
  <c r="O153" i="7"/>
  <c r="O125" i="7"/>
  <c r="O127" i="7"/>
  <c r="O169" i="7"/>
  <c r="P107" i="7"/>
  <c r="O107" i="7"/>
  <c r="Q103" i="7"/>
  <c r="P103" i="7"/>
  <c r="O103" i="7"/>
  <c r="O147" i="7"/>
  <c r="P63" i="7"/>
  <c r="O63" i="7"/>
  <c r="O37" i="7"/>
  <c r="O39" i="7"/>
  <c r="B59" i="7"/>
  <c r="B69" i="7" s="1"/>
  <c r="E76" i="7"/>
  <c r="B43" i="7"/>
  <c r="E47" i="7"/>
  <c r="B41" i="7"/>
  <c r="E48" i="7" s="1"/>
  <c r="B39" i="7"/>
  <c r="E51" i="7"/>
  <c r="B37" i="7"/>
  <c r="B47" i="7"/>
  <c r="B21" i="7"/>
  <c r="E31" i="7"/>
  <c r="B19" i="7"/>
  <c r="B17" i="7"/>
  <c r="B26" i="7" s="1"/>
  <c r="B15" i="7"/>
  <c r="B25" i="7" s="1"/>
  <c r="E32" i="7"/>
  <c r="E210" i="7"/>
  <c r="B213" i="7"/>
  <c r="B207" i="7"/>
  <c r="E185" i="7"/>
  <c r="E182" i="7"/>
  <c r="E163" i="7"/>
  <c r="B163" i="7"/>
  <c r="E164" i="7"/>
  <c r="E141" i="7"/>
  <c r="B141" i="7"/>
  <c r="B135" i="7"/>
  <c r="B116" i="7"/>
  <c r="E116" i="7"/>
  <c r="E117" i="7"/>
  <c r="E92" i="7"/>
  <c r="B97" i="7"/>
  <c r="E69" i="7"/>
  <c r="E73" i="7"/>
  <c r="E26" i="7"/>
  <c r="U175" i="7"/>
  <c r="T175" i="7"/>
  <c r="U173" i="7"/>
  <c r="T173" i="7"/>
  <c r="U171" i="7"/>
  <c r="T171" i="7"/>
  <c r="U169" i="7"/>
  <c r="T169" i="7"/>
  <c r="B157" i="7"/>
  <c r="U153" i="7"/>
  <c r="T153" i="7"/>
  <c r="U151" i="7"/>
  <c r="T151" i="7"/>
  <c r="U149" i="7"/>
  <c r="T149" i="7"/>
  <c r="U147" i="7"/>
  <c r="T147" i="7"/>
  <c r="U131" i="7"/>
  <c r="T131" i="7"/>
  <c r="U129" i="7"/>
  <c r="T129" i="7"/>
  <c r="U127" i="7"/>
  <c r="T127" i="7"/>
  <c r="U125" i="7"/>
  <c r="T125" i="7"/>
  <c r="E119" i="7"/>
  <c r="U109" i="7"/>
  <c r="T109" i="7"/>
  <c r="U107" i="7"/>
  <c r="T107" i="7"/>
  <c r="U105" i="7"/>
  <c r="T105" i="7"/>
  <c r="U103" i="7"/>
  <c r="T103" i="7"/>
  <c r="E98" i="7"/>
  <c r="E97" i="7"/>
  <c r="B95" i="7"/>
  <c r="B94" i="7"/>
  <c r="E91" i="7"/>
  <c r="U87" i="7"/>
  <c r="T87" i="7"/>
  <c r="U85" i="7"/>
  <c r="T85" i="7"/>
  <c r="U83" i="7"/>
  <c r="T83" i="7"/>
  <c r="U81" i="7"/>
  <c r="T81" i="7"/>
  <c r="U65" i="7"/>
  <c r="T65" i="7"/>
  <c r="U63" i="7"/>
  <c r="T63" i="7"/>
  <c r="U61" i="7"/>
  <c r="T61" i="7"/>
  <c r="U59" i="7"/>
  <c r="T59" i="7"/>
  <c r="U43" i="7"/>
  <c r="T43" i="7"/>
  <c r="U41" i="7"/>
  <c r="T41" i="7"/>
  <c r="U39" i="7"/>
  <c r="T39" i="7"/>
  <c r="U37" i="7"/>
  <c r="T37" i="7"/>
  <c r="B215" i="7"/>
  <c r="E204" i="7"/>
  <c r="U199" i="7"/>
  <c r="T199" i="7"/>
  <c r="U197" i="7"/>
  <c r="T197" i="7"/>
  <c r="U195" i="7"/>
  <c r="T195" i="7"/>
  <c r="U193" i="7"/>
  <c r="T193" i="7"/>
  <c r="U191" i="7"/>
  <c r="T191" i="7"/>
  <c r="E28" i="7"/>
  <c r="U21" i="7"/>
  <c r="T21" i="7"/>
  <c r="U19" i="7"/>
  <c r="T19" i="7"/>
  <c r="U17" i="7"/>
  <c r="T17" i="7"/>
  <c r="U15" i="7"/>
  <c r="T15" i="7"/>
  <c r="V175" i="7"/>
  <c r="V173" i="7"/>
  <c r="V59" i="7"/>
  <c r="V103" i="7"/>
  <c r="E54" i="7"/>
  <c r="V125" i="7"/>
  <c r="V147" i="7"/>
  <c r="V37" i="7"/>
  <c r="B53" i="7"/>
  <c r="V153" i="7"/>
  <c r="V169" i="7"/>
  <c r="B48" i="7"/>
  <c r="B28" i="7"/>
  <c r="E25" i="7"/>
  <c r="B209" i="7"/>
  <c r="E213" i="7"/>
  <c r="E179" i="7"/>
  <c r="B182" i="7"/>
  <c r="E180" i="7"/>
  <c r="B186" i="7"/>
  <c r="E183" i="7"/>
  <c r="E157" i="7"/>
  <c r="B160" i="7"/>
  <c r="B158" i="7"/>
  <c r="E161" i="7"/>
  <c r="B161" i="7"/>
  <c r="E135" i="7"/>
  <c r="B138" i="7"/>
  <c r="B136" i="7"/>
  <c r="E139" i="7"/>
  <c r="B139" i="7"/>
  <c r="E142" i="7"/>
  <c r="E113" i="7"/>
  <c r="E114" i="7"/>
  <c r="B120" i="7"/>
  <c r="B119" i="7"/>
  <c r="B114" i="7"/>
  <c r="B117" i="7"/>
  <c r="B98" i="7"/>
  <c r="E94" i="7"/>
  <c r="B92" i="7"/>
  <c r="E95" i="7"/>
  <c r="B72" i="7"/>
  <c r="E75" i="7"/>
  <c r="B75" i="7"/>
  <c r="B70" i="7"/>
  <c r="B73" i="7"/>
  <c r="E53" i="7"/>
  <c r="B50" i="7"/>
  <c r="B51" i="7"/>
  <c r="V171" i="7"/>
  <c r="V151" i="7"/>
  <c r="V129" i="7"/>
  <c r="V149" i="7"/>
  <c r="V15" i="7"/>
  <c r="V17" i="7"/>
  <c r="V191" i="7"/>
  <c r="V193" i="7"/>
  <c r="V197" i="7"/>
  <c r="V43" i="7"/>
  <c r="V87" i="7"/>
  <c r="V109" i="7"/>
  <c r="V131" i="7"/>
  <c r="V65" i="7"/>
  <c r="V105" i="7"/>
  <c r="V127" i="7"/>
  <c r="V107" i="7"/>
  <c r="V199" i="7"/>
  <c r="V81" i="7"/>
  <c r="V85" i="7"/>
  <c r="V83" i="7"/>
  <c r="V63" i="7"/>
  <c r="V61" i="7"/>
  <c r="V41" i="7"/>
  <c r="V39" i="7"/>
  <c r="V195" i="7"/>
  <c r="V19" i="7"/>
  <c r="V21" i="7"/>
  <c r="B206" i="7"/>
  <c r="B29" i="7"/>
  <c r="B32" i="7"/>
  <c r="E203" i="7"/>
  <c r="E206" i="7"/>
  <c r="E212" i="7"/>
  <c r="E215" i="7"/>
  <c r="B203" i="7"/>
  <c r="B204" i="7"/>
  <c r="B216" i="7"/>
  <c r="V43" i="9" l="1"/>
  <c r="B75" i="9"/>
  <c r="B53" i="9"/>
  <c r="O65" i="9"/>
  <c r="E26" i="9"/>
  <c r="E48" i="9"/>
  <c r="E70" i="9"/>
  <c r="O59" i="9"/>
  <c r="V65" i="9"/>
  <c r="O37" i="9"/>
  <c r="V37" i="9"/>
  <c r="V61" i="9"/>
  <c r="V39" i="9"/>
  <c r="O43" i="9"/>
  <c r="V63" i="9"/>
  <c r="V59" i="9"/>
  <c r="O61" i="9"/>
  <c r="E69" i="9"/>
  <c r="O63" i="9"/>
  <c r="O41" i="9"/>
  <c r="E53" i="9"/>
  <c r="V15" i="9"/>
  <c r="E25" i="9"/>
  <c r="O39" i="9"/>
  <c r="V41" i="9"/>
  <c r="E47" i="9"/>
  <c r="E54" i="9"/>
  <c r="B69" i="9"/>
  <c r="E75" i="9"/>
  <c r="B76" i="9"/>
  <c r="B70" i="9"/>
  <c r="B73" i="9"/>
  <c r="B54" i="9"/>
  <c r="B48" i="9"/>
  <c r="B47" i="9"/>
  <c r="B28" i="9"/>
  <c r="B29" i="9"/>
  <c r="E207" i="7"/>
  <c r="E216" i="7"/>
  <c r="B212" i="7"/>
  <c r="B183" i="7"/>
  <c r="B179" i="7"/>
  <c r="B185" i="7"/>
  <c r="B164" i="7"/>
  <c r="E158" i="7"/>
  <c r="B142" i="7"/>
  <c r="E136" i="7"/>
  <c r="B113" i="7"/>
  <c r="E70" i="7"/>
  <c r="B76" i="7"/>
  <c r="B54" i="7"/>
  <c r="E50" i="7"/>
  <c r="E29" i="7"/>
  <c r="B31" i="7"/>
  <c r="V21" i="9"/>
  <c r="P17" i="9"/>
  <c r="O17" i="9" s="1"/>
  <c r="W19" i="9"/>
  <c r="Q19" i="9"/>
  <c r="P19" i="9"/>
  <c r="Q15" i="9"/>
  <c r="W17" i="9"/>
  <c r="P15" i="9"/>
  <c r="U17" i="9"/>
  <c r="V17" i="9" s="1"/>
  <c r="T19" i="9"/>
  <c r="V19" i="9" s="1"/>
  <c r="B25" i="9"/>
  <c r="B31" i="9"/>
  <c r="B32" i="9"/>
  <c r="B26" i="9"/>
  <c r="O19" i="9" l="1"/>
  <c r="O15" i="9"/>
  <c r="P21" i="9"/>
  <c r="W21" i="9"/>
  <c r="Q21" i="9"/>
  <c r="O21" i="9" l="1"/>
</calcChain>
</file>

<file path=xl/sharedStrings.xml><?xml version="1.0" encoding="utf-8"?>
<sst xmlns="http://schemas.openxmlformats.org/spreadsheetml/2006/main" count="895" uniqueCount="100">
  <si>
    <t>N°</t>
  </si>
  <si>
    <t>UAEGRD</t>
  </si>
  <si>
    <t xml:space="preserve">AGENCIA PUBLICA DE EMPLEO </t>
  </si>
  <si>
    <t>SALUD</t>
  </si>
  <si>
    <t>Contraloria de Cundinamarca</t>
  </si>
  <si>
    <t>AGRICULTURA</t>
  </si>
  <si>
    <t>Desarrollo e Inclusión Social</t>
  </si>
  <si>
    <t>ICCU</t>
  </si>
  <si>
    <t xml:space="preserve">Loteria de Cundinamarca </t>
  </si>
  <si>
    <t>Gobierno</t>
  </si>
  <si>
    <t>TIC</t>
  </si>
  <si>
    <t>CORPORACION SOCIAL</t>
  </si>
  <si>
    <t>IDACO</t>
  </si>
  <si>
    <t>FONDECUN</t>
  </si>
  <si>
    <t>Oficina Control Interno</t>
  </si>
  <si>
    <t>EPC</t>
  </si>
  <si>
    <t>IDECUT</t>
  </si>
  <si>
    <t>AGENCIA DE COMERCIALIZACION</t>
  </si>
  <si>
    <t xml:space="preserve">Educacion </t>
  </si>
  <si>
    <t>EMPRESA INMOBILIARIA</t>
  </si>
  <si>
    <t>BENEFICENCIA</t>
  </si>
  <si>
    <t>COMPETITIVIDAD</t>
  </si>
  <si>
    <t>PRENSA</t>
  </si>
  <si>
    <t>AMBIENTE</t>
  </si>
  <si>
    <t>Planeacion</t>
  </si>
  <si>
    <t>HACIENDA</t>
  </si>
  <si>
    <t>Asamblea de Cundinamarca</t>
  </si>
  <si>
    <t>TRANSPORTE Y MOVILIDAD</t>
  </si>
  <si>
    <t>General</t>
  </si>
  <si>
    <t>HABITAT Y VIVIENDA</t>
  </si>
  <si>
    <t>IPYBAC</t>
  </si>
  <si>
    <t>FUNCION PUBLICA</t>
  </si>
  <si>
    <t>INDEPORTES</t>
  </si>
  <si>
    <t>CINENCIA Y TECNOLOGIA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</si>
  <si>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</si>
  <si>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</si>
  <si>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</si>
  <si>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</si>
  <si>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</si>
  <si>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</si>
  <si>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</si>
  <si>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</si>
  <si>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</si>
  <si>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DESPACHO</t>
  </si>
  <si>
    <t>TEJO COPA GOBERNACION 2023</t>
  </si>
  <si>
    <t>PROGRAMACIÓN DE PARTIDOS - 1RA FASE GRUPO A</t>
  </si>
  <si>
    <t>EQUIPO</t>
  </si>
  <si>
    <t>PJ</t>
  </si>
  <si>
    <t>PG</t>
  </si>
  <si>
    <t>PP</t>
  </si>
  <si>
    <t>PGW</t>
  </si>
  <si>
    <t>PPW</t>
  </si>
  <si>
    <t>CF</t>
  </si>
  <si>
    <t>CC</t>
  </si>
  <si>
    <t>DIF</t>
  </si>
  <si>
    <t>PTS</t>
  </si>
  <si>
    <t>Pos.</t>
  </si>
  <si>
    <t>HORARIO</t>
  </si>
  <si>
    <t>EQUIPO A</t>
  </si>
  <si>
    <t>EQUIPO B</t>
  </si>
  <si>
    <t xml:space="preserve">ESCENARIO </t>
  </si>
  <si>
    <t>FECHA</t>
  </si>
  <si>
    <t>A</t>
  </si>
  <si>
    <t>B</t>
  </si>
  <si>
    <t>vs</t>
  </si>
  <si>
    <t>VS</t>
  </si>
  <si>
    <t>PROGRAMACIÓN DE PARTIDOS - 1RA FASE GRUPO B</t>
  </si>
  <si>
    <t>PROGRAMACIÓN DE PARTIDOS - 1RA FASE GRUPO C</t>
  </si>
  <si>
    <t>PROGRAMACIÓN DE PARTIDOS - 1RA FASE GRUPO D</t>
  </si>
  <si>
    <t>PF</t>
  </si>
  <si>
    <t>PC</t>
  </si>
  <si>
    <t>Boletin 01</t>
  </si>
  <si>
    <t>PROGRAMACIÓN DE PARTIDOS - 1RA FASE GRUPO E</t>
  </si>
  <si>
    <t>PROGRAMACIÓN DE PARTIDOS - 1RA FASE GRUPO F</t>
  </si>
  <si>
    <t>PROGRAMACIÓN DE PARTIDOS - 1RA FASE GRUPO G</t>
  </si>
  <si>
    <t>PROGRAMACIÓN DE PARTIDOS - 1RA FASE GRUPO H</t>
  </si>
  <si>
    <t>PROGRAMACIÓN DE PARTIDOS - 1RA FASE GRUPO I</t>
  </si>
  <si>
    <t>Minas, Energia y Gas</t>
  </si>
  <si>
    <t>TORNEO DE  TEJO MASCULINO COPA GOBERNACION 2023</t>
  </si>
  <si>
    <t>Unidad Pensiones</t>
  </si>
  <si>
    <t xml:space="preserve">Agencia Catastral </t>
  </si>
  <si>
    <t>CAMPO # 1</t>
  </si>
  <si>
    <t>CAMPO # 2</t>
  </si>
  <si>
    <t>CAMPO # 3</t>
  </si>
  <si>
    <t>CAMPO # 4</t>
  </si>
  <si>
    <t>CAMPO # 5</t>
  </si>
  <si>
    <t>12:00 M</t>
  </si>
  <si>
    <t>Actualización: JULIO 10- 2023</t>
  </si>
  <si>
    <t>Desempate</t>
  </si>
  <si>
    <t>PROGRAMACIÓN DE PARTIDOS - 2DA FASE GRUPO A</t>
  </si>
  <si>
    <t>Boletin 02</t>
  </si>
  <si>
    <t>Actualización: JULIO 14- 2023</t>
  </si>
  <si>
    <t>PROGRAMACIÓN DE PARTIDOS - 2DA FASE GRUPO B</t>
  </si>
  <si>
    <t>PROGRAMACIÓN DE PARTIDOS - 2DA FASE GRUPO C</t>
  </si>
  <si>
    <t>PROGRAMACIÓN DE PARTIDOS - 2DA FASE GRUPO D</t>
  </si>
  <si>
    <t>CLASIFICADOS</t>
  </si>
  <si>
    <t>CAMPO #1</t>
  </si>
  <si>
    <t>CAMPO #3</t>
  </si>
  <si>
    <t>CAMPO #2</t>
  </si>
  <si>
    <t>11:OO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</si>
</sst>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  <font>
      <b/>
      <sz val="9"/>
      <color theme="3"/>
      <name val="Trebuchet MS"/>
      <family val="2"/>
    </font>
    <font>
      <b/>
      <sz val="9"/>
      <color rgb="FF002060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/>
    <xf numFmtId="0" fontId="13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4" fillId="0" borderId="1" xfId="0" applyFont="1" applyBorder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0" borderId="6" xfId="0" applyBorder="1"/>
    <xf numFmtId="0" fontId="0" fillId="3" borderId="0" xfId="0" applyFill="1" applyAlignment="1">
      <alignment vertical="center"/>
    </xf>
    <xf numFmtId="0" fontId="4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4" borderId="1" xfId="5" applyFont="1" applyFill="1" applyBorder="1" applyAlignment="1">
      <alignment horizontal="center" vertical="center"/>
    </xf>
    <xf numFmtId="14" fontId="14" fillId="4" borderId="1" xfId="5" applyNumberFormat="1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1" fontId="16" fillId="0" borderId="7" xfId="5" applyNumberFormat="1" applyFont="1" applyBorder="1" applyAlignment="1">
      <alignment horizontal="center" vertical="center"/>
    </xf>
    <xf numFmtId="1" fontId="16" fillId="0" borderId="1" xfId="5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18" fontId="16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14" fillId="4" borderId="0" xfId="5" applyFont="1" applyFill="1" applyAlignment="1">
      <alignment horizontal="center" vertical="center" wrapText="1"/>
    </xf>
    <xf numFmtId="1" fontId="7" fillId="0" borderId="5" xfId="0" applyNumberFormat="1" applyFont="1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5" fontId="1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/>
    <xf numFmtId="0" fontId="22" fillId="3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4" fillId="4" borderId="5" xfId="5" applyFont="1" applyFill="1" applyBorder="1" applyAlignment="1">
      <alignment horizontal="center" vertical="center"/>
    </xf>
    <xf numFmtId="0" fontId="14" fillId="0" borderId="15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4" fillId="4" borderId="5" xfId="5" applyFont="1" applyFill="1" applyBorder="1" applyAlignment="1">
      <alignment horizontal="center" vertical="center"/>
    </xf>
    <xf numFmtId="0" fontId="14" fillId="4" borderId="7" xfId="5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4" borderId="9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4" fontId="16" fillId="3" borderId="5" xfId="0" applyNumberFormat="1" applyFont="1" applyFill="1" applyBorder="1" applyAlignment="1">
      <alignment horizontal="center" vertical="center" wrapText="1"/>
    </xf>
    <xf numFmtId="14" fontId="16" fillId="3" borderId="12" xfId="0" applyNumberFormat="1" applyFont="1" applyFill="1" applyBorder="1" applyAlignment="1">
      <alignment horizontal="center" vertical="center" wrapText="1"/>
    </xf>
    <xf numFmtId="14" fontId="16" fillId="3" borderId="7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" fontId="16" fillId="3" borderId="1" xfId="5" applyNumberFormat="1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/>
    </xf>
    <xf numFmtId="1" fontId="17" fillId="6" borderId="1" xfId="5" applyNumberFormat="1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7" borderId="1" xfId="5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6" fillId="3" borderId="2" xfId="5" applyFont="1" applyFill="1" applyBorder="1" applyAlignment="1">
      <alignment horizontal="center" vertical="center"/>
    </xf>
    <xf numFmtId="0" fontId="16" fillId="3" borderId="4" xfId="5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" fontId="16" fillId="0" borderId="2" xfId="5" applyNumberFormat="1" applyFont="1" applyBorder="1" applyAlignment="1">
      <alignment horizontal="center" vertical="center"/>
    </xf>
    <xf numFmtId="1" fontId="16" fillId="0" borderId="4" xfId="5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16" fillId="5" borderId="8" xfId="5" applyNumberFormat="1" applyFont="1" applyFill="1" applyBorder="1" applyAlignment="1">
      <alignment horizontal="center" vertical="center"/>
    </xf>
    <xf numFmtId="1" fontId="16" fillId="5" borderId="9" xfId="5" applyNumberFormat="1" applyFont="1" applyFill="1" applyBorder="1" applyAlignment="1">
      <alignment horizontal="center" vertical="center"/>
    </xf>
    <xf numFmtId="1" fontId="16" fillId="5" borderId="10" xfId="5" applyNumberFormat="1" applyFont="1" applyFill="1" applyBorder="1" applyAlignment="1">
      <alignment horizontal="center" vertical="center"/>
    </xf>
    <xf numFmtId="1" fontId="16" fillId="5" borderId="11" xfId="5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4" borderId="2" xfId="5" applyFont="1" applyFill="1" applyBorder="1" applyAlignment="1">
      <alignment horizontal="center" vertical="center" wrapText="1"/>
    </xf>
    <xf numFmtId="0" fontId="14" fillId="4" borderId="3" xfId="5" applyFont="1" applyFill="1" applyBorder="1" applyAlignment="1">
      <alignment horizontal="center" vertical="center" wrapText="1"/>
    </xf>
    <xf numFmtId="0" fontId="14" fillId="3" borderId="2" xfId="5" applyFont="1" applyFill="1" applyBorder="1" applyAlignment="1">
      <alignment horizontal="center" vertical="center"/>
    </xf>
    <xf numFmtId="0" fontId="14" fillId="3" borderId="3" xfId="5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0" borderId="15" xfId="5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5" xfId="5" applyFont="1" applyBorder="1" applyAlignment="1">
      <alignment horizontal="center" vertical="center"/>
    </xf>
  </cellXfs>
  <cellStyles count="6">
    <cellStyle name="Hipervínculo 2" xfId="2" xr:uid="{00000000-0005-0000-0000-000000000000}"/>
    <cellStyle name="Hyperlink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495EE14D-7F98-41EB-BE14-F403CC9DF4C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CBF7237C-4556-44D1-B3C1-2B56AB079B9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19049</xdr:colOff>
      <xdr:row>0</xdr:row>
      <xdr:rowOff>19050</xdr:rowOff>
    </xdr:from>
    <xdr:to>
      <xdr:col>1</xdr:col>
      <xdr:colOff>1085850</xdr:colOff>
      <xdr:row>8</xdr:row>
      <xdr:rowOff>184485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343461-EC34-46A2-BE72-36471A539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62126" cy="168943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DE96854-547F-4669-89CA-DBED89503B5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21FD7D0D-BC0B-41DF-A72F-D55B1656D02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A0B65A01-762F-4FC7-A595-4A74D1B0D4BE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2834AA5C-D03A-41C0-804D-37397BCFA10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E77C944F-36A0-4F05-AA71-999315551BB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97684685-1819-4415-84AA-44EB82EDBDF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A0F33FEE-89D9-4EA8-BEE5-0921B4D9A35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EE9CD5E7-6832-4705-A5CC-35AFC20BD49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210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9ABD66A1-A0B5-42DA-889E-F3F6C1B00AF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210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EF5493C1-9EBD-448F-B397-8D35E8482DE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211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id="{9A1B383B-DB2A-4FF6-BBF0-7F35C914E11B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id="{D2D731D7-58DE-449D-A59E-47264874D08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id="{0829CD0C-5F67-4794-9279-BB07722BD6B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id="{8B3BBC63-529D-4C0F-9709-10FAC6287EC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id="{0A1A499C-E313-4C36-9CE3-A44FB6BCF30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id="{3F129A53-9B90-4012-BC96-9A25A51AECC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75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id="{45DEAC09-597C-489D-B34B-37210518E09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id="{BA584F83-C3DC-4F66-ACAE-6750276F2D1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id="{9618CE8B-4C31-41BE-9C82-7AFE28D873B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id="{930B7438-A7CA-40B9-BA85-131D8196E50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id="{EDE7D517-7C48-4063-A7E8-66B8B176D1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id="{C247BA39-52BF-445F-BB4F-EE04AABB806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98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id="{D87D437B-4AF2-4B16-AD54-793B4B6C6EB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id="{58836429-AC58-49C3-8E70-403563D2140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id="{BEA50A0D-90F7-4AA3-8280-F500FF50872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id="{F5099BCF-426B-40CE-9171-1ED6B5045C5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id="{70C4516A-521D-43E1-A110-C5D6ADFD45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id="{7E759ADD-8AC6-45EC-A7C3-92B621AAE16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id="{0DF4CBB5-1877-4087-B3A9-873BA028D5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id="{EF0D9C18-D1D8-49A9-A157-7DECCEE2906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id="{5CB44FA1-BDD5-4F80-AF9A-DC175E5C259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id="{CF820DEE-0DA2-462D-81C7-4888860EC8F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id="{943B4FC4-0598-451F-B5E4-0917DE74D7D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id="{E67A7105-92A0-4076-ABEC-A95B94880AB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120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id="{47BFC0A2-3376-4896-9035-E7BC83A5BC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id="{956E807C-6D2C-4659-9E6F-82AB25C1950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id="{70142D23-C544-45F1-B1DC-DD540AEF7D0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id="{FA20BCA6-A721-4A25-A810-DDDAE4120BC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id="{5436501D-1A0B-424C-ABA5-C5CC63CAB9E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id="{97EA352A-C231-4DC7-A3D4-1262679DF44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id="{68FF5B05-2A79-4EB8-A88E-9521561A8B8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id="{D0643A50-6B6E-4ADD-A0C9-2EEB6657533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id="{95FEAB83-E86E-48C7-995C-689BF16508A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id="{C4F46410-92CB-44DD-9ADF-0784F6FA8A1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id="{464403D9-E988-41A9-9E1B-7A7492E883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id="{51CA0E65-34C8-4E65-A60B-A29C39A095A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142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id="{BE4A8E52-189B-4124-8561-1D2910792BF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id="{1DFE37B1-9747-4E28-AAD8-9088D3A16EB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id="{58300CE8-CCC5-4A44-B9CE-51EF3B9A60D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id="{B5DBD6BC-E6E1-4405-A145-BDEE1279E9A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id="{885990F9-BBC5-465E-93D3-5344944BF0C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id="{72EB7D89-ECAA-41D4-B11B-E6C6B494539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id="{C2613653-4908-4D09-8A8E-B2CEAE1A47F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id="{D19E87F0-41D1-4700-965E-6BA9B7F8FFE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id="{33256D22-0190-4511-99DB-C8C51D1C7B3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id="{7001C8F6-5B74-435A-B6E9-6CE904797F7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id="{94F393B2-CC7D-4525-BC85-5C18B3284C2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id="{B9186599-E185-4996-929C-B8FD88B33E8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164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id="{3F94DBE3-B7DA-4D36-9373-A6F4BC159FC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id="{99AED3F7-F300-41DB-8EF7-CA8E5B486F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id="{8B446480-FD1C-415B-9E69-7257D189D64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id="{2F1B1AE9-36AA-49A9-B812-206CD3A4C8A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id="{6367693C-1482-462F-9F03-F3E29F6842D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id="{75E0FE83-902C-465D-ADDF-D27643240D1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185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id="{5D8E23E6-51C2-4CEC-9A67-7B7DB1A8FEB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6E0AA7A8-4CF8-4DB9-B3DB-D4345055820B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62CA740B-7E0D-494C-8B38-8FAF85CA060C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714500"/>
          <a:ext cx="304800" cy="3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19049</xdr:colOff>
      <xdr:row>0</xdr:row>
      <xdr:rowOff>19050</xdr:rowOff>
    </xdr:from>
    <xdr:to>
      <xdr:col>1</xdr:col>
      <xdr:colOff>1085850</xdr:colOff>
      <xdr:row>8</xdr:row>
      <xdr:rowOff>184485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6BE79A-0D4E-417D-A281-D8E6154493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33" r="13241"/>
        <a:stretch/>
      </xdr:blipFill>
      <xdr:spPr>
        <a:xfrm>
          <a:off x="19049" y="19050"/>
          <a:ext cx="1752601" cy="168943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1122DF1F-68EC-469E-91EE-C792D45F31DE}"/>
            </a:ext>
          </a:extLst>
        </xdr:cNvPr>
        <xdr:cNvSpPr>
          <a:spLocks noChangeAspect="1" noChangeArrowheads="1"/>
        </xdr:cNvSpPr>
      </xdr:nvSpPr>
      <xdr:spPr bwMode="auto">
        <a:xfrm>
          <a:off x="951547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8C862D-82E5-4493-A6BB-111DD15CF597}"/>
            </a:ext>
          </a:extLst>
        </xdr:cNvPr>
        <xdr:cNvSpPr>
          <a:spLocks noChangeAspect="1" noChangeArrowheads="1"/>
        </xdr:cNvSpPr>
      </xdr:nvSpPr>
      <xdr:spPr bwMode="auto">
        <a:xfrm>
          <a:off x="951547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B7C06734-C1C4-447C-B99E-39253505F066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53B68D3C-F44B-4F7D-8C70-58D2E1153150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AA82AF78-2F70-478E-9A42-6583C310BAED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8CF968A3-D385-4ECB-B1CE-D1757ED74EF8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690DFDBE-5289-4924-A07A-7467D8024987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B62D8413-6483-461B-94E2-C449C3220E89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A0706233-09F5-47C1-915F-2744323546A8}"/>
            </a:ext>
          </a:extLst>
        </xdr:cNvPr>
        <xdr:cNvSpPr>
          <a:spLocks noChangeAspect="1" noChangeArrowheads="1"/>
        </xdr:cNvSpPr>
      </xdr:nvSpPr>
      <xdr:spPr bwMode="auto">
        <a:xfrm>
          <a:off x="9515475" y="40919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3E116230-6A14-405F-8735-181BC6D91FBC}"/>
            </a:ext>
          </a:extLst>
        </xdr:cNvPr>
        <xdr:cNvSpPr>
          <a:spLocks noChangeAspect="1" noChangeArrowheads="1"/>
        </xdr:cNvSpPr>
      </xdr:nvSpPr>
      <xdr:spPr bwMode="auto">
        <a:xfrm>
          <a:off x="9515475" y="40919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36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id="{5F1FFC30-F809-4D34-A4C4-5A8C81784C1C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1099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6" name="AutoShape 38" descr="Resultado de imagen para LOGO CAR CUNDINAMARCA">
          <a:extLst>
            <a:ext uri="{FF2B5EF4-FFF2-40B4-BE49-F238E27FC236}">
              <a16:creationId xmlns:a16="http://schemas.microsoft.com/office/drawing/2014/main" id="{AB5C2918-3EA6-4E44-A7F1-DA2E47C49A69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7" name="AutoShape 39" descr="Resultado de imagen para LOGO CAR CUNDINAMARCA">
          <a:extLst>
            <a:ext uri="{FF2B5EF4-FFF2-40B4-BE49-F238E27FC236}">
              <a16:creationId xmlns:a16="http://schemas.microsoft.com/office/drawing/2014/main" id="{02F4D13B-C186-4630-8123-32517332A40E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8" name="AutoShape 38" descr="Resultado de imagen para LOGO CAR CUNDINAMARCA">
          <a:extLst>
            <a:ext uri="{FF2B5EF4-FFF2-40B4-BE49-F238E27FC236}">
              <a16:creationId xmlns:a16="http://schemas.microsoft.com/office/drawing/2014/main" id="{98157C7C-C348-442D-95AB-18AC9420B6D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19" name="AutoShape 39" descr="Resultado de imagen para LOGO CAR CUNDINAMARCA">
          <a:extLst>
            <a:ext uri="{FF2B5EF4-FFF2-40B4-BE49-F238E27FC236}">
              <a16:creationId xmlns:a16="http://schemas.microsoft.com/office/drawing/2014/main" id="{769BEDCB-2779-4B4C-B5B5-C967C18ECAAC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0" name="AutoShape 38" descr="Resultado de imagen para LOGO CAR CUNDINAMARCA">
          <a:extLst>
            <a:ext uri="{FF2B5EF4-FFF2-40B4-BE49-F238E27FC236}">
              <a16:creationId xmlns:a16="http://schemas.microsoft.com/office/drawing/2014/main" id="{0A62EB41-1425-4D22-90BC-13558357CF2F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1" name="AutoShape 39" descr="Resultado de imagen para LOGO CAR CUNDINAMARCA">
          <a:extLst>
            <a:ext uri="{FF2B5EF4-FFF2-40B4-BE49-F238E27FC236}">
              <a16:creationId xmlns:a16="http://schemas.microsoft.com/office/drawing/2014/main" id="{F922600B-17F9-4612-A57E-635C5D476C90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2" name="AutoShape 38" descr="Resultado de imagen para LOGO CAR CUNDINAMARCA">
          <a:extLst>
            <a:ext uri="{FF2B5EF4-FFF2-40B4-BE49-F238E27FC236}">
              <a16:creationId xmlns:a16="http://schemas.microsoft.com/office/drawing/2014/main" id="{8BBC2D81-0919-4205-9647-32738B8E6150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9030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3" name="AutoShape 39" descr="Resultado de imagen para LOGO CAR CUNDINAMARCA">
          <a:extLst>
            <a:ext uri="{FF2B5EF4-FFF2-40B4-BE49-F238E27FC236}">
              <a16:creationId xmlns:a16="http://schemas.microsoft.com/office/drawing/2014/main" id="{4EA4996F-C3DE-42F5-BD7F-B15AC4DAFE42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9030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4" name="AutoShape 38" descr="Resultado de imagen para LOGO CAR CUNDINAMARCA">
          <a:extLst>
            <a:ext uri="{FF2B5EF4-FFF2-40B4-BE49-F238E27FC236}">
              <a16:creationId xmlns:a16="http://schemas.microsoft.com/office/drawing/2014/main" id="{021936E2-AB5C-4085-B38D-69E171839DE2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9030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5" name="AutoShape 39" descr="Resultado de imagen para LOGO CAR CUNDINAMARCA">
          <a:extLst>
            <a:ext uri="{FF2B5EF4-FFF2-40B4-BE49-F238E27FC236}">
              <a16:creationId xmlns:a16="http://schemas.microsoft.com/office/drawing/2014/main" id="{E07CF6BF-449C-4F8B-AA82-F1D7167B62D6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9030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6" name="AutoShape 38" descr="Resultado de imagen para LOGO CAR CUNDINAMARCA">
          <a:extLst>
            <a:ext uri="{FF2B5EF4-FFF2-40B4-BE49-F238E27FC236}">
              <a16:creationId xmlns:a16="http://schemas.microsoft.com/office/drawing/2014/main" id="{1D3359A3-07B0-4169-B01F-E14371FA1EB1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9030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7" name="AutoShape 39" descr="Resultado de imagen para LOGO CAR CUNDINAMARCA">
          <a:extLst>
            <a:ext uri="{FF2B5EF4-FFF2-40B4-BE49-F238E27FC236}">
              <a16:creationId xmlns:a16="http://schemas.microsoft.com/office/drawing/2014/main" id="{BB6492E8-362E-4471-B55B-E1E6C7FF701C}"/>
            </a:ext>
          </a:extLst>
        </xdr:cNvPr>
        <xdr:cNvSpPr>
          <a:spLocks noChangeAspect="1" noChangeArrowheads="1"/>
        </xdr:cNvSpPr>
      </xdr:nvSpPr>
      <xdr:spPr bwMode="auto">
        <a:xfrm>
          <a:off x="9515475" y="19030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8" name="AutoShape 38" descr="Resultado de imagen para LOGO CAR CUNDINAMARCA">
          <a:extLst>
            <a:ext uri="{FF2B5EF4-FFF2-40B4-BE49-F238E27FC236}">
              <a16:creationId xmlns:a16="http://schemas.microsoft.com/office/drawing/2014/main" id="{16ACE30F-9808-453C-8636-3C5ED7D84288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1076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29" name="AutoShape 39" descr="Resultado de imagen para LOGO CAR CUNDINAMARCA">
          <a:extLst>
            <a:ext uri="{FF2B5EF4-FFF2-40B4-BE49-F238E27FC236}">
              <a16:creationId xmlns:a16="http://schemas.microsoft.com/office/drawing/2014/main" id="{05427359-660E-41A1-A991-E5CC1481FA3E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1076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0" name="AutoShape 38" descr="Resultado de imagen para LOGO CAR CUNDINAMARCA">
          <a:extLst>
            <a:ext uri="{FF2B5EF4-FFF2-40B4-BE49-F238E27FC236}">
              <a16:creationId xmlns:a16="http://schemas.microsoft.com/office/drawing/2014/main" id="{DAFFEFA1-3CEF-4825-B4C9-486B7A42BB43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1076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1" name="AutoShape 39" descr="Resultado de imagen para LOGO CAR CUNDINAMARCA">
          <a:extLst>
            <a:ext uri="{FF2B5EF4-FFF2-40B4-BE49-F238E27FC236}">
              <a16:creationId xmlns:a16="http://schemas.microsoft.com/office/drawing/2014/main" id="{5CE98518-76F9-4418-B6F1-6DD7BCBBB141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1076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2" name="AutoShape 38" descr="Resultado de imagen para LOGO CAR CUNDINAMARCA">
          <a:extLst>
            <a:ext uri="{FF2B5EF4-FFF2-40B4-BE49-F238E27FC236}">
              <a16:creationId xmlns:a16="http://schemas.microsoft.com/office/drawing/2014/main" id="{B60417E6-35AC-4C04-AF8A-3CDDAE6F455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1076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3" name="AutoShape 39" descr="Resultado de imagen para LOGO CAR CUNDINAMARCA">
          <a:extLst>
            <a:ext uri="{FF2B5EF4-FFF2-40B4-BE49-F238E27FC236}">
              <a16:creationId xmlns:a16="http://schemas.microsoft.com/office/drawing/2014/main" id="{889FC74A-6F96-4CD7-BEB5-1254AB4E142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1076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4" name="AutoShape 38" descr="Resultado de imagen para LOGO CAR CUNDINAMARCA">
          <a:extLst>
            <a:ext uri="{FF2B5EF4-FFF2-40B4-BE49-F238E27FC236}">
              <a16:creationId xmlns:a16="http://schemas.microsoft.com/office/drawing/2014/main" id="{EC9D0E56-69BE-4100-B1D6-071609C6BC01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3838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5" name="AutoShape 39" descr="Resultado de imagen para LOGO CAR CUNDINAMARCA">
          <a:extLst>
            <a:ext uri="{FF2B5EF4-FFF2-40B4-BE49-F238E27FC236}">
              <a16:creationId xmlns:a16="http://schemas.microsoft.com/office/drawing/2014/main" id="{155B7D6F-6445-4944-8ED1-0154AF9A898E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3838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6" name="AutoShape 38" descr="Resultado de imagen para LOGO CAR CUNDINAMARCA">
          <a:extLst>
            <a:ext uri="{FF2B5EF4-FFF2-40B4-BE49-F238E27FC236}">
              <a16:creationId xmlns:a16="http://schemas.microsoft.com/office/drawing/2014/main" id="{205BBB7A-EF66-4E71-89AA-7BEABA47AECD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3838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7" name="AutoShape 39" descr="Resultado de imagen para LOGO CAR CUNDINAMARCA">
          <a:extLst>
            <a:ext uri="{FF2B5EF4-FFF2-40B4-BE49-F238E27FC236}">
              <a16:creationId xmlns:a16="http://schemas.microsoft.com/office/drawing/2014/main" id="{1182AB43-4143-47E3-B8AC-C842E2FF218C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3838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8" name="AutoShape 38" descr="Resultado de imagen para LOGO CAR CUNDINAMARCA">
          <a:extLst>
            <a:ext uri="{FF2B5EF4-FFF2-40B4-BE49-F238E27FC236}">
              <a16:creationId xmlns:a16="http://schemas.microsoft.com/office/drawing/2014/main" id="{0D1CC2FA-02BF-4E38-AC0E-237B0D5C0B21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3838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0</xdr:rowOff>
    </xdr:from>
    <xdr:ext cx="304800" cy="303679"/>
    <xdr:sp macro="" textlink="">
      <xdr:nvSpPr>
        <xdr:cNvPr id="39" name="AutoShape 39" descr="Resultado de imagen para LOGO CAR CUNDINAMARCA">
          <a:extLst>
            <a:ext uri="{FF2B5EF4-FFF2-40B4-BE49-F238E27FC236}">
              <a16:creationId xmlns:a16="http://schemas.microsoft.com/office/drawing/2014/main" id="{3815AFCA-7EEC-468D-9379-0C4E2904CEBE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33838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0" name="AutoShape 38" descr="Resultado de imagen para LOGO CAR CUNDINAMARCA">
          <a:extLst>
            <a:ext uri="{FF2B5EF4-FFF2-40B4-BE49-F238E27FC236}">
              <a16:creationId xmlns:a16="http://schemas.microsoft.com/office/drawing/2014/main" id="{86C06FAC-D57D-427F-B36D-19B33AD30182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460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1" name="AutoShape 39" descr="Resultado de imagen para LOGO CAR CUNDINAMARCA">
          <a:extLst>
            <a:ext uri="{FF2B5EF4-FFF2-40B4-BE49-F238E27FC236}">
              <a16:creationId xmlns:a16="http://schemas.microsoft.com/office/drawing/2014/main" id="{ACC21EE3-FE90-4851-A02B-3A410C9F9DF3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460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2" name="AutoShape 38" descr="Resultado de imagen para LOGO CAR CUNDINAMARCA">
          <a:extLst>
            <a:ext uri="{FF2B5EF4-FFF2-40B4-BE49-F238E27FC236}">
              <a16:creationId xmlns:a16="http://schemas.microsoft.com/office/drawing/2014/main" id="{C31B840B-B7B3-4D4E-813C-35A3C045B08F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460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3" name="AutoShape 39" descr="Resultado de imagen para LOGO CAR CUNDINAMARCA">
          <a:extLst>
            <a:ext uri="{FF2B5EF4-FFF2-40B4-BE49-F238E27FC236}">
              <a16:creationId xmlns:a16="http://schemas.microsoft.com/office/drawing/2014/main" id="{BAA3375F-7E84-46F5-9EFA-78C9BA3A8BCC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460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4" name="AutoShape 38" descr="Resultado de imagen para LOGO CAR CUNDINAMARCA">
          <a:extLst>
            <a:ext uri="{FF2B5EF4-FFF2-40B4-BE49-F238E27FC236}">
              <a16:creationId xmlns:a16="http://schemas.microsoft.com/office/drawing/2014/main" id="{B479988B-509E-446C-B6A9-52114DF37298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460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5" name="AutoShape 39" descr="Resultado de imagen para LOGO CAR CUNDINAMARCA">
          <a:extLst>
            <a:ext uri="{FF2B5EF4-FFF2-40B4-BE49-F238E27FC236}">
              <a16:creationId xmlns:a16="http://schemas.microsoft.com/office/drawing/2014/main" id="{2C243458-C529-4EEB-A00F-4DCCCBF66B93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4605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6" name="AutoShape 38" descr="Resultado de imagen para LOGO CAR CUNDINAMARCA">
          <a:extLst>
            <a:ext uri="{FF2B5EF4-FFF2-40B4-BE49-F238E27FC236}">
              <a16:creationId xmlns:a16="http://schemas.microsoft.com/office/drawing/2014/main" id="{344C21EA-561A-4B03-BA9C-6AC1D94576E5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651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7" name="AutoShape 39" descr="Resultado de imagen para LOGO CAR CUNDINAMARCA">
          <a:extLst>
            <a:ext uri="{FF2B5EF4-FFF2-40B4-BE49-F238E27FC236}">
              <a16:creationId xmlns:a16="http://schemas.microsoft.com/office/drawing/2014/main" id="{500F8A2A-F49E-4079-AEC3-6496D9640734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651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8" name="AutoShape 38" descr="Resultado de imagen para LOGO CAR CUNDINAMARCA">
          <a:extLst>
            <a:ext uri="{FF2B5EF4-FFF2-40B4-BE49-F238E27FC236}">
              <a16:creationId xmlns:a16="http://schemas.microsoft.com/office/drawing/2014/main" id="{FD248F66-ABBF-45A2-B83C-97B84CC295C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651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49" name="AutoShape 39" descr="Resultado de imagen para LOGO CAR CUNDINAMARCA">
          <a:extLst>
            <a:ext uri="{FF2B5EF4-FFF2-40B4-BE49-F238E27FC236}">
              <a16:creationId xmlns:a16="http://schemas.microsoft.com/office/drawing/2014/main" id="{280C21BB-B7AC-49C6-947A-2F6AED16A9ED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651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0" name="AutoShape 38" descr="Resultado de imagen para LOGO CAR CUNDINAMARCA">
          <a:extLst>
            <a:ext uri="{FF2B5EF4-FFF2-40B4-BE49-F238E27FC236}">
              <a16:creationId xmlns:a16="http://schemas.microsoft.com/office/drawing/2014/main" id="{173881CB-825E-4F94-BB89-8C6158EFDF2B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651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1" name="AutoShape 39" descr="Resultado de imagen para LOGO CAR CUNDINAMARCA">
          <a:extLst>
            <a:ext uri="{FF2B5EF4-FFF2-40B4-BE49-F238E27FC236}">
              <a16:creationId xmlns:a16="http://schemas.microsoft.com/office/drawing/2014/main" id="{A003D14B-E0EF-4A80-8EAB-AAFB00066BD1}"/>
            </a:ext>
          </a:extLst>
        </xdr:cNvPr>
        <xdr:cNvSpPr>
          <a:spLocks noChangeAspect="1" noChangeArrowheads="1"/>
        </xdr:cNvSpPr>
      </xdr:nvSpPr>
      <xdr:spPr bwMode="auto">
        <a:xfrm>
          <a:off x="9515475" y="276510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2" name="AutoShape 38" descr="Resultado de imagen para LOGO CAR CUNDINAMARCA">
          <a:extLst>
            <a:ext uri="{FF2B5EF4-FFF2-40B4-BE49-F238E27FC236}">
              <a16:creationId xmlns:a16="http://schemas.microsoft.com/office/drawing/2014/main" id="{1E3D6A0A-45A3-4E37-88CD-26991878DD7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17277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3" name="AutoShape 39" descr="Resultado de imagen para LOGO CAR CUNDINAMARCA">
          <a:extLst>
            <a:ext uri="{FF2B5EF4-FFF2-40B4-BE49-F238E27FC236}">
              <a16:creationId xmlns:a16="http://schemas.microsoft.com/office/drawing/2014/main" id="{07C89A40-0755-4A53-BBF6-A3657D34E312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17277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4" name="AutoShape 38" descr="Resultado de imagen para LOGO CAR CUNDINAMARCA">
          <a:extLst>
            <a:ext uri="{FF2B5EF4-FFF2-40B4-BE49-F238E27FC236}">
              <a16:creationId xmlns:a16="http://schemas.microsoft.com/office/drawing/2014/main" id="{0BC1E415-E892-45DD-8D3B-B649B83E27FE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17277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5" name="AutoShape 39" descr="Resultado de imagen para LOGO CAR CUNDINAMARCA">
          <a:extLst>
            <a:ext uri="{FF2B5EF4-FFF2-40B4-BE49-F238E27FC236}">
              <a16:creationId xmlns:a16="http://schemas.microsoft.com/office/drawing/2014/main" id="{4348A313-8628-4A8B-B107-CF96D40DF4CB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17277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6" name="AutoShape 38" descr="Resultado de imagen para LOGO CAR CUNDINAMARCA">
          <a:extLst>
            <a:ext uri="{FF2B5EF4-FFF2-40B4-BE49-F238E27FC236}">
              <a16:creationId xmlns:a16="http://schemas.microsoft.com/office/drawing/2014/main" id="{E37CED26-CD28-43CB-A10C-940CB2CCDCF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17277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7" name="AutoShape 39" descr="Resultado de imagen para LOGO CAR CUNDINAMARCA">
          <a:extLst>
            <a:ext uri="{FF2B5EF4-FFF2-40B4-BE49-F238E27FC236}">
              <a16:creationId xmlns:a16="http://schemas.microsoft.com/office/drawing/2014/main" id="{53C64DAD-E175-4D2E-99B0-77EA33AD8196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17277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8" name="AutoShape 38" descr="Resultado de imagen para LOGO CAR CUNDINAMARCA">
          <a:extLst>
            <a:ext uri="{FF2B5EF4-FFF2-40B4-BE49-F238E27FC236}">
              <a16:creationId xmlns:a16="http://schemas.microsoft.com/office/drawing/2014/main" id="{0A2444D0-7CF8-4D63-A6E8-7042CDCFBAFF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200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59" name="AutoShape 39" descr="Resultado de imagen para LOGO CAR CUNDINAMARCA">
          <a:extLst>
            <a:ext uri="{FF2B5EF4-FFF2-40B4-BE49-F238E27FC236}">
              <a16:creationId xmlns:a16="http://schemas.microsoft.com/office/drawing/2014/main" id="{4D599744-F93D-40F5-BD5B-C531B8BCC8F3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200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0" name="AutoShape 38" descr="Resultado de imagen para LOGO CAR CUNDINAMARCA">
          <a:extLst>
            <a:ext uri="{FF2B5EF4-FFF2-40B4-BE49-F238E27FC236}">
              <a16:creationId xmlns:a16="http://schemas.microsoft.com/office/drawing/2014/main" id="{92454756-E595-4A2B-8C09-EC865D9F0DAF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200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1" name="AutoShape 39" descr="Resultado de imagen para LOGO CAR CUNDINAMARCA">
          <a:extLst>
            <a:ext uri="{FF2B5EF4-FFF2-40B4-BE49-F238E27FC236}">
              <a16:creationId xmlns:a16="http://schemas.microsoft.com/office/drawing/2014/main" id="{27472B64-2060-4412-B0FF-7EB291E9D2B7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200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2" name="AutoShape 38" descr="Resultado de imagen para LOGO CAR CUNDINAMARCA">
          <a:extLst>
            <a:ext uri="{FF2B5EF4-FFF2-40B4-BE49-F238E27FC236}">
              <a16:creationId xmlns:a16="http://schemas.microsoft.com/office/drawing/2014/main" id="{E9171CB7-72D5-444B-80F2-72E7C7708D17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200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3" name="AutoShape 39" descr="Resultado de imagen para LOGO CAR CUNDINAMARCA">
          <a:extLst>
            <a:ext uri="{FF2B5EF4-FFF2-40B4-BE49-F238E27FC236}">
              <a16:creationId xmlns:a16="http://schemas.microsoft.com/office/drawing/2014/main" id="{CC4E5340-CC85-4FBD-84A0-F235DEC1A0F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200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4" name="AutoShape 38" descr="Resultado de imagen para LOGO CAR CUNDINAMARCA">
          <a:extLst>
            <a:ext uri="{FF2B5EF4-FFF2-40B4-BE49-F238E27FC236}">
              <a16:creationId xmlns:a16="http://schemas.microsoft.com/office/drawing/2014/main" id="{F9D8D54A-F271-4540-BC6E-F2CB9F2C034A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6080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5" name="AutoShape 39" descr="Resultado de imagen para LOGO CAR CUNDINAMARCA">
          <a:extLst>
            <a:ext uri="{FF2B5EF4-FFF2-40B4-BE49-F238E27FC236}">
              <a16:creationId xmlns:a16="http://schemas.microsoft.com/office/drawing/2014/main" id="{9C76B4E5-85DA-4A62-96DA-505E91059402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6080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6" name="AutoShape 38" descr="Resultado de imagen para LOGO CAR CUNDINAMARCA">
          <a:extLst>
            <a:ext uri="{FF2B5EF4-FFF2-40B4-BE49-F238E27FC236}">
              <a16:creationId xmlns:a16="http://schemas.microsoft.com/office/drawing/2014/main" id="{C2CD00C4-5882-4820-93A7-2425679B880B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6080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7" name="AutoShape 39" descr="Resultado de imagen para LOGO CAR CUNDINAMARCA">
          <a:extLst>
            <a:ext uri="{FF2B5EF4-FFF2-40B4-BE49-F238E27FC236}">
              <a16:creationId xmlns:a16="http://schemas.microsoft.com/office/drawing/2014/main" id="{FCD75891-B6B4-4198-BE0E-33B983D554D9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6080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8" name="AutoShape 38" descr="Resultado de imagen para LOGO CAR CUNDINAMARCA">
          <a:extLst>
            <a:ext uri="{FF2B5EF4-FFF2-40B4-BE49-F238E27FC236}">
              <a16:creationId xmlns:a16="http://schemas.microsoft.com/office/drawing/2014/main" id="{3C604320-36CA-4EF6-B1C6-953210650773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6080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304800" cy="303679"/>
    <xdr:sp macro="" textlink="">
      <xdr:nvSpPr>
        <xdr:cNvPr id="69" name="AutoShape 39" descr="Resultado de imagen para LOGO CAR CUNDINAMARCA">
          <a:extLst>
            <a:ext uri="{FF2B5EF4-FFF2-40B4-BE49-F238E27FC236}">
              <a16:creationId xmlns:a16="http://schemas.microsoft.com/office/drawing/2014/main" id="{937B2D88-5D22-483F-A2D4-D147F82263D0}"/>
            </a:ext>
          </a:extLst>
        </xdr:cNvPr>
        <xdr:cNvSpPr>
          <a:spLocks noChangeAspect="1" noChangeArrowheads="1"/>
        </xdr:cNvSpPr>
      </xdr:nvSpPr>
      <xdr:spPr bwMode="auto">
        <a:xfrm>
          <a:off x="9515475" y="360807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0" name="AutoShape 38" descr="Resultado de imagen para LOGO CAR CUNDINAMARCA">
          <a:extLst>
            <a:ext uri="{FF2B5EF4-FFF2-40B4-BE49-F238E27FC236}">
              <a16:creationId xmlns:a16="http://schemas.microsoft.com/office/drawing/2014/main" id="{15DCDDE1-3E99-4AD7-9BF9-72D4CF7FFC22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1" name="AutoShape 39" descr="Resultado de imagen para LOGO CAR CUNDINAMARCA">
          <a:extLst>
            <a:ext uri="{FF2B5EF4-FFF2-40B4-BE49-F238E27FC236}">
              <a16:creationId xmlns:a16="http://schemas.microsoft.com/office/drawing/2014/main" id="{8AF1C362-7CE5-45C3-8AB9-33B58EB377BB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72" name="AutoShape 38" descr="Resultado de imagen para LOGO CAR CUNDINAMARCA">
          <a:extLst>
            <a:ext uri="{FF2B5EF4-FFF2-40B4-BE49-F238E27FC236}">
              <a16:creationId xmlns:a16="http://schemas.microsoft.com/office/drawing/2014/main" id="{A61C53DF-761B-49AD-89E8-4B06974F3B0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73" name="AutoShape 39" descr="Resultado de imagen para LOGO CAR CUNDINAMARCA">
          <a:extLst>
            <a:ext uri="{FF2B5EF4-FFF2-40B4-BE49-F238E27FC236}">
              <a16:creationId xmlns:a16="http://schemas.microsoft.com/office/drawing/2014/main" id="{47CDB81A-18D8-4A46-902C-38AB183416D9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4" name="AutoShape 38" descr="Resultado de imagen para LOGO CAR CUNDINAMARCA">
          <a:extLst>
            <a:ext uri="{FF2B5EF4-FFF2-40B4-BE49-F238E27FC236}">
              <a16:creationId xmlns:a16="http://schemas.microsoft.com/office/drawing/2014/main" id="{CE1C817B-E95B-4B0B-B02B-774EB8D57B46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5" name="AutoShape 39" descr="Resultado de imagen para LOGO CAR CUNDINAMARCA">
          <a:extLst>
            <a:ext uri="{FF2B5EF4-FFF2-40B4-BE49-F238E27FC236}">
              <a16:creationId xmlns:a16="http://schemas.microsoft.com/office/drawing/2014/main" id="{56B8B57C-7BA3-4F57-844B-E5B2EAE66FC1}"/>
            </a:ext>
          </a:extLst>
        </xdr:cNvPr>
        <xdr:cNvSpPr>
          <a:spLocks noChangeAspect="1" noChangeArrowheads="1"/>
        </xdr:cNvSpPr>
      </xdr:nvSpPr>
      <xdr:spPr bwMode="auto">
        <a:xfrm>
          <a:off x="9601200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6" name="AutoShape 38" descr="Resultado de imagen para LOGO CAR CUNDINAMARCA">
          <a:extLst>
            <a:ext uri="{FF2B5EF4-FFF2-40B4-BE49-F238E27FC236}">
              <a16:creationId xmlns:a16="http://schemas.microsoft.com/office/drawing/2014/main" id="{874AAF2F-73E7-4142-8BE7-EEBC27579A59}"/>
            </a:ext>
          </a:extLst>
        </xdr:cNvPr>
        <xdr:cNvSpPr>
          <a:spLocks noChangeAspect="1" noChangeArrowheads="1"/>
        </xdr:cNvSpPr>
      </xdr:nvSpPr>
      <xdr:spPr bwMode="auto">
        <a:xfrm>
          <a:off x="9515475" y="40919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79</xdr:row>
      <xdr:rowOff>0</xdr:rowOff>
    </xdr:from>
    <xdr:ext cx="304800" cy="303679"/>
    <xdr:sp macro="" textlink="">
      <xdr:nvSpPr>
        <xdr:cNvPr id="77" name="AutoShape 39" descr="Resultado de imagen para LOGO CAR CUNDINAMARCA">
          <a:extLst>
            <a:ext uri="{FF2B5EF4-FFF2-40B4-BE49-F238E27FC236}">
              <a16:creationId xmlns:a16="http://schemas.microsoft.com/office/drawing/2014/main" id="{CF0776B0-B805-440D-A86D-C32858E43382}"/>
            </a:ext>
          </a:extLst>
        </xdr:cNvPr>
        <xdr:cNvSpPr>
          <a:spLocks noChangeAspect="1" noChangeArrowheads="1"/>
        </xdr:cNvSpPr>
      </xdr:nvSpPr>
      <xdr:spPr bwMode="auto">
        <a:xfrm>
          <a:off x="9515475" y="40919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79</xdr:row>
      <xdr:rowOff>0</xdr:rowOff>
    </xdr:from>
    <xdr:ext cx="304800" cy="303679"/>
    <xdr:sp macro="" textlink="">
      <xdr:nvSpPr>
        <xdr:cNvPr id="78" name="AutoShape 38" descr="Resultado de imagen para LOGO CAR CUNDINAMARCA">
          <a:extLst>
            <a:ext uri="{FF2B5EF4-FFF2-40B4-BE49-F238E27FC236}">
              <a16:creationId xmlns:a16="http://schemas.microsoft.com/office/drawing/2014/main" id="{980DFD55-C37F-4816-8D85-5FD95B41B231}"/>
            </a:ext>
          </a:extLst>
        </xdr:cNvPr>
        <xdr:cNvSpPr>
          <a:spLocks noChangeAspect="1" noChangeArrowheads="1"/>
        </xdr:cNvSpPr>
      </xdr:nvSpPr>
      <xdr:spPr bwMode="auto">
        <a:xfrm>
          <a:off x="8801100" y="411099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%20juegos\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 refreshError="1"/>
      <sheetData sheetId="1" refreshError="1"/>
      <sheetData sheetId="2" refreshError="1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216"/>
  <sheetViews>
    <sheetView showGridLines="0" topLeftCell="A184" zoomScaleNormal="100" workbookViewId="0">
      <selection activeCell="N199" sqref="N199"/>
    </sheetView>
  </sheetViews>
  <sheetFormatPr baseColWidth="10" defaultColWidth="10.85546875" defaultRowHeight="15" x14ac:dyDescent="0.3"/>
  <cols>
    <col min="1" max="1" width="10.28515625" style="13" customWidth="1"/>
    <col min="2" max="2" width="31" style="13" customWidth="1"/>
    <col min="3" max="3" width="5.7109375" style="13" customWidth="1"/>
    <col min="4" max="4" width="2.5703125" style="13" customWidth="1"/>
    <col min="5" max="5" width="4.42578125" style="13" customWidth="1"/>
    <col min="6" max="6" width="2.7109375" style="13" customWidth="1"/>
    <col min="7" max="7" width="4.5703125" style="13" customWidth="1"/>
    <col min="8" max="8" width="2.5703125" style="13" customWidth="1"/>
    <col min="9" max="9" width="4" style="13" customWidth="1"/>
    <col min="10" max="10" width="2.85546875" style="13" customWidth="1"/>
    <col min="11" max="11" width="4.85546875" style="13" customWidth="1"/>
    <col min="12" max="12" width="2.42578125" style="13" customWidth="1"/>
    <col min="13" max="13" width="4.85546875" style="13" customWidth="1"/>
    <col min="14" max="14" width="2.7109375" style="13" customWidth="1"/>
    <col min="15" max="15" width="5.7109375" style="13" customWidth="1"/>
    <col min="16" max="16" width="6.42578125" style="13" customWidth="1"/>
    <col min="17" max="19" width="5.7109375" style="13" customWidth="1"/>
    <col min="20" max="20" width="5.7109375" style="14" customWidth="1"/>
    <col min="21" max="22" width="5.7109375" style="13" customWidth="1"/>
    <col min="23" max="23" width="5.7109375" style="15" customWidth="1"/>
    <col min="24" max="24" width="5" style="13" customWidth="1"/>
    <col min="25" max="25" width="5.7109375" style="13" customWidth="1"/>
    <col min="26" max="26" width="5.7109375" style="15" customWidth="1"/>
    <col min="27" max="27" width="6.28515625" style="13" customWidth="1"/>
    <col min="28" max="31" width="11.42578125" style="13" customWidth="1"/>
    <col min="32" max="16384" width="10.85546875" style="13"/>
  </cols>
  <sheetData>
    <row r="3" spans="1:27" x14ac:dyDescent="0.3">
      <c r="M3" s="144"/>
      <c r="N3" s="144"/>
      <c r="O3" s="144"/>
    </row>
    <row r="4" spans="1:27" x14ac:dyDescent="0.3">
      <c r="M4" s="144"/>
      <c r="N4" s="144"/>
      <c r="O4" s="144"/>
    </row>
    <row r="5" spans="1:27" x14ac:dyDescent="0.3">
      <c r="M5" s="144"/>
      <c r="N5" s="144"/>
      <c r="O5" s="144"/>
    </row>
    <row r="9" spans="1:27" ht="15" customHeight="1" x14ac:dyDescent="0.3">
      <c r="B9" s="16" t="s">
        <v>71</v>
      </c>
      <c r="AA9" s="16" t="s">
        <v>87</v>
      </c>
    </row>
    <row r="10" spans="1:27" ht="21.75" customHeight="1" x14ac:dyDescent="0.3">
      <c r="A10" s="145" t="s">
        <v>78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7"/>
      <c r="Y10" s="17"/>
      <c r="Z10" s="18"/>
      <c r="AA10" s="17"/>
    </row>
    <row r="11" spans="1:27" ht="16.5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1"/>
      <c r="AA11" s="20"/>
    </row>
    <row r="12" spans="1:27" ht="15" customHeight="1" x14ac:dyDescent="0.3">
      <c r="A12" s="133" t="s">
        <v>45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22"/>
      <c r="Y12" s="22"/>
      <c r="Z12" s="18"/>
      <c r="AA12" s="22"/>
    </row>
    <row r="13" spans="1:27" ht="15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3"/>
      <c r="V13" s="23"/>
      <c r="W13" s="25"/>
      <c r="X13" s="26"/>
      <c r="Y13" s="26"/>
      <c r="Z13" s="25"/>
      <c r="AA13" s="26"/>
    </row>
    <row r="14" spans="1:27" ht="15" customHeight="1" x14ac:dyDescent="0.3">
      <c r="A14" s="134" t="s">
        <v>34</v>
      </c>
      <c r="B14" s="79" t="s">
        <v>46</v>
      </c>
      <c r="C14" s="80"/>
      <c r="D14" s="79">
        <v>1</v>
      </c>
      <c r="E14" s="80"/>
      <c r="F14" s="79">
        <v>2</v>
      </c>
      <c r="G14" s="80"/>
      <c r="H14" s="79">
        <v>3</v>
      </c>
      <c r="I14" s="80"/>
      <c r="J14" s="79">
        <v>4</v>
      </c>
      <c r="K14" s="80"/>
      <c r="L14" s="79">
        <v>5</v>
      </c>
      <c r="M14" s="80"/>
      <c r="N14" s="136"/>
      <c r="O14" s="27" t="s">
        <v>47</v>
      </c>
      <c r="P14" s="27" t="s">
        <v>48</v>
      </c>
      <c r="Q14" s="27" t="s">
        <v>49</v>
      </c>
      <c r="R14" s="27" t="s">
        <v>50</v>
      </c>
      <c r="S14" s="28" t="s">
        <v>51</v>
      </c>
      <c r="T14" s="27" t="s">
        <v>69</v>
      </c>
      <c r="U14" s="27" t="s">
        <v>70</v>
      </c>
      <c r="V14" s="27" t="s">
        <v>54</v>
      </c>
      <c r="W14" s="29" t="s">
        <v>55</v>
      </c>
      <c r="X14" s="79" t="s">
        <v>88</v>
      </c>
      <c r="Y14" s="80"/>
      <c r="Z14" s="27" t="s">
        <v>56</v>
      </c>
    </row>
    <row r="15" spans="1:27" ht="15" customHeight="1" x14ac:dyDescent="0.3">
      <c r="A15" s="135"/>
      <c r="B15" s="125" t="str">
        <f>'GRUPOS 1ERA FASE'!C5</f>
        <v>AGENCIA DE COMERCIALIZACION</v>
      </c>
      <c r="C15" s="126"/>
      <c r="D15" s="119"/>
      <c r="E15" s="120"/>
      <c r="F15" s="123">
        <f>IF(G15&gt;G16,"2")+IF(G15&lt;G16,"1")</f>
        <v>1</v>
      </c>
      <c r="G15" s="30">
        <f>W29</f>
        <v>11</v>
      </c>
      <c r="H15" s="123">
        <f>IF(I15&gt;I16,"2")+IF(I15&lt;I16,"1")</f>
        <v>2</v>
      </c>
      <c r="I15" s="31">
        <f>Z32</f>
        <v>20</v>
      </c>
      <c r="J15" s="123">
        <f>IF(K15&gt;K16,"2")+IF(K15&lt;K16,"1")</f>
        <v>2</v>
      </c>
      <c r="K15" s="31">
        <f>W25</f>
        <v>19</v>
      </c>
      <c r="L15" s="123"/>
      <c r="M15" s="32"/>
      <c r="N15" s="137"/>
      <c r="O15" s="107">
        <f>SUM(P15:S16)</f>
        <v>3</v>
      </c>
      <c r="P15" s="107">
        <f>IF(F15=2,"1")+IF(H15=2,"1")+IF(J15=2,"1")</f>
        <v>2</v>
      </c>
      <c r="Q15" s="107">
        <f>IF(F15=1,"1")+IF(H15=1,"1")+IF(J15=1,"1")</f>
        <v>1</v>
      </c>
      <c r="R15" s="114">
        <v>0</v>
      </c>
      <c r="S15" s="107">
        <v>0</v>
      </c>
      <c r="T15" s="106">
        <f>SUM(G15,I15,K15,M15)</f>
        <v>50</v>
      </c>
      <c r="U15" s="106">
        <f>SUM(G16,I16,K16,M16)</f>
        <v>37</v>
      </c>
      <c r="V15" s="106">
        <f>+T15-U15</f>
        <v>13</v>
      </c>
      <c r="W15" s="108">
        <f>SUM(D15,F15,H15,J15)</f>
        <v>5</v>
      </c>
      <c r="X15" s="81">
        <v>0</v>
      </c>
      <c r="Y15" s="82"/>
      <c r="Z15" s="109">
        <v>2</v>
      </c>
    </row>
    <row r="16" spans="1:27" ht="15" customHeight="1" x14ac:dyDescent="0.3">
      <c r="A16" s="135"/>
      <c r="B16" s="127"/>
      <c r="C16" s="128"/>
      <c r="D16" s="121"/>
      <c r="E16" s="122"/>
      <c r="F16" s="124"/>
      <c r="G16" s="30">
        <f>Z29</f>
        <v>20</v>
      </c>
      <c r="H16" s="124"/>
      <c r="I16" s="31">
        <f>W32</f>
        <v>8</v>
      </c>
      <c r="J16" s="124"/>
      <c r="K16" s="31">
        <f>Z25</f>
        <v>9</v>
      </c>
      <c r="L16" s="124"/>
      <c r="M16" s="32"/>
      <c r="N16" s="137"/>
      <c r="O16" s="107"/>
      <c r="P16" s="107"/>
      <c r="Q16" s="107"/>
      <c r="R16" s="115"/>
      <c r="S16" s="107"/>
      <c r="T16" s="107"/>
      <c r="U16" s="107"/>
      <c r="V16" s="107"/>
      <c r="W16" s="108"/>
      <c r="X16" s="83"/>
      <c r="Y16" s="84"/>
      <c r="Z16" s="109"/>
    </row>
    <row r="17" spans="1:27" ht="15" customHeight="1" x14ac:dyDescent="0.3">
      <c r="A17" s="135"/>
      <c r="B17" s="125" t="str">
        <f>'GRUPOS 1ERA FASE'!C6</f>
        <v>Unidad Pensiones</v>
      </c>
      <c r="C17" s="126"/>
      <c r="D17" s="123">
        <f>IF(E17&gt;E18,"2")+IF(E17&lt;E18,"1")</f>
        <v>2</v>
      </c>
      <c r="E17" s="31">
        <f>Z29</f>
        <v>20</v>
      </c>
      <c r="F17" s="129"/>
      <c r="G17" s="130"/>
      <c r="H17" s="123">
        <f>IF(I17&gt;I18,"2")+IF(I17&lt;I18,"1")</f>
        <v>2</v>
      </c>
      <c r="I17" s="31">
        <f>W26</f>
        <v>22</v>
      </c>
      <c r="J17" s="123">
        <f>IF(K17&gt;K18,"2")+IF(K17&lt;K18,"1")</f>
        <v>1</v>
      </c>
      <c r="K17" s="31">
        <f>W31</f>
        <v>8</v>
      </c>
      <c r="L17" s="123"/>
      <c r="M17" s="32"/>
      <c r="N17" s="137"/>
      <c r="O17" s="107">
        <f t="shared" ref="O17" si="0">SUM(P17:S18)</f>
        <v>3</v>
      </c>
      <c r="P17" s="107">
        <f>IF(D17=2,"1")+IF(H17=2,"1")+IF(J17=2,"1")</f>
        <v>2</v>
      </c>
      <c r="Q17" s="107">
        <f>IF(D17=1,"1")+IF(H17=1,"1")+IF(J17=1,"1")</f>
        <v>1</v>
      </c>
      <c r="R17" s="114">
        <v>0</v>
      </c>
      <c r="S17" s="107">
        <v>0</v>
      </c>
      <c r="T17" s="106">
        <f>SUM(E17,I17,K17,M17)</f>
        <v>50</v>
      </c>
      <c r="U17" s="106">
        <f>SUM(E18,I18,K18,M18)</f>
        <v>36</v>
      </c>
      <c r="V17" s="106">
        <f>+T17-U17</f>
        <v>14</v>
      </c>
      <c r="W17" s="108">
        <f t="shared" ref="W17" si="1">SUM(D17,F17,H17,J17)</f>
        <v>5</v>
      </c>
      <c r="X17" s="81">
        <v>5</v>
      </c>
      <c r="Y17" s="82"/>
      <c r="Z17" s="109">
        <v>1</v>
      </c>
    </row>
    <row r="18" spans="1:27" ht="15" customHeight="1" x14ac:dyDescent="0.3">
      <c r="A18" s="135"/>
      <c r="B18" s="127"/>
      <c r="C18" s="128"/>
      <c r="D18" s="124"/>
      <c r="E18" s="31">
        <f>W29</f>
        <v>11</v>
      </c>
      <c r="F18" s="131"/>
      <c r="G18" s="132"/>
      <c r="H18" s="124"/>
      <c r="I18" s="31">
        <f>Z26</f>
        <v>10</v>
      </c>
      <c r="J18" s="124"/>
      <c r="K18" s="31">
        <f>Z31</f>
        <v>15</v>
      </c>
      <c r="L18" s="124"/>
      <c r="M18" s="32"/>
      <c r="N18" s="137"/>
      <c r="O18" s="107"/>
      <c r="P18" s="107"/>
      <c r="Q18" s="107"/>
      <c r="R18" s="115"/>
      <c r="S18" s="107"/>
      <c r="T18" s="107"/>
      <c r="U18" s="107"/>
      <c r="V18" s="107"/>
      <c r="W18" s="108"/>
      <c r="X18" s="83"/>
      <c r="Y18" s="84"/>
      <c r="Z18" s="109"/>
    </row>
    <row r="19" spans="1:27" ht="15" customHeight="1" x14ac:dyDescent="0.3">
      <c r="A19" s="135"/>
      <c r="B19" s="125" t="str">
        <f>'GRUPOS 1ERA FASE'!C7</f>
        <v>DESPACHO</v>
      </c>
      <c r="C19" s="126"/>
      <c r="D19" s="123">
        <f>IF(E19&gt;E20,"2")+IF(E19&lt;E20,"1")</f>
        <v>1</v>
      </c>
      <c r="E19" s="31">
        <f>W32</f>
        <v>8</v>
      </c>
      <c r="F19" s="123">
        <f>IF(G19&gt;G20,"2")+IF(G19&lt;G20,"1")</f>
        <v>1</v>
      </c>
      <c r="G19" s="31">
        <f>Z26</f>
        <v>10</v>
      </c>
      <c r="H19" s="129"/>
      <c r="I19" s="130"/>
      <c r="J19" s="123">
        <f>IF(K19&gt;K20,"2")+IF(K19&lt;K20,"1")</f>
        <v>2</v>
      </c>
      <c r="K19" s="31">
        <f>Z28</f>
        <v>12</v>
      </c>
      <c r="L19" s="123"/>
      <c r="M19" s="32"/>
      <c r="N19" s="137"/>
      <c r="O19" s="107">
        <f t="shared" ref="O19" si="2">SUM(P19:S20)</f>
        <v>3</v>
      </c>
      <c r="P19" s="107">
        <f>IF(D19=2,"1")+IF(F19=2,"1")+IF(J19=2,"1")</f>
        <v>1</v>
      </c>
      <c r="Q19" s="107">
        <f>IF(D19=1,"1")+IF(F19=1,"1")+IF(J19=1,"1")</f>
        <v>2</v>
      </c>
      <c r="R19" s="114">
        <v>0</v>
      </c>
      <c r="S19" s="107">
        <v>0</v>
      </c>
      <c r="T19" s="106">
        <f>SUM(E19,G19,K19,M19)</f>
        <v>30</v>
      </c>
      <c r="U19" s="106">
        <f>SUM(E20,G20,K20,M20)</f>
        <v>53</v>
      </c>
      <c r="V19" s="107">
        <f>+T19-U19</f>
        <v>-23</v>
      </c>
      <c r="W19" s="108">
        <f t="shared" ref="W19" si="3">SUM(D19,F19,H19,J19)</f>
        <v>4</v>
      </c>
      <c r="X19" s="81"/>
      <c r="Y19" s="82"/>
      <c r="Z19" s="109">
        <v>3</v>
      </c>
    </row>
    <row r="20" spans="1:27" ht="15" customHeight="1" x14ac:dyDescent="0.3">
      <c r="A20" s="135"/>
      <c r="B20" s="127"/>
      <c r="C20" s="128"/>
      <c r="D20" s="124"/>
      <c r="E20" s="31">
        <f>Z32</f>
        <v>20</v>
      </c>
      <c r="F20" s="124"/>
      <c r="G20" s="31">
        <f>W26</f>
        <v>22</v>
      </c>
      <c r="H20" s="131"/>
      <c r="I20" s="132"/>
      <c r="J20" s="124"/>
      <c r="K20" s="31">
        <f>W28</f>
        <v>11</v>
      </c>
      <c r="L20" s="124"/>
      <c r="M20" s="32"/>
      <c r="N20" s="137"/>
      <c r="O20" s="107"/>
      <c r="P20" s="107"/>
      <c r="Q20" s="107"/>
      <c r="R20" s="115"/>
      <c r="S20" s="107"/>
      <c r="T20" s="107"/>
      <c r="U20" s="107"/>
      <c r="V20" s="107"/>
      <c r="W20" s="108"/>
      <c r="X20" s="83"/>
      <c r="Y20" s="84"/>
      <c r="Z20" s="109"/>
    </row>
    <row r="21" spans="1:27" ht="15" customHeight="1" x14ac:dyDescent="0.3">
      <c r="A21" s="135"/>
      <c r="B21" s="125" t="str">
        <f>'GRUPOS 1ERA FASE'!C8</f>
        <v>IDECUT</v>
      </c>
      <c r="C21" s="126"/>
      <c r="D21" s="123">
        <f>IF(E21&gt;E22,"2")+IF(E21&lt;E22,"1")</f>
        <v>1</v>
      </c>
      <c r="E21" s="31">
        <f>Z25</f>
        <v>9</v>
      </c>
      <c r="F21" s="123">
        <f>IF(G21&gt;G22,"2")+IF(G21&lt;G22,"1")</f>
        <v>2</v>
      </c>
      <c r="G21" s="31">
        <f>Z31</f>
        <v>15</v>
      </c>
      <c r="H21" s="123">
        <f>IF(I21&gt;I22,"2")+IF(I21&lt;I22,"1")</f>
        <v>1</v>
      </c>
      <c r="I21" s="31">
        <f>W28</f>
        <v>11</v>
      </c>
      <c r="J21" s="129"/>
      <c r="K21" s="130"/>
      <c r="L21" s="123"/>
      <c r="M21" s="32"/>
      <c r="N21" s="137"/>
      <c r="O21" s="107">
        <f t="shared" ref="O21" si="4">SUM(P21:S22)</f>
        <v>3</v>
      </c>
      <c r="P21" s="107">
        <f>IF(D21=2,"1")+IF(F21=2,"1")+IF(H21=2,"1")</f>
        <v>1</v>
      </c>
      <c r="Q21" s="107">
        <f>IF(D21=1,"1")+IF(F21=1,"1")+IF(H21=1,"1")</f>
        <v>2</v>
      </c>
      <c r="R21" s="114">
        <v>0</v>
      </c>
      <c r="S21" s="107">
        <v>0</v>
      </c>
      <c r="T21" s="106">
        <f>E21+G21+I21+M21</f>
        <v>35</v>
      </c>
      <c r="U21" s="106">
        <f>E22+G22+I22+M22</f>
        <v>39</v>
      </c>
      <c r="V21" s="107">
        <f>+T21-U21</f>
        <v>-4</v>
      </c>
      <c r="W21" s="108">
        <f t="shared" ref="W21" si="5">SUM(D21,F21,H21,J21)</f>
        <v>4</v>
      </c>
      <c r="X21" s="81"/>
      <c r="Y21" s="82"/>
      <c r="Z21" s="109">
        <v>4</v>
      </c>
    </row>
    <row r="22" spans="1:27" ht="15" customHeight="1" x14ac:dyDescent="0.3">
      <c r="A22" s="135"/>
      <c r="B22" s="127"/>
      <c r="C22" s="128"/>
      <c r="D22" s="124"/>
      <c r="E22" s="31">
        <f>W25</f>
        <v>19</v>
      </c>
      <c r="F22" s="124"/>
      <c r="G22" s="31">
        <f>W31</f>
        <v>8</v>
      </c>
      <c r="H22" s="124"/>
      <c r="I22" s="31">
        <f>Z28</f>
        <v>12</v>
      </c>
      <c r="J22" s="131"/>
      <c r="K22" s="132"/>
      <c r="L22" s="124"/>
      <c r="M22" s="32"/>
      <c r="N22" s="137"/>
      <c r="O22" s="107"/>
      <c r="P22" s="107"/>
      <c r="Q22" s="107"/>
      <c r="R22" s="115"/>
      <c r="S22" s="107"/>
      <c r="T22" s="107"/>
      <c r="U22" s="107"/>
      <c r="V22" s="107"/>
      <c r="W22" s="108"/>
      <c r="X22" s="83"/>
      <c r="Y22" s="84"/>
      <c r="Z22" s="109"/>
    </row>
    <row r="23" spans="1:27" ht="14.25" customHeight="1" x14ac:dyDescent="0.3"/>
    <row r="24" spans="1:27" ht="15" customHeight="1" x14ac:dyDescent="0.3">
      <c r="A24" s="33" t="s">
        <v>57</v>
      </c>
      <c r="B24" s="33" t="s">
        <v>58</v>
      </c>
      <c r="C24" s="34"/>
      <c r="D24" s="34"/>
      <c r="E24" s="111" t="s">
        <v>59</v>
      </c>
      <c r="F24" s="112"/>
      <c r="G24" s="112"/>
      <c r="H24" s="112"/>
      <c r="I24" s="112"/>
      <c r="J24" s="112"/>
      <c r="K24" s="112"/>
      <c r="L24" s="112"/>
      <c r="M24" s="113"/>
      <c r="N24" s="101" t="s">
        <v>60</v>
      </c>
      <c r="O24" s="101"/>
      <c r="P24" s="101"/>
      <c r="Q24" s="101"/>
      <c r="R24" s="33"/>
      <c r="S24" s="101" t="s">
        <v>61</v>
      </c>
      <c r="T24" s="101"/>
      <c r="U24" s="101"/>
      <c r="V24" s="101"/>
      <c r="W24" s="35" t="s">
        <v>46</v>
      </c>
      <c r="X24" s="36" t="s">
        <v>62</v>
      </c>
      <c r="Y24" s="36"/>
      <c r="Z24" s="35" t="s">
        <v>46</v>
      </c>
      <c r="AA24" s="36" t="s">
        <v>63</v>
      </c>
    </row>
    <row r="25" spans="1:27" s="41" customFormat="1" ht="15" customHeight="1" x14ac:dyDescent="0.3">
      <c r="A25" s="37">
        <v>0.54166666666666663</v>
      </c>
      <c r="B25" s="38" t="str">
        <f>B15</f>
        <v>AGENCIA DE COMERCIALIZACION</v>
      </c>
      <c r="C25" s="39" t="s">
        <v>64</v>
      </c>
      <c r="D25" s="39"/>
      <c r="E25" s="116" t="str">
        <f>B21</f>
        <v>IDECUT</v>
      </c>
      <c r="F25" s="117"/>
      <c r="G25" s="117"/>
      <c r="H25" s="117"/>
      <c r="I25" s="117"/>
      <c r="J25" s="117"/>
      <c r="K25" s="117"/>
      <c r="L25" s="117"/>
      <c r="M25" s="118"/>
      <c r="N25" s="103" t="s">
        <v>81</v>
      </c>
      <c r="O25" s="104"/>
      <c r="P25" s="104"/>
      <c r="Q25" s="105"/>
      <c r="R25" s="40"/>
      <c r="S25" s="95">
        <v>45117</v>
      </c>
      <c r="T25" s="96"/>
      <c r="U25" s="96"/>
      <c r="V25" s="97"/>
      <c r="W25" s="87">
        <v>19</v>
      </c>
      <c r="X25" s="88"/>
      <c r="Y25" s="33" t="s">
        <v>65</v>
      </c>
      <c r="Z25" s="87">
        <v>9</v>
      </c>
      <c r="AA25" s="88"/>
    </row>
    <row r="26" spans="1:27" s="41" customFormat="1" ht="15" customHeight="1" x14ac:dyDescent="0.3">
      <c r="A26" s="37">
        <v>0.58333333333333304</v>
      </c>
      <c r="B26" s="42" t="str">
        <f>B17</f>
        <v>Unidad Pensiones</v>
      </c>
      <c r="C26" s="43" t="s">
        <v>64</v>
      </c>
      <c r="D26" s="43"/>
      <c r="E26" s="89" t="str">
        <f>B19</f>
        <v>DESPACHO</v>
      </c>
      <c r="F26" s="90"/>
      <c r="G26" s="90"/>
      <c r="H26" s="90"/>
      <c r="I26" s="90"/>
      <c r="J26" s="90"/>
      <c r="K26" s="90"/>
      <c r="L26" s="90"/>
      <c r="M26" s="91"/>
      <c r="N26" s="103" t="s">
        <v>81</v>
      </c>
      <c r="O26" s="104"/>
      <c r="P26" s="104"/>
      <c r="Q26" s="105"/>
      <c r="R26" s="44"/>
      <c r="S26" s="95">
        <v>45117</v>
      </c>
      <c r="T26" s="96"/>
      <c r="U26" s="96"/>
      <c r="V26" s="97"/>
      <c r="W26" s="87">
        <v>22</v>
      </c>
      <c r="X26" s="88"/>
      <c r="Y26" s="33" t="s">
        <v>65</v>
      </c>
      <c r="Z26" s="87">
        <v>10</v>
      </c>
      <c r="AA26" s="88"/>
    </row>
    <row r="27" spans="1:27" ht="15" customHeight="1" x14ac:dyDescent="0.3">
      <c r="A27" s="33" t="s">
        <v>57</v>
      </c>
      <c r="B27" s="45" t="s">
        <v>58</v>
      </c>
      <c r="C27" s="46"/>
      <c r="D27" s="46"/>
      <c r="E27" s="98" t="s">
        <v>59</v>
      </c>
      <c r="F27" s="99"/>
      <c r="G27" s="99"/>
      <c r="H27" s="99"/>
      <c r="I27" s="99"/>
      <c r="J27" s="99"/>
      <c r="K27" s="99"/>
      <c r="L27" s="99"/>
      <c r="M27" s="100"/>
      <c r="N27" s="101" t="s">
        <v>60</v>
      </c>
      <c r="O27" s="101"/>
      <c r="P27" s="101"/>
      <c r="Q27" s="101"/>
      <c r="R27" s="33"/>
      <c r="S27" s="102" t="s">
        <v>61</v>
      </c>
      <c r="T27" s="102"/>
      <c r="U27" s="102"/>
      <c r="V27" s="102"/>
      <c r="W27" s="35" t="s">
        <v>46</v>
      </c>
      <c r="X27" s="36" t="s">
        <v>62</v>
      </c>
      <c r="Y27" s="36"/>
      <c r="Z27" s="35" t="s">
        <v>46</v>
      </c>
      <c r="AA27" s="36" t="s">
        <v>63</v>
      </c>
    </row>
    <row r="28" spans="1:27" s="41" customFormat="1" x14ac:dyDescent="0.3">
      <c r="A28" s="37">
        <v>0.625</v>
      </c>
      <c r="B28" s="70" t="str">
        <f>B21</f>
        <v>IDECUT</v>
      </c>
      <c r="C28" s="43" t="s">
        <v>64</v>
      </c>
      <c r="D28" s="43"/>
      <c r="E28" s="89" t="str">
        <f>B19</f>
        <v>DESPACHO</v>
      </c>
      <c r="F28" s="90"/>
      <c r="G28" s="90"/>
      <c r="H28" s="90"/>
      <c r="I28" s="90"/>
      <c r="J28" s="90"/>
      <c r="K28" s="90"/>
      <c r="L28" s="90"/>
      <c r="M28" s="91"/>
      <c r="N28" s="103" t="s">
        <v>85</v>
      </c>
      <c r="O28" s="104"/>
      <c r="P28" s="104"/>
      <c r="Q28" s="105"/>
      <c r="R28" s="44"/>
      <c r="S28" s="95">
        <v>45119</v>
      </c>
      <c r="T28" s="96"/>
      <c r="U28" s="96"/>
      <c r="V28" s="97"/>
      <c r="W28" s="87">
        <v>11</v>
      </c>
      <c r="X28" s="88"/>
      <c r="Y28" s="33" t="s">
        <v>65</v>
      </c>
      <c r="Z28" s="87">
        <v>12</v>
      </c>
      <c r="AA28" s="88"/>
    </row>
    <row r="29" spans="1:27" s="41" customFormat="1" ht="15" customHeight="1" x14ac:dyDescent="0.3">
      <c r="A29" s="37">
        <v>0.75</v>
      </c>
      <c r="B29" s="42" t="str">
        <f>B15</f>
        <v>AGENCIA DE COMERCIALIZACION</v>
      </c>
      <c r="C29" s="43" t="s">
        <v>64</v>
      </c>
      <c r="D29" s="43"/>
      <c r="E29" s="89" t="str">
        <f>B17</f>
        <v>Unidad Pensiones</v>
      </c>
      <c r="F29" s="90"/>
      <c r="G29" s="90"/>
      <c r="H29" s="90"/>
      <c r="I29" s="90"/>
      <c r="J29" s="90"/>
      <c r="K29" s="90"/>
      <c r="L29" s="90"/>
      <c r="M29" s="91"/>
      <c r="N29" s="92" t="s">
        <v>85</v>
      </c>
      <c r="O29" s="93"/>
      <c r="P29" s="93"/>
      <c r="Q29" s="94"/>
      <c r="R29" s="44"/>
      <c r="S29" s="95">
        <v>45119</v>
      </c>
      <c r="T29" s="96"/>
      <c r="U29" s="96"/>
      <c r="V29" s="97"/>
      <c r="W29" s="87">
        <v>11</v>
      </c>
      <c r="X29" s="88"/>
      <c r="Y29" s="33" t="s">
        <v>65</v>
      </c>
      <c r="Z29" s="87">
        <v>20</v>
      </c>
      <c r="AA29" s="88"/>
    </row>
    <row r="30" spans="1:27" ht="15" customHeight="1" x14ac:dyDescent="0.3">
      <c r="A30" s="33" t="s">
        <v>57</v>
      </c>
      <c r="B30" s="45" t="s">
        <v>58</v>
      </c>
      <c r="C30" s="46"/>
      <c r="D30" s="46"/>
      <c r="E30" s="98" t="s">
        <v>59</v>
      </c>
      <c r="F30" s="99"/>
      <c r="G30" s="99"/>
      <c r="H30" s="99"/>
      <c r="I30" s="99"/>
      <c r="J30" s="99"/>
      <c r="K30" s="99"/>
      <c r="L30" s="99"/>
      <c r="M30" s="100"/>
      <c r="N30" s="101" t="s">
        <v>60</v>
      </c>
      <c r="O30" s="101"/>
      <c r="P30" s="101"/>
      <c r="Q30" s="101"/>
      <c r="R30" s="33"/>
      <c r="S30" s="102" t="s">
        <v>61</v>
      </c>
      <c r="T30" s="102"/>
      <c r="U30" s="102"/>
      <c r="V30" s="102"/>
      <c r="W30" s="35" t="s">
        <v>46</v>
      </c>
      <c r="X30" s="36" t="s">
        <v>62</v>
      </c>
      <c r="Y30" s="36"/>
      <c r="Z30" s="35" t="s">
        <v>46</v>
      </c>
      <c r="AA30" s="36" t="s">
        <v>63</v>
      </c>
    </row>
    <row r="31" spans="1:27" s="41" customFormat="1" ht="15" customHeight="1" x14ac:dyDescent="0.3">
      <c r="A31" s="37">
        <v>0.66666666666666696</v>
      </c>
      <c r="B31" s="42" t="str">
        <f>B17</f>
        <v>Unidad Pensiones</v>
      </c>
      <c r="C31" s="43" t="s">
        <v>64</v>
      </c>
      <c r="D31" s="43"/>
      <c r="E31" s="89" t="str">
        <f>B21</f>
        <v>IDECUT</v>
      </c>
      <c r="F31" s="90"/>
      <c r="G31" s="90"/>
      <c r="H31" s="90"/>
      <c r="I31" s="90"/>
      <c r="J31" s="90"/>
      <c r="K31" s="90"/>
      <c r="L31" s="90"/>
      <c r="M31" s="91"/>
      <c r="N31" s="103" t="s">
        <v>81</v>
      </c>
      <c r="O31" s="104"/>
      <c r="P31" s="104"/>
      <c r="Q31" s="105"/>
      <c r="R31" s="44"/>
      <c r="S31" s="95">
        <v>45117</v>
      </c>
      <c r="T31" s="96"/>
      <c r="U31" s="96"/>
      <c r="V31" s="97"/>
      <c r="W31" s="87">
        <v>8</v>
      </c>
      <c r="X31" s="88"/>
      <c r="Y31" s="33" t="s">
        <v>65</v>
      </c>
      <c r="Z31" s="87">
        <v>15</v>
      </c>
      <c r="AA31" s="88"/>
    </row>
    <row r="32" spans="1:27" s="41" customFormat="1" ht="21.75" customHeight="1" x14ac:dyDescent="0.3">
      <c r="A32" s="37">
        <v>0.70833333333333337</v>
      </c>
      <c r="B32" s="42" t="str">
        <f>B19</f>
        <v>DESPACHO</v>
      </c>
      <c r="C32" s="43" t="s">
        <v>64</v>
      </c>
      <c r="D32" s="43"/>
      <c r="E32" s="89" t="str">
        <f>B15</f>
        <v>AGENCIA DE COMERCIALIZACION</v>
      </c>
      <c r="F32" s="90"/>
      <c r="G32" s="90"/>
      <c r="H32" s="90"/>
      <c r="I32" s="90"/>
      <c r="J32" s="90"/>
      <c r="K32" s="90"/>
      <c r="L32" s="90"/>
      <c r="M32" s="91"/>
      <c r="N32" s="92" t="s">
        <v>81</v>
      </c>
      <c r="O32" s="93"/>
      <c r="P32" s="93"/>
      <c r="Q32" s="94"/>
      <c r="R32" s="47"/>
      <c r="S32" s="95">
        <v>45117</v>
      </c>
      <c r="T32" s="96"/>
      <c r="U32" s="96"/>
      <c r="V32" s="97"/>
      <c r="W32" s="87">
        <v>8</v>
      </c>
      <c r="X32" s="88"/>
      <c r="Y32" s="33" t="s">
        <v>65</v>
      </c>
      <c r="Z32" s="87">
        <v>20</v>
      </c>
      <c r="AA32" s="88"/>
    </row>
    <row r="33" spans="1:27" ht="15" customHeight="1" x14ac:dyDescent="0.3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8"/>
      <c r="O33" s="48"/>
      <c r="P33" s="48"/>
      <c r="Q33" s="48"/>
      <c r="R33" s="48"/>
      <c r="S33" s="50"/>
      <c r="T33" s="50"/>
      <c r="U33" s="50"/>
      <c r="V33" s="50"/>
      <c r="W33" s="51"/>
      <c r="X33" s="48"/>
      <c r="Y33" s="69"/>
      <c r="Z33" s="51"/>
      <c r="AA33" s="48"/>
    </row>
    <row r="34" spans="1:27" ht="15" customHeight="1" x14ac:dyDescent="0.3">
      <c r="A34" s="133" t="s">
        <v>66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22"/>
      <c r="Y34" s="22"/>
      <c r="Z34" s="18"/>
      <c r="AA34" s="22"/>
    </row>
    <row r="35" spans="1:27" ht="15" customHeight="1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3"/>
      <c r="V35" s="23"/>
      <c r="W35" s="25"/>
      <c r="X35" s="26"/>
      <c r="Y35" s="26"/>
      <c r="Z35" s="25"/>
      <c r="AA35" s="26"/>
    </row>
    <row r="36" spans="1:27" ht="15" customHeight="1" x14ac:dyDescent="0.3">
      <c r="A36" s="134" t="s">
        <v>35</v>
      </c>
      <c r="B36" s="79" t="s">
        <v>46</v>
      </c>
      <c r="C36" s="80"/>
      <c r="D36" s="79">
        <v>1</v>
      </c>
      <c r="E36" s="80"/>
      <c r="F36" s="79">
        <v>2</v>
      </c>
      <c r="G36" s="80"/>
      <c r="H36" s="79">
        <v>3</v>
      </c>
      <c r="I36" s="80"/>
      <c r="J36" s="79">
        <v>4</v>
      </c>
      <c r="K36" s="80"/>
      <c r="L36" s="79">
        <v>5</v>
      </c>
      <c r="M36" s="80"/>
      <c r="N36" s="136"/>
      <c r="O36" s="27" t="s">
        <v>47</v>
      </c>
      <c r="P36" s="27" t="s">
        <v>48</v>
      </c>
      <c r="Q36" s="27" t="s">
        <v>49</v>
      </c>
      <c r="R36" s="27" t="s">
        <v>50</v>
      </c>
      <c r="S36" s="28" t="s">
        <v>51</v>
      </c>
      <c r="T36" s="27" t="s">
        <v>69</v>
      </c>
      <c r="U36" s="27" t="s">
        <v>70</v>
      </c>
      <c r="V36" s="27" t="s">
        <v>54</v>
      </c>
      <c r="W36" s="29" t="s">
        <v>55</v>
      </c>
      <c r="X36" s="27" t="s">
        <v>56</v>
      </c>
    </row>
    <row r="37" spans="1:27" ht="15" customHeight="1" x14ac:dyDescent="0.3">
      <c r="A37" s="135"/>
      <c r="B37" s="125" t="str">
        <f>'GRUPOS 1ERA FASE'!F5</f>
        <v>BENEFICENCIA</v>
      </c>
      <c r="C37" s="126"/>
      <c r="D37" s="119"/>
      <c r="E37" s="120"/>
      <c r="F37" s="123">
        <f>IF(G37&gt;G38,"2")+IF(G37&lt;G38,"1")</f>
        <v>2</v>
      </c>
      <c r="G37" s="30">
        <f>W51</f>
        <v>27</v>
      </c>
      <c r="H37" s="123">
        <f>IF(I37&gt;I38,"2")+IF(I37&lt;I38,"1")</f>
        <v>1</v>
      </c>
      <c r="I37" s="31">
        <f>Z54</f>
        <v>14</v>
      </c>
      <c r="J37" s="123">
        <f>IF(K37&gt;K38,"2")+IF(K37&lt;K38,"1")</f>
        <v>2</v>
      </c>
      <c r="K37" s="31">
        <f>W47</f>
        <v>24</v>
      </c>
      <c r="L37" s="123"/>
      <c r="M37" s="32"/>
      <c r="N37" s="137"/>
      <c r="O37" s="107">
        <f>SUM(P37:S38)</f>
        <v>3</v>
      </c>
      <c r="P37" s="107">
        <f>IF(F37=2,"1")+IF(H37=2,"1")+IF(J37=2,"1")</f>
        <v>2</v>
      </c>
      <c r="Q37" s="107">
        <f>IF(F37=1,"1")+IF(H37=1,"1")+IF(J37=1,"1")</f>
        <v>1</v>
      </c>
      <c r="R37" s="114">
        <v>0</v>
      </c>
      <c r="S37" s="107">
        <v>0</v>
      </c>
      <c r="T37" s="106">
        <f>SUM(G37,I37,K37,M37)</f>
        <v>65</v>
      </c>
      <c r="U37" s="106">
        <f>SUM(G38,I38,K38,M38)</f>
        <v>29</v>
      </c>
      <c r="V37" s="106">
        <f>+T37-U37</f>
        <v>36</v>
      </c>
      <c r="W37" s="108">
        <f>SUM(D37,F37,H37,J37)</f>
        <v>5</v>
      </c>
      <c r="X37" s="109">
        <v>2</v>
      </c>
    </row>
    <row r="38" spans="1:27" ht="15" customHeight="1" x14ac:dyDescent="0.3">
      <c r="A38" s="135"/>
      <c r="B38" s="127"/>
      <c r="C38" s="128"/>
      <c r="D38" s="121"/>
      <c r="E38" s="122"/>
      <c r="F38" s="124"/>
      <c r="G38" s="30">
        <f>Z51</f>
        <v>0</v>
      </c>
      <c r="H38" s="124"/>
      <c r="I38" s="31">
        <f>W54</f>
        <v>18</v>
      </c>
      <c r="J38" s="124"/>
      <c r="K38" s="31">
        <f>Z47</f>
        <v>11</v>
      </c>
      <c r="L38" s="124"/>
      <c r="M38" s="32"/>
      <c r="N38" s="137"/>
      <c r="O38" s="107"/>
      <c r="P38" s="107"/>
      <c r="Q38" s="107"/>
      <c r="R38" s="115"/>
      <c r="S38" s="107"/>
      <c r="T38" s="107"/>
      <c r="U38" s="107"/>
      <c r="V38" s="107"/>
      <c r="W38" s="108"/>
      <c r="X38" s="109"/>
    </row>
    <row r="39" spans="1:27" ht="15" customHeight="1" x14ac:dyDescent="0.3">
      <c r="A39" s="135"/>
      <c r="B39" s="125" t="str">
        <f>'GRUPOS 1ERA FASE'!F6</f>
        <v>FUNCION PUBLICA</v>
      </c>
      <c r="C39" s="126"/>
      <c r="D39" s="123">
        <f>IF(E39&gt;E40,"2")+IF(E39&lt;E40,"1")-1</f>
        <v>0</v>
      </c>
      <c r="E39" s="31">
        <f>Z51</f>
        <v>0</v>
      </c>
      <c r="F39" s="129"/>
      <c r="G39" s="130"/>
      <c r="H39" s="123">
        <f>IF(I39&gt;I40,"2")+IF(I39&lt;I40,"1")</f>
        <v>1</v>
      </c>
      <c r="I39" s="31">
        <f>W48</f>
        <v>12</v>
      </c>
      <c r="J39" s="123">
        <f>IF(K39&gt;K40,"2")+IF(K39&lt;K40,"1")</f>
        <v>1</v>
      </c>
      <c r="K39" s="31">
        <f>W53</f>
        <v>16</v>
      </c>
      <c r="L39" s="123"/>
      <c r="M39" s="32"/>
      <c r="N39" s="137"/>
      <c r="O39" s="107">
        <f t="shared" ref="O39" si="6">SUM(P39:S40)</f>
        <v>2</v>
      </c>
      <c r="P39" s="107">
        <f>IF(D39=2,"1")+IF(H39=2,"1")+IF(J39=2,"1")</f>
        <v>0</v>
      </c>
      <c r="Q39" s="107">
        <f>IF(D39=1,"1")+IF(H39=1,"1")+IF(J39=1,"1")</f>
        <v>2</v>
      </c>
      <c r="R39" s="114">
        <v>0</v>
      </c>
      <c r="S39" s="107">
        <v>0</v>
      </c>
      <c r="T39" s="106">
        <f>SUM(E39,I39,K39,M39)</f>
        <v>28</v>
      </c>
      <c r="U39" s="106">
        <f>SUM(E40,I40,K40,M40)</f>
        <v>64</v>
      </c>
      <c r="V39" s="106">
        <f>+T39-U39</f>
        <v>-36</v>
      </c>
      <c r="W39" s="108">
        <f t="shared" ref="W39" si="7">SUM(D39,F39,H39,J39)</f>
        <v>2</v>
      </c>
      <c r="X39" s="110"/>
    </row>
    <row r="40" spans="1:27" ht="15" customHeight="1" x14ac:dyDescent="0.3">
      <c r="A40" s="135"/>
      <c r="B40" s="127"/>
      <c r="C40" s="128"/>
      <c r="D40" s="124"/>
      <c r="E40" s="31">
        <f>W51</f>
        <v>27</v>
      </c>
      <c r="F40" s="131"/>
      <c r="G40" s="132"/>
      <c r="H40" s="124"/>
      <c r="I40" s="31">
        <f>Z48</f>
        <v>19</v>
      </c>
      <c r="J40" s="124"/>
      <c r="K40" s="31">
        <f>Z53</f>
        <v>18</v>
      </c>
      <c r="L40" s="124"/>
      <c r="M40" s="32"/>
      <c r="N40" s="137"/>
      <c r="O40" s="107"/>
      <c r="P40" s="107"/>
      <c r="Q40" s="107"/>
      <c r="R40" s="115"/>
      <c r="S40" s="107"/>
      <c r="T40" s="107"/>
      <c r="U40" s="107"/>
      <c r="V40" s="107"/>
      <c r="W40" s="108"/>
      <c r="X40" s="110"/>
    </row>
    <row r="41" spans="1:27" ht="15" customHeight="1" x14ac:dyDescent="0.3">
      <c r="A41" s="135"/>
      <c r="B41" s="125" t="str">
        <f>'GRUPOS 1ERA FASE'!F7</f>
        <v>Contraloria de Cundinamarca</v>
      </c>
      <c r="C41" s="126"/>
      <c r="D41" s="123">
        <f>IF(E41&gt;E42,"2")+IF(E41&lt;E42,"1")</f>
        <v>2</v>
      </c>
      <c r="E41" s="31">
        <f>W54</f>
        <v>18</v>
      </c>
      <c r="F41" s="123">
        <f>IF(G41&gt;G42,"2")+IF(G41&lt;G42,"1")</f>
        <v>2</v>
      </c>
      <c r="G41" s="31">
        <f>Z48</f>
        <v>19</v>
      </c>
      <c r="H41" s="129"/>
      <c r="I41" s="130"/>
      <c r="J41" s="123">
        <f>IF(K41&gt;K42,"2")+IF(K41&lt;K42,"1")</f>
        <v>2</v>
      </c>
      <c r="K41" s="31">
        <f>Z50</f>
        <v>16</v>
      </c>
      <c r="L41" s="123"/>
      <c r="M41" s="32"/>
      <c r="N41" s="137"/>
      <c r="O41" s="107">
        <f t="shared" ref="O41" si="8">SUM(P41:S42)</f>
        <v>3</v>
      </c>
      <c r="P41" s="107">
        <f>IF(D41=2,"1")+IF(F41=2,"1")+IF(J41=2,"1")</f>
        <v>3</v>
      </c>
      <c r="Q41" s="107">
        <f>IF(D41=1,"1")+IF(F41=1,"1")+IF(J41=1,"1")</f>
        <v>0</v>
      </c>
      <c r="R41" s="114">
        <v>0</v>
      </c>
      <c r="S41" s="107">
        <v>0</v>
      </c>
      <c r="T41" s="106">
        <f>SUM(E41,G41,K41,M41)</f>
        <v>53</v>
      </c>
      <c r="U41" s="106">
        <f>SUM(E42,G42,K42,M42)</f>
        <v>39</v>
      </c>
      <c r="V41" s="107">
        <f>+T41-U41</f>
        <v>14</v>
      </c>
      <c r="W41" s="108">
        <f t="shared" ref="W41" si="9">SUM(D41,F41,H41,J41)</f>
        <v>6</v>
      </c>
      <c r="X41" s="109">
        <v>1</v>
      </c>
    </row>
    <row r="42" spans="1:27" ht="15" customHeight="1" x14ac:dyDescent="0.3">
      <c r="A42" s="135"/>
      <c r="B42" s="127"/>
      <c r="C42" s="128"/>
      <c r="D42" s="124"/>
      <c r="E42" s="31">
        <f>Z54</f>
        <v>14</v>
      </c>
      <c r="F42" s="124"/>
      <c r="G42" s="31">
        <f>W48</f>
        <v>12</v>
      </c>
      <c r="H42" s="131"/>
      <c r="I42" s="132"/>
      <c r="J42" s="124"/>
      <c r="K42" s="31">
        <f>W50</f>
        <v>13</v>
      </c>
      <c r="L42" s="124"/>
      <c r="M42" s="32"/>
      <c r="N42" s="137"/>
      <c r="O42" s="107"/>
      <c r="P42" s="107"/>
      <c r="Q42" s="107"/>
      <c r="R42" s="115"/>
      <c r="S42" s="107"/>
      <c r="T42" s="107"/>
      <c r="U42" s="107"/>
      <c r="V42" s="107"/>
      <c r="W42" s="108"/>
      <c r="X42" s="109"/>
    </row>
    <row r="43" spans="1:27" ht="15" customHeight="1" x14ac:dyDescent="0.3">
      <c r="A43" s="135"/>
      <c r="B43" s="125" t="str">
        <f>'GRUPOS 1ERA FASE'!F8</f>
        <v>EPC</v>
      </c>
      <c r="C43" s="126"/>
      <c r="D43" s="123">
        <f>IF(E43&gt;E44,"2")+IF(E43&lt;E44,"1")</f>
        <v>1</v>
      </c>
      <c r="E43" s="31">
        <f>Z47</f>
        <v>11</v>
      </c>
      <c r="F43" s="123">
        <f>IF(G43&gt;G44,"2")+IF(G43&lt;G44,"1")</f>
        <v>2</v>
      </c>
      <c r="G43" s="31">
        <f>Z53</f>
        <v>18</v>
      </c>
      <c r="H43" s="123">
        <f>IF(I43&gt;I44,"2")+IF(I43&lt;I44,"1")</f>
        <v>1</v>
      </c>
      <c r="I43" s="31">
        <f>W50</f>
        <v>13</v>
      </c>
      <c r="J43" s="129"/>
      <c r="K43" s="130"/>
      <c r="L43" s="123"/>
      <c r="M43" s="32"/>
      <c r="N43" s="137"/>
      <c r="O43" s="107">
        <f t="shared" ref="O43" si="10">SUM(P43:S44)</f>
        <v>3</v>
      </c>
      <c r="P43" s="107">
        <f>IF(D43=2,"1")+IF(F43=2,"1")+IF(H43=2,"1")</f>
        <v>1</v>
      </c>
      <c r="Q43" s="107">
        <f>IF(D43=1,"1")+IF(F43=1,"1")+IF(H43=1,"1")</f>
        <v>2</v>
      </c>
      <c r="R43" s="114">
        <v>0</v>
      </c>
      <c r="S43" s="107">
        <v>0</v>
      </c>
      <c r="T43" s="106">
        <f>E43+G43+I43+M43</f>
        <v>42</v>
      </c>
      <c r="U43" s="106">
        <f>E44+G44+I44+M44</f>
        <v>56</v>
      </c>
      <c r="V43" s="107">
        <f>+T43-U43</f>
        <v>-14</v>
      </c>
      <c r="W43" s="108">
        <f t="shared" ref="W43" si="11">SUM(D43,F43,H43,J43)</f>
        <v>4</v>
      </c>
      <c r="X43" s="109"/>
    </row>
    <row r="44" spans="1:27" ht="15" customHeight="1" x14ac:dyDescent="0.3">
      <c r="A44" s="135"/>
      <c r="B44" s="127"/>
      <c r="C44" s="128"/>
      <c r="D44" s="124"/>
      <c r="E44" s="31">
        <f>W47</f>
        <v>24</v>
      </c>
      <c r="F44" s="124"/>
      <c r="G44" s="31">
        <f>W53</f>
        <v>16</v>
      </c>
      <c r="H44" s="124"/>
      <c r="I44" s="31">
        <f>Z50</f>
        <v>16</v>
      </c>
      <c r="J44" s="131"/>
      <c r="K44" s="132"/>
      <c r="L44" s="124"/>
      <c r="M44" s="32"/>
      <c r="N44" s="137"/>
      <c r="O44" s="107"/>
      <c r="P44" s="107"/>
      <c r="Q44" s="107"/>
      <c r="R44" s="115"/>
      <c r="S44" s="107"/>
      <c r="T44" s="107"/>
      <c r="U44" s="107"/>
      <c r="V44" s="107"/>
      <c r="W44" s="108"/>
      <c r="X44" s="109"/>
    </row>
    <row r="45" spans="1:27" ht="14.25" customHeight="1" x14ac:dyDescent="0.3"/>
    <row r="46" spans="1:27" ht="15" customHeight="1" x14ac:dyDescent="0.3">
      <c r="A46" s="33" t="s">
        <v>57</v>
      </c>
      <c r="B46" s="33" t="s">
        <v>58</v>
      </c>
      <c r="C46" s="34"/>
      <c r="D46" s="34"/>
      <c r="E46" s="111" t="s">
        <v>59</v>
      </c>
      <c r="F46" s="112"/>
      <c r="G46" s="112"/>
      <c r="H46" s="112"/>
      <c r="I46" s="112"/>
      <c r="J46" s="112"/>
      <c r="K46" s="112"/>
      <c r="L46" s="112"/>
      <c r="M46" s="113"/>
      <c r="N46" s="101" t="s">
        <v>60</v>
      </c>
      <c r="O46" s="101"/>
      <c r="P46" s="101"/>
      <c r="Q46" s="101"/>
      <c r="R46" s="33"/>
      <c r="S46" s="101" t="s">
        <v>61</v>
      </c>
      <c r="T46" s="101"/>
      <c r="U46" s="101"/>
      <c r="V46" s="101"/>
      <c r="W46" s="35" t="s">
        <v>46</v>
      </c>
      <c r="X46" s="36" t="s">
        <v>62</v>
      </c>
      <c r="Y46" s="36"/>
      <c r="Z46" s="35" t="s">
        <v>46</v>
      </c>
      <c r="AA46" s="36" t="s">
        <v>63</v>
      </c>
    </row>
    <row r="47" spans="1:27" s="41" customFormat="1" ht="15" customHeight="1" x14ac:dyDescent="0.3">
      <c r="A47" s="37">
        <v>0.54166666666666663</v>
      </c>
      <c r="B47" s="38" t="str">
        <f>B37</f>
        <v>BENEFICENCIA</v>
      </c>
      <c r="C47" s="39" t="s">
        <v>64</v>
      </c>
      <c r="D47" s="39"/>
      <c r="E47" s="116" t="str">
        <f>B43</f>
        <v>EPC</v>
      </c>
      <c r="F47" s="117"/>
      <c r="G47" s="117"/>
      <c r="H47" s="117"/>
      <c r="I47" s="117"/>
      <c r="J47" s="117"/>
      <c r="K47" s="117"/>
      <c r="L47" s="117"/>
      <c r="M47" s="118"/>
      <c r="N47" s="103" t="s">
        <v>82</v>
      </c>
      <c r="O47" s="104"/>
      <c r="P47" s="104"/>
      <c r="Q47" s="105"/>
      <c r="R47" s="40"/>
      <c r="S47" s="95">
        <v>45117</v>
      </c>
      <c r="T47" s="96"/>
      <c r="U47" s="96"/>
      <c r="V47" s="97"/>
      <c r="W47" s="87">
        <v>24</v>
      </c>
      <c r="X47" s="88"/>
      <c r="Y47" s="33" t="s">
        <v>65</v>
      </c>
      <c r="Z47" s="87">
        <v>11</v>
      </c>
      <c r="AA47" s="88"/>
    </row>
    <row r="48" spans="1:27" s="41" customFormat="1" ht="15" customHeight="1" x14ac:dyDescent="0.3">
      <c r="A48" s="37">
        <v>0.58333333333333304</v>
      </c>
      <c r="B48" s="42" t="str">
        <f>B39</f>
        <v>FUNCION PUBLICA</v>
      </c>
      <c r="C48" s="43" t="s">
        <v>64</v>
      </c>
      <c r="D48" s="43"/>
      <c r="E48" s="89" t="str">
        <f>B41</f>
        <v>Contraloria de Cundinamarca</v>
      </c>
      <c r="F48" s="90"/>
      <c r="G48" s="90"/>
      <c r="H48" s="90"/>
      <c r="I48" s="90"/>
      <c r="J48" s="90"/>
      <c r="K48" s="90"/>
      <c r="L48" s="90"/>
      <c r="M48" s="91"/>
      <c r="N48" s="92" t="s">
        <v>82</v>
      </c>
      <c r="O48" s="93"/>
      <c r="P48" s="93"/>
      <c r="Q48" s="94"/>
      <c r="R48" s="44"/>
      <c r="S48" s="95">
        <v>45117</v>
      </c>
      <c r="T48" s="96"/>
      <c r="U48" s="96"/>
      <c r="V48" s="97"/>
      <c r="W48" s="87">
        <v>12</v>
      </c>
      <c r="X48" s="88"/>
      <c r="Y48" s="33" t="s">
        <v>65</v>
      </c>
      <c r="Z48" s="87">
        <v>19</v>
      </c>
      <c r="AA48" s="88"/>
    </row>
    <row r="49" spans="1:27" ht="15" customHeight="1" x14ac:dyDescent="0.3">
      <c r="A49" s="33" t="s">
        <v>57</v>
      </c>
      <c r="B49" s="45" t="s">
        <v>58</v>
      </c>
      <c r="C49" s="46"/>
      <c r="D49" s="46"/>
      <c r="E49" s="98" t="s">
        <v>59</v>
      </c>
      <c r="F49" s="99"/>
      <c r="G49" s="99"/>
      <c r="H49" s="99"/>
      <c r="I49" s="99"/>
      <c r="J49" s="99"/>
      <c r="K49" s="99"/>
      <c r="L49" s="99"/>
      <c r="M49" s="100"/>
      <c r="N49" s="101" t="s">
        <v>60</v>
      </c>
      <c r="O49" s="101"/>
      <c r="P49" s="101"/>
      <c r="Q49" s="101"/>
      <c r="R49" s="33"/>
      <c r="S49" s="102" t="s">
        <v>61</v>
      </c>
      <c r="T49" s="102"/>
      <c r="U49" s="102"/>
      <c r="V49" s="102"/>
      <c r="W49" s="35" t="s">
        <v>46</v>
      </c>
      <c r="X49" s="36" t="s">
        <v>62</v>
      </c>
      <c r="Y49" s="36"/>
      <c r="Z49" s="35" t="s">
        <v>46</v>
      </c>
      <c r="AA49" s="36" t="s">
        <v>63</v>
      </c>
    </row>
    <row r="50" spans="1:27" s="41" customFormat="1" ht="15" customHeight="1" x14ac:dyDescent="0.3">
      <c r="A50" s="37">
        <v>0.625</v>
      </c>
      <c r="B50" s="42" t="str">
        <f>B43</f>
        <v>EPC</v>
      </c>
      <c r="C50" s="43" t="s">
        <v>64</v>
      </c>
      <c r="D50" s="43"/>
      <c r="E50" s="89" t="str">
        <f>B41</f>
        <v>Contraloria de Cundinamarca</v>
      </c>
      <c r="F50" s="90"/>
      <c r="G50" s="90"/>
      <c r="H50" s="90"/>
      <c r="I50" s="90"/>
      <c r="J50" s="90"/>
      <c r="K50" s="90"/>
      <c r="L50" s="90"/>
      <c r="M50" s="91"/>
      <c r="N50" s="103" t="s">
        <v>83</v>
      </c>
      <c r="O50" s="104"/>
      <c r="P50" s="104"/>
      <c r="Q50" s="105"/>
      <c r="R50" s="44"/>
      <c r="S50" s="95">
        <v>45119</v>
      </c>
      <c r="T50" s="96"/>
      <c r="U50" s="96"/>
      <c r="V50" s="97"/>
      <c r="W50" s="87">
        <v>13</v>
      </c>
      <c r="X50" s="88"/>
      <c r="Y50" s="33" t="s">
        <v>65</v>
      </c>
      <c r="Z50" s="87">
        <v>16</v>
      </c>
      <c r="AA50" s="88"/>
    </row>
    <row r="51" spans="1:27" s="41" customFormat="1" ht="15" customHeight="1" x14ac:dyDescent="0.3">
      <c r="A51" s="37">
        <v>0.75</v>
      </c>
      <c r="B51" s="42" t="str">
        <f>B37</f>
        <v>BENEFICENCIA</v>
      </c>
      <c r="C51" s="43" t="s">
        <v>64</v>
      </c>
      <c r="D51" s="43"/>
      <c r="E51" s="89" t="str">
        <f>B39</f>
        <v>FUNCION PUBLICA</v>
      </c>
      <c r="F51" s="90"/>
      <c r="G51" s="90"/>
      <c r="H51" s="90"/>
      <c r="I51" s="90"/>
      <c r="J51" s="90"/>
      <c r="K51" s="90"/>
      <c r="L51" s="90"/>
      <c r="M51" s="91"/>
      <c r="N51" s="92" t="s">
        <v>83</v>
      </c>
      <c r="O51" s="93"/>
      <c r="P51" s="93"/>
      <c r="Q51" s="94"/>
      <c r="R51" s="44"/>
      <c r="S51" s="95">
        <v>45119</v>
      </c>
      <c r="T51" s="96"/>
      <c r="U51" s="96"/>
      <c r="V51" s="97"/>
      <c r="W51" s="87">
        <v>27</v>
      </c>
      <c r="X51" s="88"/>
      <c r="Y51" s="33" t="s">
        <v>65</v>
      </c>
      <c r="Z51" s="87">
        <v>0</v>
      </c>
      <c r="AA51" s="88"/>
    </row>
    <row r="52" spans="1:27" ht="15" customHeight="1" x14ac:dyDescent="0.3">
      <c r="A52" s="33" t="s">
        <v>57</v>
      </c>
      <c r="B52" s="45" t="s">
        <v>58</v>
      </c>
      <c r="C52" s="46"/>
      <c r="D52" s="46"/>
      <c r="E52" s="98" t="s">
        <v>59</v>
      </c>
      <c r="F52" s="99"/>
      <c r="G52" s="99"/>
      <c r="H52" s="99"/>
      <c r="I52" s="99"/>
      <c r="J52" s="99"/>
      <c r="K52" s="99"/>
      <c r="L52" s="99"/>
      <c r="M52" s="100"/>
      <c r="N52" s="101" t="s">
        <v>60</v>
      </c>
      <c r="O52" s="101"/>
      <c r="P52" s="101"/>
      <c r="Q52" s="101"/>
      <c r="R52" s="33"/>
      <c r="S52" s="102" t="s">
        <v>61</v>
      </c>
      <c r="T52" s="102"/>
      <c r="U52" s="102"/>
      <c r="V52" s="102"/>
      <c r="W52" s="35" t="s">
        <v>46</v>
      </c>
      <c r="X52" s="36" t="s">
        <v>62</v>
      </c>
      <c r="Y52" s="36"/>
      <c r="Z52" s="35" t="s">
        <v>46</v>
      </c>
      <c r="AA52" s="36" t="s">
        <v>63</v>
      </c>
    </row>
    <row r="53" spans="1:27" s="41" customFormat="1" ht="15" customHeight="1" x14ac:dyDescent="0.3">
      <c r="A53" s="37">
        <v>0.66666666666666696</v>
      </c>
      <c r="B53" s="42" t="str">
        <f>B39</f>
        <v>FUNCION PUBLICA</v>
      </c>
      <c r="C53" s="43" t="s">
        <v>64</v>
      </c>
      <c r="D53" s="43"/>
      <c r="E53" s="89" t="str">
        <f>B43</f>
        <v>EPC</v>
      </c>
      <c r="F53" s="90"/>
      <c r="G53" s="90"/>
      <c r="H53" s="90"/>
      <c r="I53" s="90"/>
      <c r="J53" s="90"/>
      <c r="K53" s="90"/>
      <c r="L53" s="90"/>
      <c r="M53" s="91"/>
      <c r="N53" s="103" t="s">
        <v>82</v>
      </c>
      <c r="O53" s="104"/>
      <c r="P53" s="104"/>
      <c r="Q53" s="105"/>
      <c r="R53" s="44"/>
      <c r="S53" s="95">
        <v>45117</v>
      </c>
      <c r="T53" s="96"/>
      <c r="U53" s="96"/>
      <c r="V53" s="97"/>
      <c r="W53" s="87">
        <v>16</v>
      </c>
      <c r="X53" s="88"/>
      <c r="Y53" s="33" t="s">
        <v>65</v>
      </c>
      <c r="Z53" s="87">
        <v>18</v>
      </c>
      <c r="AA53" s="88"/>
    </row>
    <row r="54" spans="1:27" s="41" customFormat="1" ht="21.75" customHeight="1" x14ac:dyDescent="0.3">
      <c r="A54" s="37">
        <v>0.70833333333333337</v>
      </c>
      <c r="B54" s="42" t="str">
        <f>B41</f>
        <v>Contraloria de Cundinamarca</v>
      </c>
      <c r="C54" s="43" t="s">
        <v>64</v>
      </c>
      <c r="D54" s="43"/>
      <c r="E54" s="89" t="str">
        <f>B37</f>
        <v>BENEFICENCIA</v>
      </c>
      <c r="F54" s="90"/>
      <c r="G54" s="90"/>
      <c r="H54" s="90"/>
      <c r="I54" s="90"/>
      <c r="J54" s="90"/>
      <c r="K54" s="90"/>
      <c r="L54" s="90"/>
      <c r="M54" s="91"/>
      <c r="N54" s="92" t="s">
        <v>82</v>
      </c>
      <c r="O54" s="93"/>
      <c r="P54" s="93"/>
      <c r="Q54" s="94"/>
      <c r="R54" s="47"/>
      <c r="S54" s="95">
        <v>45117</v>
      </c>
      <c r="T54" s="96"/>
      <c r="U54" s="96"/>
      <c r="V54" s="97"/>
      <c r="W54" s="87">
        <v>18</v>
      </c>
      <c r="X54" s="88"/>
      <c r="Y54" s="33" t="s">
        <v>65</v>
      </c>
      <c r="Z54" s="87">
        <v>14</v>
      </c>
      <c r="AA54" s="88"/>
    </row>
    <row r="55" spans="1:27" ht="15" customHeight="1" x14ac:dyDescent="0.3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8"/>
      <c r="O55" s="48"/>
      <c r="P55" s="48"/>
      <c r="Q55" s="48"/>
      <c r="R55" s="48"/>
      <c r="S55" s="50"/>
      <c r="T55" s="50"/>
      <c r="U55" s="50"/>
      <c r="V55" s="50"/>
      <c r="W55" s="51"/>
      <c r="X55" s="48"/>
      <c r="Y55" s="48"/>
      <c r="Z55" s="51"/>
      <c r="AA55" s="48"/>
    </row>
    <row r="56" spans="1:27" ht="15" customHeight="1" x14ac:dyDescent="0.3">
      <c r="A56" s="133" t="s">
        <v>67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22"/>
      <c r="Y56" s="22"/>
      <c r="Z56" s="18"/>
      <c r="AA56" s="22"/>
    </row>
    <row r="57" spans="1:27" ht="15" customHeigh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/>
      <c r="U57" s="23"/>
      <c r="V57" s="23"/>
      <c r="W57" s="25"/>
      <c r="X57" s="26"/>
      <c r="Y57" s="26"/>
      <c r="Z57" s="25"/>
      <c r="AA57" s="26"/>
    </row>
    <row r="58" spans="1:27" ht="15" customHeight="1" x14ac:dyDescent="0.3">
      <c r="A58" s="134" t="s">
        <v>36</v>
      </c>
      <c r="B58" s="79" t="s">
        <v>46</v>
      </c>
      <c r="C58" s="80"/>
      <c r="D58" s="79">
        <v>1</v>
      </c>
      <c r="E58" s="80"/>
      <c r="F58" s="79">
        <v>2</v>
      </c>
      <c r="G58" s="80"/>
      <c r="H58" s="79">
        <v>3</v>
      </c>
      <c r="I58" s="80"/>
      <c r="J58" s="79">
        <v>4</v>
      </c>
      <c r="K58" s="80"/>
      <c r="L58" s="79">
        <v>5</v>
      </c>
      <c r="M58" s="80"/>
      <c r="N58" s="136"/>
      <c r="O58" s="27" t="s">
        <v>47</v>
      </c>
      <c r="P58" s="27" t="s">
        <v>48</v>
      </c>
      <c r="Q58" s="27" t="s">
        <v>49</v>
      </c>
      <c r="R58" s="27" t="s">
        <v>50</v>
      </c>
      <c r="S58" s="28" t="s">
        <v>51</v>
      </c>
      <c r="T58" s="27" t="s">
        <v>69</v>
      </c>
      <c r="U58" s="27" t="s">
        <v>70</v>
      </c>
      <c r="V58" s="27" t="s">
        <v>54</v>
      </c>
      <c r="W58" s="29" t="s">
        <v>55</v>
      </c>
      <c r="X58" s="27" t="s">
        <v>56</v>
      </c>
    </row>
    <row r="59" spans="1:27" ht="15" customHeight="1" x14ac:dyDescent="0.3">
      <c r="A59" s="135"/>
      <c r="B59" s="125" t="str">
        <f>'GRUPOS 1ERA FASE'!I5</f>
        <v xml:space="preserve">Agencia Catastral </v>
      </c>
      <c r="C59" s="126"/>
      <c r="D59" s="119"/>
      <c r="E59" s="120"/>
      <c r="F59" s="123">
        <f>IF(G59&gt;G60,"2")+IF(G59&lt;G60,"1")</f>
        <v>2</v>
      </c>
      <c r="G59" s="30">
        <f>W73</f>
        <v>21</v>
      </c>
      <c r="H59" s="123">
        <f>IF(I59&gt;I60,"2")+IF(I59&lt;I60,"1")</f>
        <v>1</v>
      </c>
      <c r="I59" s="31">
        <f>Z76</f>
        <v>15</v>
      </c>
      <c r="J59" s="123">
        <f>IF(K59&gt;K60,"2")+IF(K59&lt;K60,"1")</f>
        <v>2</v>
      </c>
      <c r="K59" s="31">
        <f>W69</f>
        <v>14</v>
      </c>
      <c r="L59" s="123"/>
      <c r="M59" s="32"/>
      <c r="N59" s="137"/>
      <c r="O59" s="107">
        <f>SUM(P59:S60)</f>
        <v>3</v>
      </c>
      <c r="P59" s="107">
        <f>IF(F59=2,"1")+IF(H59=2,"1")+IF(J59=2,"1")</f>
        <v>2</v>
      </c>
      <c r="Q59" s="107">
        <f>IF(F59=1,"1")+IF(H59=1,"1")+IF(J59=1,"1")</f>
        <v>1</v>
      </c>
      <c r="R59" s="114">
        <v>0</v>
      </c>
      <c r="S59" s="107">
        <v>0</v>
      </c>
      <c r="T59" s="106">
        <f>SUM(G59,I59,K59,M59)</f>
        <v>50</v>
      </c>
      <c r="U59" s="106">
        <f>SUM(G60,I60,K60,M60)</f>
        <v>39</v>
      </c>
      <c r="V59" s="106">
        <f>+T59-U59</f>
        <v>11</v>
      </c>
      <c r="W59" s="108">
        <f>SUM(D59,F59,H59,J59)</f>
        <v>5</v>
      </c>
      <c r="X59" s="109">
        <v>2</v>
      </c>
    </row>
    <row r="60" spans="1:27" ht="15" customHeight="1" x14ac:dyDescent="0.3">
      <c r="A60" s="135"/>
      <c r="B60" s="127"/>
      <c r="C60" s="128"/>
      <c r="D60" s="121"/>
      <c r="E60" s="122"/>
      <c r="F60" s="124"/>
      <c r="G60" s="30">
        <f>Z73</f>
        <v>11</v>
      </c>
      <c r="H60" s="124"/>
      <c r="I60" s="31">
        <f>W76</f>
        <v>20</v>
      </c>
      <c r="J60" s="124"/>
      <c r="K60" s="31">
        <f>Z69</f>
        <v>8</v>
      </c>
      <c r="L60" s="124"/>
      <c r="M60" s="32"/>
      <c r="N60" s="137"/>
      <c r="O60" s="107"/>
      <c r="P60" s="107"/>
      <c r="Q60" s="107"/>
      <c r="R60" s="115"/>
      <c r="S60" s="107"/>
      <c r="T60" s="107"/>
      <c r="U60" s="107"/>
      <c r="V60" s="107"/>
      <c r="W60" s="108"/>
      <c r="X60" s="109"/>
    </row>
    <row r="61" spans="1:27" ht="15" customHeight="1" x14ac:dyDescent="0.3">
      <c r="A61" s="135"/>
      <c r="B61" s="125" t="str">
        <f>'GRUPOS 1ERA FASE'!I6</f>
        <v>Planeacion</v>
      </c>
      <c r="C61" s="126"/>
      <c r="D61" s="123">
        <f>IF(E61&gt;E62,"2")+IF(E61&lt;E62,"1")</f>
        <v>1</v>
      </c>
      <c r="E61" s="31">
        <f>Z73</f>
        <v>11</v>
      </c>
      <c r="F61" s="129"/>
      <c r="G61" s="130"/>
      <c r="H61" s="123">
        <f>IF(I61&gt;I62,"2")+IF(I61&lt;I62,"1")</f>
        <v>1</v>
      </c>
      <c r="I61" s="31">
        <f>W70</f>
        <v>22</v>
      </c>
      <c r="J61" s="123">
        <f>IF(K61&gt;K62,"2")+IF(K61&lt;K62,"1")</f>
        <v>2</v>
      </c>
      <c r="K61" s="31">
        <f>W75</f>
        <v>14</v>
      </c>
      <c r="L61" s="123"/>
      <c r="M61" s="32"/>
      <c r="N61" s="137"/>
      <c r="O61" s="107">
        <f t="shared" ref="O61" si="12">SUM(P61:S62)</f>
        <v>3</v>
      </c>
      <c r="P61" s="107">
        <f>IF(D61=2,"1")+IF(H61=2,"1")+IF(J61=2,"1")</f>
        <v>1</v>
      </c>
      <c r="Q61" s="107">
        <f>IF(D61=1,"1")+IF(H61=1,"1")+IF(J61=1,"1")</f>
        <v>2</v>
      </c>
      <c r="R61" s="114">
        <v>0</v>
      </c>
      <c r="S61" s="107">
        <v>0</v>
      </c>
      <c r="T61" s="106">
        <f>SUM(E61,I61,K61,M61)</f>
        <v>47</v>
      </c>
      <c r="U61" s="106">
        <f>SUM(E62,I62,K62,M62)</f>
        <v>54</v>
      </c>
      <c r="V61" s="106">
        <f>+T61-U61</f>
        <v>-7</v>
      </c>
      <c r="W61" s="108">
        <f t="shared" ref="W61" si="13">SUM(D61,F61,H61,J61)</f>
        <v>4</v>
      </c>
      <c r="X61" s="109">
        <v>3</v>
      </c>
    </row>
    <row r="62" spans="1:27" ht="15" customHeight="1" x14ac:dyDescent="0.3">
      <c r="A62" s="135"/>
      <c r="B62" s="127"/>
      <c r="C62" s="128"/>
      <c r="D62" s="124"/>
      <c r="E62" s="31">
        <f>W73</f>
        <v>21</v>
      </c>
      <c r="F62" s="131"/>
      <c r="G62" s="132"/>
      <c r="H62" s="124"/>
      <c r="I62" s="31">
        <f>Z70</f>
        <v>23</v>
      </c>
      <c r="J62" s="124"/>
      <c r="K62" s="31">
        <f>Z75</f>
        <v>10</v>
      </c>
      <c r="L62" s="124"/>
      <c r="M62" s="32"/>
      <c r="N62" s="137"/>
      <c r="O62" s="107"/>
      <c r="P62" s="107"/>
      <c r="Q62" s="107"/>
      <c r="R62" s="115"/>
      <c r="S62" s="107"/>
      <c r="T62" s="107"/>
      <c r="U62" s="107"/>
      <c r="V62" s="107"/>
      <c r="W62" s="108"/>
      <c r="X62" s="109"/>
    </row>
    <row r="63" spans="1:27" ht="15" customHeight="1" x14ac:dyDescent="0.3">
      <c r="A63" s="135"/>
      <c r="B63" s="125" t="str">
        <f>'GRUPOS 1ERA FASE'!I7</f>
        <v>SALUD</v>
      </c>
      <c r="C63" s="126"/>
      <c r="D63" s="123">
        <f>IF(E63&gt;E64,"2")+IF(E63&lt;E64,"1")</f>
        <v>2</v>
      </c>
      <c r="E63" s="31">
        <f>W76</f>
        <v>20</v>
      </c>
      <c r="F63" s="123">
        <f>IF(G63&gt;G64,"2")+IF(G63&lt;G64,"1")</f>
        <v>2</v>
      </c>
      <c r="G63" s="31">
        <f>Z70</f>
        <v>23</v>
      </c>
      <c r="H63" s="129"/>
      <c r="I63" s="130"/>
      <c r="J63" s="123">
        <f>IF(K63&gt;K64,"2")+IF(K63&lt;K64,"1")</f>
        <v>2</v>
      </c>
      <c r="K63" s="31">
        <f>Z72</f>
        <v>14</v>
      </c>
      <c r="L63" s="123"/>
      <c r="M63" s="32"/>
      <c r="N63" s="137"/>
      <c r="O63" s="107">
        <f t="shared" ref="O63" si="14">SUM(P63:S64)</f>
        <v>3</v>
      </c>
      <c r="P63" s="107">
        <f>IF(D63=2,"1")+IF(F63=2,"1")+IF(J63=2,"1")</f>
        <v>3</v>
      </c>
      <c r="Q63" s="107">
        <f>IF(D63=1,"1")+IF(F63=1,"1")+IF(J63=1,"1")</f>
        <v>0</v>
      </c>
      <c r="R63" s="114">
        <v>0</v>
      </c>
      <c r="S63" s="107">
        <v>0</v>
      </c>
      <c r="T63" s="106">
        <f>SUM(E63,G63,K63,M63)</f>
        <v>57</v>
      </c>
      <c r="U63" s="106">
        <f>SUM(E64,G64,K64,M64)</f>
        <v>47</v>
      </c>
      <c r="V63" s="107">
        <f>+T63-U63</f>
        <v>10</v>
      </c>
      <c r="W63" s="108">
        <f t="shared" ref="W63" si="15">SUM(D63,F63,H63,J63)</f>
        <v>6</v>
      </c>
      <c r="X63" s="109">
        <v>1</v>
      </c>
    </row>
    <row r="64" spans="1:27" ht="15" customHeight="1" x14ac:dyDescent="0.3">
      <c r="A64" s="135"/>
      <c r="B64" s="127"/>
      <c r="C64" s="128"/>
      <c r="D64" s="124"/>
      <c r="E64" s="31">
        <f>Z76</f>
        <v>15</v>
      </c>
      <c r="F64" s="124"/>
      <c r="G64" s="31">
        <f>W70</f>
        <v>22</v>
      </c>
      <c r="H64" s="131"/>
      <c r="I64" s="132"/>
      <c r="J64" s="124"/>
      <c r="K64" s="31">
        <f>W72</f>
        <v>10</v>
      </c>
      <c r="L64" s="124"/>
      <c r="M64" s="32"/>
      <c r="N64" s="137"/>
      <c r="O64" s="107"/>
      <c r="P64" s="107"/>
      <c r="Q64" s="107"/>
      <c r="R64" s="115"/>
      <c r="S64" s="107"/>
      <c r="T64" s="107"/>
      <c r="U64" s="107"/>
      <c r="V64" s="107"/>
      <c r="W64" s="108"/>
      <c r="X64" s="109"/>
    </row>
    <row r="65" spans="1:27" ht="15" customHeight="1" x14ac:dyDescent="0.3">
      <c r="A65" s="135"/>
      <c r="B65" s="125" t="str">
        <f>'GRUPOS 1ERA FASE'!I8</f>
        <v>UAEGRD</v>
      </c>
      <c r="C65" s="126"/>
      <c r="D65" s="123">
        <f>IF(E65&gt;E66,"2")+IF(E65&lt;E66,"1")</f>
        <v>1</v>
      </c>
      <c r="E65" s="31">
        <f>Z69</f>
        <v>8</v>
      </c>
      <c r="F65" s="123">
        <f>IF(G65&gt;G66,"2")+IF(G65&lt;G66,"1")</f>
        <v>1</v>
      </c>
      <c r="G65" s="31">
        <f>Z75</f>
        <v>10</v>
      </c>
      <c r="H65" s="123">
        <f>IF(I65&gt;I66,"2")+IF(I65&lt;I66,"1")</f>
        <v>1</v>
      </c>
      <c r="I65" s="31">
        <f>W72</f>
        <v>10</v>
      </c>
      <c r="J65" s="129"/>
      <c r="K65" s="130"/>
      <c r="L65" s="123"/>
      <c r="M65" s="32"/>
      <c r="N65" s="137"/>
      <c r="O65" s="107">
        <f t="shared" ref="O65" si="16">SUM(P65:S66)</f>
        <v>3</v>
      </c>
      <c r="P65" s="107">
        <f>IF(D65=2,"1")+IF(F65=2,"1")+IF(H65=2,"1")</f>
        <v>0</v>
      </c>
      <c r="Q65" s="107">
        <f>IF(D65=1,"1")+IF(F65=1,"1")+IF(H65=1,"1")</f>
        <v>3</v>
      </c>
      <c r="R65" s="114">
        <v>0</v>
      </c>
      <c r="S65" s="107">
        <v>0</v>
      </c>
      <c r="T65" s="106">
        <f>E65+G65+I65+M65</f>
        <v>28</v>
      </c>
      <c r="U65" s="106">
        <f>E66+G66+I66+M66</f>
        <v>42</v>
      </c>
      <c r="V65" s="107">
        <f>+T65-U65</f>
        <v>-14</v>
      </c>
      <c r="W65" s="108">
        <f t="shared" ref="W65" si="17">SUM(D65,F65,H65,J65)</f>
        <v>3</v>
      </c>
      <c r="X65" s="109">
        <v>4</v>
      </c>
    </row>
    <row r="66" spans="1:27" ht="15" customHeight="1" x14ac:dyDescent="0.3">
      <c r="A66" s="135"/>
      <c r="B66" s="127"/>
      <c r="C66" s="128"/>
      <c r="D66" s="124"/>
      <c r="E66" s="31">
        <f>W69</f>
        <v>14</v>
      </c>
      <c r="F66" s="124"/>
      <c r="G66" s="31">
        <f>W75</f>
        <v>14</v>
      </c>
      <c r="H66" s="124"/>
      <c r="I66" s="31">
        <f>Z72</f>
        <v>14</v>
      </c>
      <c r="J66" s="131"/>
      <c r="K66" s="132"/>
      <c r="L66" s="124"/>
      <c r="M66" s="32"/>
      <c r="N66" s="137"/>
      <c r="O66" s="107"/>
      <c r="P66" s="107"/>
      <c r="Q66" s="107"/>
      <c r="R66" s="115"/>
      <c r="S66" s="107"/>
      <c r="T66" s="107"/>
      <c r="U66" s="107"/>
      <c r="V66" s="107"/>
      <c r="W66" s="108"/>
      <c r="X66" s="109"/>
    </row>
    <row r="67" spans="1:27" ht="14.25" customHeight="1" x14ac:dyDescent="0.3"/>
    <row r="68" spans="1:27" ht="15" customHeight="1" x14ac:dyDescent="0.3">
      <c r="A68" s="33" t="s">
        <v>57</v>
      </c>
      <c r="B68" s="33" t="s">
        <v>58</v>
      </c>
      <c r="C68" s="34"/>
      <c r="D68" s="34"/>
      <c r="E68" s="111" t="s">
        <v>59</v>
      </c>
      <c r="F68" s="112"/>
      <c r="G68" s="112"/>
      <c r="H68" s="112"/>
      <c r="I68" s="112"/>
      <c r="J68" s="112"/>
      <c r="K68" s="112"/>
      <c r="L68" s="112"/>
      <c r="M68" s="113"/>
      <c r="N68" s="101" t="s">
        <v>60</v>
      </c>
      <c r="O68" s="101"/>
      <c r="P68" s="101"/>
      <c r="Q68" s="101"/>
      <c r="R68" s="33"/>
      <c r="S68" s="101" t="s">
        <v>61</v>
      </c>
      <c r="T68" s="101"/>
      <c r="U68" s="101"/>
      <c r="V68" s="101"/>
      <c r="W68" s="35" t="s">
        <v>46</v>
      </c>
      <c r="X68" s="36" t="s">
        <v>62</v>
      </c>
      <c r="Y68" s="36"/>
      <c r="Z68" s="35" t="s">
        <v>46</v>
      </c>
      <c r="AA68" s="36" t="s">
        <v>63</v>
      </c>
    </row>
    <row r="69" spans="1:27" s="41" customFormat="1" ht="15" customHeight="1" x14ac:dyDescent="0.3">
      <c r="A69" s="37">
        <v>0.54166666666666663</v>
      </c>
      <c r="B69" s="68" t="str">
        <f>B59</f>
        <v xml:space="preserve">Agencia Catastral </v>
      </c>
      <c r="C69" s="39" t="s">
        <v>64</v>
      </c>
      <c r="D69" s="39"/>
      <c r="E69" s="116" t="str">
        <f>B65</f>
        <v>UAEGRD</v>
      </c>
      <c r="F69" s="117"/>
      <c r="G69" s="117"/>
      <c r="H69" s="117"/>
      <c r="I69" s="117"/>
      <c r="J69" s="117"/>
      <c r="K69" s="117"/>
      <c r="L69" s="117"/>
      <c r="M69" s="118"/>
      <c r="N69" s="103" t="s">
        <v>83</v>
      </c>
      <c r="O69" s="104"/>
      <c r="P69" s="104"/>
      <c r="Q69" s="105"/>
      <c r="R69" s="40"/>
      <c r="S69" s="95">
        <v>45117</v>
      </c>
      <c r="T69" s="96"/>
      <c r="U69" s="96"/>
      <c r="V69" s="97"/>
      <c r="W69" s="87">
        <v>14</v>
      </c>
      <c r="X69" s="88"/>
      <c r="Y69" s="33" t="s">
        <v>65</v>
      </c>
      <c r="Z69" s="87">
        <v>8</v>
      </c>
      <c r="AA69" s="88"/>
    </row>
    <row r="70" spans="1:27" s="41" customFormat="1" ht="15" customHeight="1" x14ac:dyDescent="0.3">
      <c r="A70" s="37">
        <v>0.58333333333333304</v>
      </c>
      <c r="B70" s="42" t="str">
        <f>B61</f>
        <v>Planeacion</v>
      </c>
      <c r="C70" s="43" t="s">
        <v>64</v>
      </c>
      <c r="D70" s="43"/>
      <c r="E70" s="89" t="str">
        <f>B63</f>
        <v>SALUD</v>
      </c>
      <c r="F70" s="90"/>
      <c r="G70" s="90"/>
      <c r="H70" s="90"/>
      <c r="I70" s="90"/>
      <c r="J70" s="90"/>
      <c r="K70" s="90"/>
      <c r="L70" s="90"/>
      <c r="M70" s="91"/>
      <c r="N70" s="92" t="s">
        <v>83</v>
      </c>
      <c r="O70" s="93"/>
      <c r="P70" s="93"/>
      <c r="Q70" s="94"/>
      <c r="R70" s="44"/>
      <c r="S70" s="95">
        <v>45117</v>
      </c>
      <c r="T70" s="96"/>
      <c r="U70" s="96"/>
      <c r="V70" s="97"/>
      <c r="W70" s="87">
        <v>22</v>
      </c>
      <c r="X70" s="88"/>
      <c r="Y70" s="33" t="s">
        <v>65</v>
      </c>
      <c r="Z70" s="87">
        <v>23</v>
      </c>
      <c r="AA70" s="88"/>
    </row>
    <row r="71" spans="1:27" ht="15" customHeight="1" x14ac:dyDescent="0.3">
      <c r="A71" s="33" t="s">
        <v>57</v>
      </c>
      <c r="B71" s="45" t="s">
        <v>58</v>
      </c>
      <c r="C71" s="46"/>
      <c r="D71" s="46"/>
      <c r="E71" s="98" t="s">
        <v>59</v>
      </c>
      <c r="F71" s="99"/>
      <c r="G71" s="99"/>
      <c r="H71" s="99"/>
      <c r="I71" s="99"/>
      <c r="J71" s="99"/>
      <c r="K71" s="99"/>
      <c r="L71" s="99"/>
      <c r="M71" s="100"/>
      <c r="N71" s="101" t="s">
        <v>60</v>
      </c>
      <c r="O71" s="101"/>
      <c r="P71" s="101"/>
      <c r="Q71" s="101"/>
      <c r="R71" s="33"/>
      <c r="S71" s="102" t="s">
        <v>61</v>
      </c>
      <c r="T71" s="102"/>
      <c r="U71" s="102"/>
      <c r="V71" s="102"/>
      <c r="W71" s="35" t="s">
        <v>46</v>
      </c>
      <c r="X71" s="36" t="s">
        <v>62</v>
      </c>
      <c r="Y71" s="36"/>
      <c r="Z71" s="35" t="s">
        <v>46</v>
      </c>
      <c r="AA71" s="36" t="s">
        <v>63</v>
      </c>
    </row>
    <row r="72" spans="1:27" s="41" customFormat="1" ht="15" customHeight="1" x14ac:dyDescent="0.3">
      <c r="A72" s="37">
        <v>0.625</v>
      </c>
      <c r="B72" s="42" t="str">
        <f>B65</f>
        <v>UAEGRD</v>
      </c>
      <c r="C72" s="43" t="s">
        <v>64</v>
      </c>
      <c r="D72" s="43"/>
      <c r="E72" s="89" t="str">
        <f>B63</f>
        <v>SALUD</v>
      </c>
      <c r="F72" s="90"/>
      <c r="G72" s="90"/>
      <c r="H72" s="90"/>
      <c r="I72" s="90"/>
      <c r="J72" s="90"/>
      <c r="K72" s="90"/>
      <c r="L72" s="90"/>
      <c r="M72" s="91"/>
      <c r="N72" s="103" t="s">
        <v>84</v>
      </c>
      <c r="O72" s="104"/>
      <c r="P72" s="104"/>
      <c r="Q72" s="105"/>
      <c r="R72" s="44"/>
      <c r="S72" s="95">
        <v>45119</v>
      </c>
      <c r="T72" s="96"/>
      <c r="U72" s="96"/>
      <c r="V72" s="97"/>
      <c r="W72" s="87">
        <v>10</v>
      </c>
      <c r="X72" s="88"/>
      <c r="Y72" s="33" t="s">
        <v>65</v>
      </c>
      <c r="Z72" s="87">
        <v>14</v>
      </c>
      <c r="AA72" s="88"/>
    </row>
    <row r="73" spans="1:27" s="41" customFormat="1" ht="15" customHeight="1" x14ac:dyDescent="0.3">
      <c r="A73" s="37">
        <v>0.75</v>
      </c>
      <c r="B73" s="42" t="str">
        <f>B59</f>
        <v xml:space="preserve">Agencia Catastral </v>
      </c>
      <c r="C73" s="43" t="s">
        <v>64</v>
      </c>
      <c r="D73" s="43"/>
      <c r="E73" s="89" t="str">
        <f>B61</f>
        <v>Planeacion</v>
      </c>
      <c r="F73" s="90"/>
      <c r="G73" s="90"/>
      <c r="H73" s="90"/>
      <c r="I73" s="90"/>
      <c r="J73" s="90"/>
      <c r="K73" s="90"/>
      <c r="L73" s="90"/>
      <c r="M73" s="91"/>
      <c r="N73" s="103" t="s">
        <v>84</v>
      </c>
      <c r="O73" s="104"/>
      <c r="P73" s="104"/>
      <c r="Q73" s="105"/>
      <c r="R73" s="44"/>
      <c r="S73" s="95">
        <v>45119</v>
      </c>
      <c r="T73" s="96"/>
      <c r="U73" s="96"/>
      <c r="V73" s="97"/>
      <c r="W73" s="87">
        <v>21</v>
      </c>
      <c r="X73" s="88"/>
      <c r="Y73" s="33" t="s">
        <v>65</v>
      </c>
      <c r="Z73" s="87">
        <v>11</v>
      </c>
      <c r="AA73" s="88"/>
    </row>
    <row r="74" spans="1:27" ht="15" customHeight="1" x14ac:dyDescent="0.3">
      <c r="A74" s="33" t="s">
        <v>57</v>
      </c>
      <c r="B74" s="45" t="s">
        <v>58</v>
      </c>
      <c r="C74" s="46"/>
      <c r="D74" s="46"/>
      <c r="E74" s="98" t="s">
        <v>59</v>
      </c>
      <c r="F74" s="99"/>
      <c r="G74" s="99"/>
      <c r="H74" s="99"/>
      <c r="I74" s="99"/>
      <c r="J74" s="99"/>
      <c r="K74" s="99"/>
      <c r="L74" s="99"/>
      <c r="M74" s="100"/>
      <c r="N74" s="101" t="s">
        <v>60</v>
      </c>
      <c r="O74" s="101"/>
      <c r="P74" s="101"/>
      <c r="Q74" s="101"/>
      <c r="R74" s="33"/>
      <c r="S74" s="102" t="s">
        <v>61</v>
      </c>
      <c r="T74" s="102"/>
      <c r="U74" s="102"/>
      <c r="V74" s="102"/>
      <c r="W74" s="35" t="s">
        <v>46</v>
      </c>
      <c r="X74" s="36" t="s">
        <v>62</v>
      </c>
      <c r="Y74" s="36"/>
      <c r="Z74" s="35" t="s">
        <v>46</v>
      </c>
      <c r="AA74" s="36" t="s">
        <v>63</v>
      </c>
    </row>
    <row r="75" spans="1:27" s="41" customFormat="1" ht="15" customHeight="1" x14ac:dyDescent="0.3">
      <c r="A75" s="37">
        <v>0.66666666666666696</v>
      </c>
      <c r="B75" s="42" t="str">
        <f>B61</f>
        <v>Planeacion</v>
      </c>
      <c r="C75" s="43" t="s">
        <v>64</v>
      </c>
      <c r="D75" s="43"/>
      <c r="E75" s="89" t="str">
        <f>B65</f>
        <v>UAEGRD</v>
      </c>
      <c r="F75" s="90"/>
      <c r="G75" s="90"/>
      <c r="H75" s="90"/>
      <c r="I75" s="90"/>
      <c r="J75" s="90"/>
      <c r="K75" s="90"/>
      <c r="L75" s="90"/>
      <c r="M75" s="91"/>
      <c r="N75" s="103" t="s">
        <v>83</v>
      </c>
      <c r="O75" s="104"/>
      <c r="P75" s="104"/>
      <c r="Q75" s="105"/>
      <c r="R75" s="44"/>
      <c r="S75" s="95">
        <v>45117</v>
      </c>
      <c r="T75" s="96"/>
      <c r="U75" s="96"/>
      <c r="V75" s="97"/>
      <c r="W75" s="87">
        <v>14</v>
      </c>
      <c r="X75" s="88"/>
      <c r="Y75" s="33" t="s">
        <v>65</v>
      </c>
      <c r="Z75" s="87">
        <v>10</v>
      </c>
      <c r="AA75" s="88"/>
    </row>
    <row r="76" spans="1:27" s="41" customFormat="1" x14ac:dyDescent="0.3">
      <c r="A76" s="37">
        <v>0.70833333333333337</v>
      </c>
      <c r="B76" s="42" t="str">
        <f>B63</f>
        <v>SALUD</v>
      </c>
      <c r="C76" s="43" t="s">
        <v>64</v>
      </c>
      <c r="D76" s="43"/>
      <c r="E76" s="89" t="str">
        <f>B59</f>
        <v xml:space="preserve">Agencia Catastral </v>
      </c>
      <c r="F76" s="90"/>
      <c r="G76" s="90"/>
      <c r="H76" s="90"/>
      <c r="I76" s="90"/>
      <c r="J76" s="90"/>
      <c r="K76" s="90"/>
      <c r="L76" s="90"/>
      <c r="M76" s="91"/>
      <c r="N76" s="92" t="s">
        <v>83</v>
      </c>
      <c r="O76" s="93"/>
      <c r="P76" s="93"/>
      <c r="Q76" s="94"/>
      <c r="R76" s="47"/>
      <c r="S76" s="95">
        <v>45117</v>
      </c>
      <c r="T76" s="96"/>
      <c r="U76" s="96"/>
      <c r="V76" s="97"/>
      <c r="W76" s="87">
        <v>20</v>
      </c>
      <c r="X76" s="88"/>
      <c r="Y76" s="33" t="s">
        <v>65</v>
      </c>
      <c r="Z76" s="87">
        <v>15</v>
      </c>
      <c r="AA76" s="88"/>
    </row>
    <row r="77" spans="1:27" s="41" customFormat="1" ht="21.75" customHeight="1" x14ac:dyDescent="0.3">
      <c r="A77" s="6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63"/>
      <c r="O77" s="63"/>
      <c r="P77" s="63"/>
      <c r="Q77" s="63"/>
      <c r="R77" s="63"/>
      <c r="S77" s="64"/>
      <c r="T77" s="64"/>
      <c r="U77" s="64"/>
      <c r="V77" s="64"/>
      <c r="W77" s="65"/>
      <c r="X77" s="65"/>
      <c r="Y77" s="48"/>
      <c r="Z77" s="65"/>
      <c r="AA77" s="65"/>
    </row>
    <row r="78" spans="1:27" ht="18" customHeight="1" x14ac:dyDescent="0.3">
      <c r="A78" s="133" t="s">
        <v>68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22"/>
      <c r="Y78" s="22"/>
      <c r="Z78" s="18"/>
      <c r="AA78" s="22"/>
    </row>
    <row r="79" spans="1:27" ht="15" customHeight="1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/>
      <c r="U79" s="23"/>
      <c r="V79" s="23"/>
      <c r="W79" s="25"/>
      <c r="X79" s="26"/>
      <c r="Y79" s="26"/>
      <c r="Z79" s="25"/>
      <c r="AA79" s="26"/>
    </row>
    <row r="80" spans="1:27" ht="15" customHeight="1" x14ac:dyDescent="0.3">
      <c r="A80" s="134" t="s">
        <v>37</v>
      </c>
      <c r="B80" s="79" t="s">
        <v>46</v>
      </c>
      <c r="C80" s="80"/>
      <c r="D80" s="79">
        <v>1</v>
      </c>
      <c r="E80" s="80"/>
      <c r="F80" s="79">
        <v>2</v>
      </c>
      <c r="G80" s="80"/>
      <c r="H80" s="79">
        <v>3</v>
      </c>
      <c r="I80" s="80"/>
      <c r="J80" s="79">
        <v>4</v>
      </c>
      <c r="K80" s="80"/>
      <c r="L80" s="79">
        <v>5</v>
      </c>
      <c r="M80" s="80"/>
      <c r="N80" s="136"/>
      <c r="O80" s="27" t="s">
        <v>47</v>
      </c>
      <c r="P80" s="27" t="s">
        <v>48</v>
      </c>
      <c r="Q80" s="27" t="s">
        <v>49</v>
      </c>
      <c r="R80" s="27" t="s">
        <v>50</v>
      </c>
      <c r="S80" s="28" t="s">
        <v>51</v>
      </c>
      <c r="T80" s="27" t="s">
        <v>69</v>
      </c>
      <c r="U80" s="27" t="s">
        <v>70</v>
      </c>
      <c r="V80" s="27" t="s">
        <v>54</v>
      </c>
      <c r="W80" s="29" t="s">
        <v>55</v>
      </c>
      <c r="X80" s="27" t="s">
        <v>56</v>
      </c>
    </row>
    <row r="81" spans="1:27" ht="15" customHeight="1" x14ac:dyDescent="0.3">
      <c r="A81" s="135"/>
      <c r="B81" s="125" t="str">
        <f>'GRUPOS 1ERA FASE'!C12</f>
        <v>HACIENDA</v>
      </c>
      <c r="C81" s="126"/>
      <c r="D81" s="119"/>
      <c r="E81" s="120"/>
      <c r="F81" s="123">
        <f>IF(G81&gt;G82,"2")+IF(G81&lt;G82,"1")</f>
        <v>2</v>
      </c>
      <c r="G81" s="30">
        <f>W95</f>
        <v>27</v>
      </c>
      <c r="H81" s="123">
        <f>IF(I81&gt;I82,"2")+IF(I81&lt;I82,"1")</f>
        <v>2</v>
      </c>
      <c r="I81" s="31">
        <f>Z98</f>
        <v>27</v>
      </c>
      <c r="J81" s="123">
        <f>IF(K81&gt;K82,"2")+IF(K81&lt;K82,"1")</f>
        <v>2</v>
      </c>
      <c r="K81" s="31">
        <f>W91</f>
        <v>21</v>
      </c>
      <c r="L81" s="123"/>
      <c r="M81" s="32"/>
      <c r="N81" s="137"/>
      <c r="O81" s="107">
        <f>SUM(P81:S82)</f>
        <v>3</v>
      </c>
      <c r="P81" s="107">
        <f>IF(F81=2,"1")+IF(H81=2,"1")+IF(J81=2,"1")</f>
        <v>3</v>
      </c>
      <c r="Q81" s="107">
        <f>IF(F81=1,"1")+IF(H81=1,"1")+IF(J81=1,"1")</f>
        <v>0</v>
      </c>
      <c r="R81" s="114">
        <v>0</v>
      </c>
      <c r="S81" s="107">
        <v>0</v>
      </c>
      <c r="T81" s="106">
        <f>SUM(G81,I81,K81,M81)</f>
        <v>75</v>
      </c>
      <c r="U81" s="106">
        <f>SUM(G82,I82,K82,M82)</f>
        <v>20</v>
      </c>
      <c r="V81" s="106">
        <f>+T81-U81</f>
        <v>55</v>
      </c>
      <c r="W81" s="108">
        <f>SUM(D81,F81,H81,J81)</f>
        <v>6</v>
      </c>
      <c r="X81" s="109">
        <v>1</v>
      </c>
    </row>
    <row r="82" spans="1:27" ht="15" customHeight="1" x14ac:dyDescent="0.3">
      <c r="A82" s="135"/>
      <c r="B82" s="127"/>
      <c r="C82" s="128"/>
      <c r="D82" s="121"/>
      <c r="E82" s="122"/>
      <c r="F82" s="124"/>
      <c r="G82" s="30">
        <f>Z95</f>
        <v>0</v>
      </c>
      <c r="H82" s="124"/>
      <c r="I82" s="31">
        <f>W98</f>
        <v>0</v>
      </c>
      <c r="J82" s="124"/>
      <c r="K82" s="31">
        <f>Z91</f>
        <v>20</v>
      </c>
      <c r="L82" s="124"/>
      <c r="M82" s="32"/>
      <c r="N82" s="137"/>
      <c r="O82" s="107"/>
      <c r="P82" s="107"/>
      <c r="Q82" s="107"/>
      <c r="R82" s="115"/>
      <c r="S82" s="107"/>
      <c r="T82" s="107"/>
      <c r="U82" s="107"/>
      <c r="V82" s="107"/>
      <c r="W82" s="108"/>
      <c r="X82" s="109"/>
    </row>
    <row r="83" spans="1:27" ht="15" customHeight="1" x14ac:dyDescent="0.3">
      <c r="A83" s="135"/>
      <c r="B83" s="125" t="str">
        <f>'GRUPOS 1ERA FASE'!C13</f>
        <v>AMBIENTE</v>
      </c>
      <c r="C83" s="126"/>
      <c r="D83" s="123">
        <f>IF(E83&gt;E84,"2")+IF(E83&lt;E84,"1")-1</f>
        <v>0</v>
      </c>
      <c r="E83" s="31">
        <f>Z95</f>
        <v>0</v>
      </c>
      <c r="F83" s="129"/>
      <c r="G83" s="130"/>
      <c r="H83" s="123">
        <f>IF(I83&gt;I84,"2")+IF(I83&lt;I84,"1")</f>
        <v>0</v>
      </c>
      <c r="I83" s="31">
        <f>W92</f>
        <v>0</v>
      </c>
      <c r="J83" s="123">
        <f>IF(K83&gt;K84,"2")+IF(K83&lt;K84,"1")-1</f>
        <v>0</v>
      </c>
      <c r="K83" s="31">
        <f>W97</f>
        <v>0</v>
      </c>
      <c r="L83" s="123"/>
      <c r="M83" s="32"/>
      <c r="N83" s="137"/>
      <c r="O83" s="107">
        <f t="shared" ref="O83" si="18">SUM(P83:S84)</f>
        <v>3</v>
      </c>
      <c r="P83" s="107">
        <f>IF(D83=2,"1")+IF(H83=2,"1")+IF(J83=2,"1")</f>
        <v>0</v>
      </c>
      <c r="Q83" s="107">
        <f>IF(D83=1,"1")+IF(H83=1,"1")+IF(J83=1,"1")</f>
        <v>0</v>
      </c>
      <c r="R83" s="114">
        <v>3</v>
      </c>
      <c r="S83" s="107">
        <v>0</v>
      </c>
      <c r="T83" s="106">
        <f>SUM(E83,I83,K83,M83)</f>
        <v>0</v>
      </c>
      <c r="U83" s="106">
        <f>SUM(E84,I84,K84,M84)</f>
        <v>54</v>
      </c>
      <c r="V83" s="106">
        <f>+T83-U83</f>
        <v>-54</v>
      </c>
      <c r="W83" s="108">
        <f t="shared" ref="W83" si="19">SUM(D83,F83,H83,J83)</f>
        <v>0</v>
      </c>
      <c r="X83" s="110"/>
    </row>
    <row r="84" spans="1:27" ht="15" customHeight="1" x14ac:dyDescent="0.3">
      <c r="A84" s="135"/>
      <c r="B84" s="127"/>
      <c r="C84" s="128"/>
      <c r="D84" s="124"/>
      <c r="E84" s="31">
        <f>W95</f>
        <v>27</v>
      </c>
      <c r="F84" s="131"/>
      <c r="G84" s="132"/>
      <c r="H84" s="124"/>
      <c r="I84" s="31">
        <f>Z92</f>
        <v>0</v>
      </c>
      <c r="J84" s="124"/>
      <c r="K84" s="31">
        <f>Z97</f>
        <v>27</v>
      </c>
      <c r="L84" s="124"/>
      <c r="M84" s="32"/>
      <c r="N84" s="137"/>
      <c r="O84" s="107"/>
      <c r="P84" s="107"/>
      <c r="Q84" s="107"/>
      <c r="R84" s="115"/>
      <c r="S84" s="107"/>
      <c r="T84" s="107"/>
      <c r="U84" s="107"/>
      <c r="V84" s="107"/>
      <c r="W84" s="108"/>
      <c r="X84" s="110"/>
    </row>
    <row r="85" spans="1:27" ht="15" customHeight="1" x14ac:dyDescent="0.3">
      <c r="A85" s="135"/>
      <c r="B85" s="125" t="str">
        <f>'GRUPOS 1ERA FASE'!C14</f>
        <v>FONDECUN</v>
      </c>
      <c r="C85" s="126"/>
      <c r="D85" s="123">
        <f>IF(E85&gt;E86,"2")+IF(E85&lt;E86,"1")-1</f>
        <v>0</v>
      </c>
      <c r="E85" s="31">
        <f>W98</f>
        <v>0</v>
      </c>
      <c r="F85" s="123">
        <f>IF(G85&gt;G86,"2")+IF(G85&lt;G86,"1")</f>
        <v>0</v>
      </c>
      <c r="G85" s="31">
        <f>Z92</f>
        <v>0</v>
      </c>
      <c r="H85" s="129"/>
      <c r="I85" s="130"/>
      <c r="J85" s="123">
        <f>IF(K85&gt;K86,"2")+IF(K85&lt;K86,"1")-1</f>
        <v>0</v>
      </c>
      <c r="K85" s="31">
        <f>Z94</f>
        <v>0</v>
      </c>
      <c r="L85" s="123"/>
      <c r="M85" s="32"/>
      <c r="N85" s="137"/>
      <c r="O85" s="107">
        <f t="shared" ref="O85" si="20">SUM(P85:S86)</f>
        <v>3</v>
      </c>
      <c r="P85" s="107">
        <f>IF(D85=2,"1")+IF(F85=2,"1")+IF(J85=2,"1")</f>
        <v>0</v>
      </c>
      <c r="Q85" s="107">
        <f>IF(D85=1,"1")+IF(F85=1,"1")+IF(J85=1,"1")</f>
        <v>0</v>
      </c>
      <c r="R85" s="114">
        <v>3</v>
      </c>
      <c r="S85" s="107">
        <v>0</v>
      </c>
      <c r="T85" s="106">
        <f>SUM(E85,G85,K85,M85)</f>
        <v>0</v>
      </c>
      <c r="U85" s="106">
        <f>SUM(E86,G86,K86,M86)</f>
        <v>54</v>
      </c>
      <c r="V85" s="107">
        <f>+T85-U85</f>
        <v>-54</v>
      </c>
      <c r="W85" s="108">
        <f t="shared" ref="W85" si="21">SUM(D85,F85,H85,J85)</f>
        <v>0</v>
      </c>
      <c r="X85" s="110"/>
    </row>
    <row r="86" spans="1:27" ht="15" customHeight="1" x14ac:dyDescent="0.3">
      <c r="A86" s="135"/>
      <c r="B86" s="127"/>
      <c r="C86" s="128"/>
      <c r="D86" s="124"/>
      <c r="E86" s="31">
        <f>Z98</f>
        <v>27</v>
      </c>
      <c r="F86" s="124"/>
      <c r="G86" s="31">
        <f>W92</f>
        <v>0</v>
      </c>
      <c r="H86" s="131"/>
      <c r="I86" s="132"/>
      <c r="J86" s="124"/>
      <c r="K86" s="31">
        <f>W94</f>
        <v>27</v>
      </c>
      <c r="L86" s="124"/>
      <c r="M86" s="32"/>
      <c r="N86" s="137"/>
      <c r="O86" s="107"/>
      <c r="P86" s="107"/>
      <c r="Q86" s="107"/>
      <c r="R86" s="115"/>
      <c r="S86" s="107"/>
      <c r="T86" s="107"/>
      <c r="U86" s="107"/>
      <c r="V86" s="107"/>
      <c r="W86" s="108"/>
      <c r="X86" s="110"/>
    </row>
    <row r="87" spans="1:27" ht="15" customHeight="1" x14ac:dyDescent="0.3">
      <c r="A87" s="135"/>
      <c r="B87" s="125" t="str">
        <f>'GRUPOS 1ERA FASE'!C15</f>
        <v>TIC</v>
      </c>
      <c r="C87" s="126"/>
      <c r="D87" s="123">
        <f>IF(E87&gt;E88,"2")+IF(E87&lt;E88,"1")</f>
        <v>1</v>
      </c>
      <c r="E87" s="31">
        <f>Z91</f>
        <v>20</v>
      </c>
      <c r="F87" s="123">
        <f>IF(G87&gt;G88,"2")+IF(G87&lt;G88,"1")</f>
        <v>2</v>
      </c>
      <c r="G87" s="31">
        <f>Z97</f>
        <v>27</v>
      </c>
      <c r="H87" s="123">
        <f>IF(I87&gt;I88,"2")+IF(I87&lt;I88,"1")</f>
        <v>2</v>
      </c>
      <c r="I87" s="31">
        <f>W94</f>
        <v>27</v>
      </c>
      <c r="J87" s="129"/>
      <c r="K87" s="130"/>
      <c r="L87" s="123"/>
      <c r="M87" s="32"/>
      <c r="N87" s="137"/>
      <c r="O87" s="107">
        <f t="shared" ref="O87" si="22">SUM(P87:S88)</f>
        <v>3</v>
      </c>
      <c r="P87" s="107">
        <f>IF(D87=2,"1")+IF(F87=2,"1")+IF(H87=2,"1")</f>
        <v>2</v>
      </c>
      <c r="Q87" s="107">
        <f>IF(D87=1,"1")+IF(F87=1,"1")+IF(H87=1,"1")</f>
        <v>1</v>
      </c>
      <c r="R87" s="114">
        <v>0</v>
      </c>
      <c r="S87" s="107">
        <v>0</v>
      </c>
      <c r="T87" s="106">
        <f>E87+G87+I87+M87</f>
        <v>74</v>
      </c>
      <c r="U87" s="106">
        <f>E88+G88+I88+M88</f>
        <v>21</v>
      </c>
      <c r="V87" s="107">
        <f>+T87-U87</f>
        <v>53</v>
      </c>
      <c r="W87" s="108">
        <f t="shared" ref="W87" si="23">SUM(D87,F87,H87,J87)</f>
        <v>5</v>
      </c>
      <c r="X87" s="109">
        <v>2</v>
      </c>
    </row>
    <row r="88" spans="1:27" ht="15" customHeight="1" x14ac:dyDescent="0.3">
      <c r="A88" s="135"/>
      <c r="B88" s="127"/>
      <c r="C88" s="128"/>
      <c r="D88" s="124"/>
      <c r="E88" s="31">
        <f>W91</f>
        <v>21</v>
      </c>
      <c r="F88" s="124"/>
      <c r="G88" s="31">
        <f>W97</f>
        <v>0</v>
      </c>
      <c r="H88" s="124"/>
      <c r="I88" s="31">
        <f>Z94</f>
        <v>0</v>
      </c>
      <c r="J88" s="131"/>
      <c r="K88" s="132"/>
      <c r="L88" s="124"/>
      <c r="M88" s="32"/>
      <c r="N88" s="137"/>
      <c r="O88" s="107"/>
      <c r="P88" s="107"/>
      <c r="Q88" s="107"/>
      <c r="R88" s="115"/>
      <c r="S88" s="107"/>
      <c r="T88" s="107"/>
      <c r="U88" s="107"/>
      <c r="V88" s="107"/>
      <c r="W88" s="108"/>
      <c r="X88" s="109"/>
    </row>
    <row r="89" spans="1:27" ht="14.25" customHeight="1" x14ac:dyDescent="0.3"/>
    <row r="90" spans="1:27" ht="15" customHeight="1" x14ac:dyDescent="0.3">
      <c r="A90" s="33" t="s">
        <v>57</v>
      </c>
      <c r="B90" s="33" t="s">
        <v>58</v>
      </c>
      <c r="C90" s="34"/>
      <c r="D90" s="34"/>
      <c r="E90" s="111" t="s">
        <v>59</v>
      </c>
      <c r="F90" s="112"/>
      <c r="G90" s="112"/>
      <c r="H90" s="112"/>
      <c r="I90" s="112"/>
      <c r="J90" s="112"/>
      <c r="K90" s="112"/>
      <c r="L90" s="112"/>
      <c r="M90" s="113"/>
      <c r="N90" s="101" t="s">
        <v>60</v>
      </c>
      <c r="O90" s="101"/>
      <c r="P90" s="101"/>
      <c r="Q90" s="101"/>
      <c r="R90" s="33"/>
      <c r="S90" s="101" t="s">
        <v>61</v>
      </c>
      <c r="T90" s="101"/>
      <c r="U90" s="101"/>
      <c r="V90" s="101"/>
      <c r="W90" s="35" t="s">
        <v>46</v>
      </c>
      <c r="X90" s="36" t="s">
        <v>62</v>
      </c>
      <c r="Y90" s="36"/>
      <c r="Z90" s="35" t="s">
        <v>46</v>
      </c>
      <c r="AA90" s="36" t="s">
        <v>63</v>
      </c>
    </row>
    <row r="91" spans="1:27" s="41" customFormat="1" ht="15" customHeight="1" x14ac:dyDescent="0.3">
      <c r="A91" s="37">
        <v>0.54166666666666663</v>
      </c>
      <c r="B91" s="38" t="str">
        <f>B81</f>
        <v>HACIENDA</v>
      </c>
      <c r="C91" s="39" t="s">
        <v>64</v>
      </c>
      <c r="D91" s="39"/>
      <c r="E91" s="116" t="str">
        <f>B87</f>
        <v>TIC</v>
      </c>
      <c r="F91" s="117"/>
      <c r="G91" s="117"/>
      <c r="H91" s="117"/>
      <c r="I91" s="117"/>
      <c r="J91" s="117"/>
      <c r="K91" s="117"/>
      <c r="L91" s="117"/>
      <c r="M91" s="118"/>
      <c r="N91" s="103" t="s">
        <v>84</v>
      </c>
      <c r="O91" s="104"/>
      <c r="P91" s="104"/>
      <c r="Q91" s="105"/>
      <c r="R91" s="40"/>
      <c r="S91" s="95">
        <v>45117</v>
      </c>
      <c r="T91" s="96"/>
      <c r="U91" s="96"/>
      <c r="V91" s="97"/>
      <c r="W91" s="87">
        <v>21</v>
      </c>
      <c r="X91" s="88"/>
      <c r="Y91" s="33" t="s">
        <v>65</v>
      </c>
      <c r="Z91" s="87">
        <v>20</v>
      </c>
      <c r="AA91" s="88"/>
    </row>
    <row r="92" spans="1:27" s="41" customFormat="1" ht="15" customHeight="1" x14ac:dyDescent="0.3">
      <c r="A92" s="37">
        <v>0.58333333333333304</v>
      </c>
      <c r="B92" s="42" t="str">
        <f>B83</f>
        <v>AMBIENTE</v>
      </c>
      <c r="C92" s="43" t="s">
        <v>64</v>
      </c>
      <c r="D92" s="43"/>
      <c r="E92" s="89" t="str">
        <f>B85</f>
        <v>FONDECUN</v>
      </c>
      <c r="F92" s="90"/>
      <c r="G92" s="90"/>
      <c r="H92" s="90"/>
      <c r="I92" s="90"/>
      <c r="J92" s="90"/>
      <c r="K92" s="90"/>
      <c r="L92" s="90"/>
      <c r="M92" s="91"/>
      <c r="N92" s="103" t="s">
        <v>84</v>
      </c>
      <c r="O92" s="104"/>
      <c r="P92" s="104"/>
      <c r="Q92" s="105"/>
      <c r="R92" s="44"/>
      <c r="S92" s="95">
        <v>45117</v>
      </c>
      <c r="T92" s="96"/>
      <c r="U92" s="96"/>
      <c r="V92" s="97"/>
      <c r="W92" s="87">
        <v>0</v>
      </c>
      <c r="X92" s="88"/>
      <c r="Y92" s="33" t="s">
        <v>65</v>
      </c>
      <c r="Z92" s="87">
        <v>0</v>
      </c>
      <c r="AA92" s="88"/>
    </row>
    <row r="93" spans="1:27" ht="15" customHeight="1" x14ac:dyDescent="0.3">
      <c r="A93" s="33" t="s">
        <v>57</v>
      </c>
      <c r="B93" s="45" t="s">
        <v>58</v>
      </c>
      <c r="C93" s="46"/>
      <c r="D93" s="46"/>
      <c r="E93" s="98" t="s">
        <v>59</v>
      </c>
      <c r="F93" s="99"/>
      <c r="G93" s="99"/>
      <c r="H93" s="99"/>
      <c r="I93" s="99"/>
      <c r="J93" s="99"/>
      <c r="K93" s="99"/>
      <c r="L93" s="99"/>
      <c r="M93" s="100"/>
      <c r="N93" s="101" t="s">
        <v>60</v>
      </c>
      <c r="O93" s="101"/>
      <c r="P93" s="101"/>
      <c r="Q93" s="101"/>
      <c r="R93" s="33"/>
      <c r="S93" s="102" t="s">
        <v>61</v>
      </c>
      <c r="T93" s="102"/>
      <c r="U93" s="102"/>
      <c r="V93" s="102"/>
      <c r="W93" s="35" t="s">
        <v>46</v>
      </c>
      <c r="X93" s="36" t="s">
        <v>62</v>
      </c>
      <c r="Y93" s="36"/>
      <c r="Z93" s="35" t="s">
        <v>46</v>
      </c>
      <c r="AA93" s="36" t="s">
        <v>63</v>
      </c>
    </row>
    <row r="94" spans="1:27" s="41" customFormat="1" ht="15" customHeight="1" x14ac:dyDescent="0.3">
      <c r="A94" s="37">
        <v>0.625</v>
      </c>
      <c r="B94" s="42" t="str">
        <f>B87</f>
        <v>TIC</v>
      </c>
      <c r="C94" s="43" t="s">
        <v>64</v>
      </c>
      <c r="D94" s="43"/>
      <c r="E94" s="89" t="str">
        <f>B85</f>
        <v>FONDECUN</v>
      </c>
      <c r="F94" s="90"/>
      <c r="G94" s="90"/>
      <c r="H94" s="90"/>
      <c r="I94" s="90"/>
      <c r="J94" s="90"/>
      <c r="K94" s="90"/>
      <c r="L94" s="90"/>
      <c r="M94" s="91"/>
      <c r="N94" s="103" t="s">
        <v>82</v>
      </c>
      <c r="O94" s="104"/>
      <c r="P94" s="104"/>
      <c r="Q94" s="105"/>
      <c r="R94" s="44"/>
      <c r="S94" s="95">
        <v>45119</v>
      </c>
      <c r="T94" s="96"/>
      <c r="U94" s="96"/>
      <c r="V94" s="97"/>
      <c r="W94" s="87">
        <v>27</v>
      </c>
      <c r="X94" s="88"/>
      <c r="Y94" s="33" t="s">
        <v>65</v>
      </c>
      <c r="Z94" s="87">
        <v>0</v>
      </c>
      <c r="AA94" s="88"/>
    </row>
    <row r="95" spans="1:27" s="41" customFormat="1" ht="15" customHeight="1" x14ac:dyDescent="0.3">
      <c r="A95" s="37">
        <v>0.75</v>
      </c>
      <c r="B95" s="42" t="str">
        <f>B81</f>
        <v>HACIENDA</v>
      </c>
      <c r="C95" s="43" t="s">
        <v>64</v>
      </c>
      <c r="D95" s="43"/>
      <c r="E95" s="89" t="str">
        <f>B83</f>
        <v>AMBIENTE</v>
      </c>
      <c r="F95" s="90"/>
      <c r="G95" s="90"/>
      <c r="H95" s="90"/>
      <c r="I95" s="90"/>
      <c r="J95" s="90"/>
      <c r="K95" s="90"/>
      <c r="L95" s="90"/>
      <c r="M95" s="91"/>
      <c r="N95" s="92" t="s">
        <v>82</v>
      </c>
      <c r="O95" s="93"/>
      <c r="P95" s="93"/>
      <c r="Q95" s="94"/>
      <c r="R95" s="44"/>
      <c r="S95" s="95">
        <v>45119</v>
      </c>
      <c r="T95" s="96"/>
      <c r="U95" s="96"/>
      <c r="V95" s="97"/>
      <c r="W95" s="87">
        <v>27</v>
      </c>
      <c r="X95" s="88"/>
      <c r="Y95" s="33" t="s">
        <v>65</v>
      </c>
      <c r="Z95" s="87">
        <v>0</v>
      </c>
      <c r="AA95" s="88"/>
    </row>
    <row r="96" spans="1:27" ht="15" customHeight="1" x14ac:dyDescent="0.3">
      <c r="A96" s="33" t="s">
        <v>57</v>
      </c>
      <c r="B96" s="45" t="s">
        <v>58</v>
      </c>
      <c r="C96" s="46"/>
      <c r="D96" s="46"/>
      <c r="E96" s="98" t="s">
        <v>59</v>
      </c>
      <c r="F96" s="99"/>
      <c r="G96" s="99"/>
      <c r="H96" s="99"/>
      <c r="I96" s="99"/>
      <c r="J96" s="99"/>
      <c r="K96" s="99"/>
      <c r="L96" s="99"/>
      <c r="M96" s="100"/>
      <c r="N96" s="101" t="s">
        <v>60</v>
      </c>
      <c r="O96" s="101"/>
      <c r="P96" s="101"/>
      <c r="Q96" s="101"/>
      <c r="R96" s="33"/>
      <c r="S96" s="102" t="s">
        <v>61</v>
      </c>
      <c r="T96" s="102"/>
      <c r="U96" s="102"/>
      <c r="V96" s="102"/>
      <c r="W96" s="35" t="s">
        <v>46</v>
      </c>
      <c r="X96" s="36" t="s">
        <v>62</v>
      </c>
      <c r="Y96" s="36"/>
      <c r="Z96" s="35" t="s">
        <v>46</v>
      </c>
      <c r="AA96" s="36" t="s">
        <v>63</v>
      </c>
    </row>
    <row r="97" spans="1:27" s="41" customFormat="1" ht="15" customHeight="1" x14ac:dyDescent="0.3">
      <c r="A97" s="37">
        <v>0.66666666666666696</v>
      </c>
      <c r="B97" s="42" t="str">
        <f>B83</f>
        <v>AMBIENTE</v>
      </c>
      <c r="C97" s="43" t="s">
        <v>64</v>
      </c>
      <c r="D97" s="43"/>
      <c r="E97" s="89" t="str">
        <f>B87</f>
        <v>TIC</v>
      </c>
      <c r="F97" s="90"/>
      <c r="G97" s="90"/>
      <c r="H97" s="90"/>
      <c r="I97" s="90"/>
      <c r="J97" s="90"/>
      <c r="K97" s="90"/>
      <c r="L97" s="90"/>
      <c r="M97" s="91"/>
      <c r="N97" s="103" t="s">
        <v>84</v>
      </c>
      <c r="O97" s="104"/>
      <c r="P97" s="104"/>
      <c r="Q97" s="105"/>
      <c r="R97" s="44"/>
      <c r="S97" s="95">
        <v>45117</v>
      </c>
      <c r="T97" s="96"/>
      <c r="U97" s="96"/>
      <c r="V97" s="97"/>
      <c r="W97" s="87">
        <v>0</v>
      </c>
      <c r="X97" s="88"/>
      <c r="Y97" s="33" t="s">
        <v>65</v>
      </c>
      <c r="Z97" s="87">
        <v>27</v>
      </c>
      <c r="AA97" s="88"/>
    </row>
    <row r="98" spans="1:27" s="41" customFormat="1" x14ac:dyDescent="0.3">
      <c r="A98" s="37">
        <v>0.70833333333333337</v>
      </c>
      <c r="B98" s="42" t="str">
        <f>B85</f>
        <v>FONDECUN</v>
      </c>
      <c r="C98" s="43" t="s">
        <v>64</v>
      </c>
      <c r="D98" s="43"/>
      <c r="E98" s="89" t="str">
        <f>B81</f>
        <v>HACIENDA</v>
      </c>
      <c r="F98" s="90"/>
      <c r="G98" s="90"/>
      <c r="H98" s="90"/>
      <c r="I98" s="90"/>
      <c r="J98" s="90"/>
      <c r="K98" s="90"/>
      <c r="L98" s="90"/>
      <c r="M98" s="91"/>
      <c r="N98" s="92" t="s">
        <v>84</v>
      </c>
      <c r="O98" s="93"/>
      <c r="P98" s="93"/>
      <c r="Q98" s="94"/>
      <c r="R98" s="47"/>
      <c r="S98" s="95">
        <v>45117</v>
      </c>
      <c r="T98" s="96"/>
      <c r="U98" s="96"/>
      <c r="V98" s="97"/>
      <c r="W98" s="87">
        <v>0</v>
      </c>
      <c r="X98" s="88"/>
      <c r="Y98" s="33" t="s">
        <v>65</v>
      </c>
      <c r="Z98" s="87">
        <v>27</v>
      </c>
      <c r="AA98" s="88"/>
    </row>
    <row r="99" spans="1:27" s="41" customFormat="1" ht="21.75" customHeight="1" x14ac:dyDescent="0.3">
      <c r="A99" s="62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63"/>
      <c r="O99" s="63"/>
      <c r="P99" s="63"/>
      <c r="Q99" s="63"/>
      <c r="R99" s="63"/>
      <c r="S99" s="64"/>
      <c r="T99" s="64"/>
      <c r="U99" s="64"/>
      <c r="V99" s="64"/>
      <c r="W99" s="65"/>
      <c r="X99" s="65"/>
      <c r="Y99" s="48"/>
      <c r="Z99" s="65"/>
      <c r="AA99" s="65"/>
    </row>
    <row r="100" spans="1:27" ht="15" customHeight="1" x14ac:dyDescent="0.3">
      <c r="A100" s="133" t="s">
        <v>72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22"/>
      <c r="Y100" s="22"/>
      <c r="Z100" s="18"/>
      <c r="AA100" s="22"/>
    </row>
    <row r="101" spans="1:27" ht="15" customHeight="1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3"/>
      <c r="V101" s="23"/>
      <c r="W101" s="25"/>
      <c r="X101" s="26"/>
      <c r="Y101" s="26"/>
      <c r="Z101" s="25"/>
      <c r="AA101" s="26"/>
    </row>
    <row r="102" spans="1:27" ht="15" customHeight="1" x14ac:dyDescent="0.3">
      <c r="A102" s="134" t="s">
        <v>38</v>
      </c>
      <c r="B102" s="79" t="s">
        <v>46</v>
      </c>
      <c r="C102" s="80"/>
      <c r="D102" s="79">
        <v>1</v>
      </c>
      <c r="E102" s="80"/>
      <c r="F102" s="79">
        <v>2</v>
      </c>
      <c r="G102" s="80"/>
      <c r="H102" s="79">
        <v>3</v>
      </c>
      <c r="I102" s="80"/>
      <c r="J102" s="79">
        <v>4</v>
      </c>
      <c r="K102" s="80"/>
      <c r="L102" s="79">
        <v>5</v>
      </c>
      <c r="M102" s="80"/>
      <c r="N102" s="136"/>
      <c r="O102" s="27" t="s">
        <v>47</v>
      </c>
      <c r="P102" s="27" t="s">
        <v>48</v>
      </c>
      <c r="Q102" s="27" t="s">
        <v>49</v>
      </c>
      <c r="R102" s="27" t="s">
        <v>50</v>
      </c>
      <c r="S102" s="28" t="s">
        <v>51</v>
      </c>
      <c r="T102" s="27" t="s">
        <v>69</v>
      </c>
      <c r="U102" s="27" t="s">
        <v>70</v>
      </c>
      <c r="V102" s="27" t="s">
        <v>54</v>
      </c>
      <c r="W102" s="29" t="s">
        <v>55</v>
      </c>
      <c r="X102" s="27" t="s">
        <v>56</v>
      </c>
    </row>
    <row r="103" spans="1:27" ht="15" customHeight="1" x14ac:dyDescent="0.3">
      <c r="A103" s="135"/>
      <c r="B103" s="125" t="str">
        <f>'GRUPOS 1ERA FASE'!F12</f>
        <v>Desarrollo e Inclusión Social</v>
      </c>
      <c r="C103" s="126"/>
      <c r="D103" s="119"/>
      <c r="E103" s="120"/>
      <c r="F103" s="123">
        <f>IF(G103&gt;G104,"2")+IF(G103&lt;G104,"1")</f>
        <v>2</v>
      </c>
      <c r="G103" s="30">
        <f>W117</f>
        <v>17</v>
      </c>
      <c r="H103" s="123">
        <f>IF(I103&gt;I104,"2")+IF(I103&lt;I104,"1")</f>
        <v>2</v>
      </c>
      <c r="I103" s="31">
        <f>Z120</f>
        <v>15</v>
      </c>
      <c r="J103" s="123">
        <f>IF(K103&gt;K104,"2")+IF(K103&lt;K104,"1")</f>
        <v>2</v>
      </c>
      <c r="K103" s="31">
        <f>W113</f>
        <v>27</v>
      </c>
      <c r="L103" s="123"/>
      <c r="M103" s="32"/>
      <c r="N103" s="137"/>
      <c r="O103" s="107">
        <f>SUM(P103:S104)</f>
        <v>3</v>
      </c>
      <c r="P103" s="107">
        <f>IF(F103=2,"1")+IF(H103=2,"1")+IF(J103=2,"1")</f>
        <v>3</v>
      </c>
      <c r="Q103" s="107">
        <f>IF(F103=1,"1")+IF(H103=1,"1")+IF(J103=1,"1")</f>
        <v>0</v>
      </c>
      <c r="R103" s="114">
        <v>0</v>
      </c>
      <c r="S103" s="107">
        <v>0</v>
      </c>
      <c r="T103" s="106">
        <f>SUM(G103,I103,K103,M103)</f>
        <v>59</v>
      </c>
      <c r="U103" s="106">
        <f>SUM(G104,I104,K104,M104)</f>
        <v>21</v>
      </c>
      <c r="V103" s="106">
        <f>+T103-U103</f>
        <v>38</v>
      </c>
      <c r="W103" s="108">
        <f>SUM(D103,F103,H103,J103)</f>
        <v>6</v>
      </c>
      <c r="X103" s="109">
        <v>1</v>
      </c>
    </row>
    <row r="104" spans="1:27" ht="15" customHeight="1" x14ac:dyDescent="0.3">
      <c r="A104" s="135"/>
      <c r="B104" s="127"/>
      <c r="C104" s="128"/>
      <c r="D104" s="121"/>
      <c r="E104" s="122"/>
      <c r="F104" s="124"/>
      <c r="G104" s="30">
        <f>Z117</f>
        <v>9</v>
      </c>
      <c r="H104" s="124"/>
      <c r="I104" s="31">
        <f>W120</f>
        <v>12</v>
      </c>
      <c r="J104" s="124"/>
      <c r="K104" s="31">
        <f>Z113</f>
        <v>0</v>
      </c>
      <c r="L104" s="124"/>
      <c r="M104" s="32"/>
      <c r="N104" s="137"/>
      <c r="O104" s="107"/>
      <c r="P104" s="107"/>
      <c r="Q104" s="107"/>
      <c r="R104" s="115"/>
      <c r="S104" s="107"/>
      <c r="T104" s="107"/>
      <c r="U104" s="107"/>
      <c r="V104" s="107"/>
      <c r="W104" s="108"/>
      <c r="X104" s="109"/>
    </row>
    <row r="105" spans="1:27" ht="15" customHeight="1" x14ac:dyDescent="0.3">
      <c r="A105" s="135"/>
      <c r="B105" s="125" t="str">
        <f>'GRUPOS 1ERA FASE'!F13</f>
        <v>HABITAT Y VIVIENDA</v>
      </c>
      <c r="C105" s="126"/>
      <c r="D105" s="123">
        <f>IF(E105&gt;E106,"2")+IF(E105&lt;E106,"1")</f>
        <v>1</v>
      </c>
      <c r="E105" s="31">
        <f>Z117</f>
        <v>9</v>
      </c>
      <c r="F105" s="129"/>
      <c r="G105" s="130"/>
      <c r="H105" s="123">
        <f>IF(I105&gt;I106,"2")+IF(I105&lt;I106,"1")</f>
        <v>2</v>
      </c>
      <c r="I105" s="31">
        <f>W114</f>
        <v>18</v>
      </c>
      <c r="J105" s="123">
        <f>IF(K105&gt;K106,"2")+IF(K105&lt;K106,"1")</f>
        <v>2</v>
      </c>
      <c r="K105" s="31">
        <f>W119</f>
        <v>27</v>
      </c>
      <c r="L105" s="123"/>
      <c r="M105" s="32"/>
      <c r="N105" s="137"/>
      <c r="O105" s="107">
        <f t="shared" ref="O105" si="24">SUM(P105:S106)</f>
        <v>3</v>
      </c>
      <c r="P105" s="107">
        <f>IF(D105=2,"1")+IF(H105=2,"1")+IF(J105=2,"1")</f>
        <v>2</v>
      </c>
      <c r="Q105" s="107">
        <f>IF(D105=1,"1")+IF(H105=1,"1")+IF(J105=1,"1")</f>
        <v>1</v>
      </c>
      <c r="R105" s="114">
        <v>0</v>
      </c>
      <c r="S105" s="107">
        <v>0</v>
      </c>
      <c r="T105" s="106">
        <f>SUM(E105,I105,K105,M105)</f>
        <v>54</v>
      </c>
      <c r="U105" s="106">
        <f>SUM(E106,I106,K106,M106)</f>
        <v>34</v>
      </c>
      <c r="V105" s="106">
        <f>+T105-U105</f>
        <v>20</v>
      </c>
      <c r="W105" s="108">
        <f t="shared" ref="W105" si="25">SUM(D105,F105,H105,J105)</f>
        <v>5</v>
      </c>
      <c r="X105" s="109">
        <v>2</v>
      </c>
    </row>
    <row r="106" spans="1:27" ht="15" customHeight="1" x14ac:dyDescent="0.3">
      <c r="A106" s="135"/>
      <c r="B106" s="127"/>
      <c r="C106" s="128"/>
      <c r="D106" s="124"/>
      <c r="E106" s="31">
        <f>W117</f>
        <v>17</v>
      </c>
      <c r="F106" s="131"/>
      <c r="G106" s="132"/>
      <c r="H106" s="124"/>
      <c r="I106" s="31">
        <f>Z114</f>
        <v>17</v>
      </c>
      <c r="J106" s="124"/>
      <c r="K106" s="31">
        <f>Z119</f>
        <v>0</v>
      </c>
      <c r="L106" s="124"/>
      <c r="M106" s="32"/>
      <c r="N106" s="137"/>
      <c r="O106" s="107"/>
      <c r="P106" s="107"/>
      <c r="Q106" s="107"/>
      <c r="R106" s="115"/>
      <c r="S106" s="107"/>
      <c r="T106" s="107"/>
      <c r="U106" s="107"/>
      <c r="V106" s="107"/>
      <c r="W106" s="108"/>
      <c r="X106" s="109"/>
    </row>
    <row r="107" spans="1:27" ht="15" customHeight="1" x14ac:dyDescent="0.3">
      <c r="A107" s="135"/>
      <c r="B107" s="138" t="str">
        <f>'GRUPOS 1ERA FASE'!F14</f>
        <v xml:space="preserve">Educacion </v>
      </c>
      <c r="C107" s="139"/>
      <c r="D107" s="123">
        <f>IF(E107&gt;E108,"2")+IF(E107&lt;E108,"1")</f>
        <v>1</v>
      </c>
      <c r="E107" s="31">
        <f>W120</f>
        <v>12</v>
      </c>
      <c r="F107" s="123">
        <f>IF(G107&gt;G108,"2")+IF(G107&lt;G108,"1")</f>
        <v>1</v>
      </c>
      <c r="G107" s="31">
        <f>Z114</f>
        <v>17</v>
      </c>
      <c r="H107" s="129"/>
      <c r="I107" s="130"/>
      <c r="J107" s="123">
        <f>IF(K107&gt;K108,"2")+IF(K107&lt;K108,"1")</f>
        <v>2</v>
      </c>
      <c r="K107" s="31">
        <f>Z116</f>
        <v>27</v>
      </c>
      <c r="L107" s="123"/>
      <c r="M107" s="32"/>
      <c r="N107" s="137"/>
      <c r="O107" s="107">
        <f t="shared" ref="O107" si="26">SUM(P107:S108)</f>
        <v>3</v>
      </c>
      <c r="P107" s="107">
        <f>IF(D107=2,"1")+IF(F107=2,"1")+IF(J107=2,"1")</f>
        <v>1</v>
      </c>
      <c r="Q107" s="107">
        <f>IF(D107=1,"1")+IF(F107=1,"1")+IF(J107=1,"1")</f>
        <v>2</v>
      </c>
      <c r="R107" s="114">
        <v>0</v>
      </c>
      <c r="S107" s="107">
        <v>0</v>
      </c>
      <c r="T107" s="106">
        <f>SUM(E107,G107,K107,M107)</f>
        <v>56</v>
      </c>
      <c r="U107" s="106">
        <f>SUM(E108,G108,K108,M108)</f>
        <v>33</v>
      </c>
      <c r="V107" s="107">
        <f>+T107-U107</f>
        <v>23</v>
      </c>
      <c r="W107" s="108">
        <f t="shared" ref="W107" si="27">SUM(D107,F107,H107,J107)</f>
        <v>4</v>
      </c>
      <c r="X107" s="109">
        <v>3</v>
      </c>
    </row>
    <row r="108" spans="1:27" ht="15" customHeight="1" x14ac:dyDescent="0.3">
      <c r="A108" s="135"/>
      <c r="B108" s="140"/>
      <c r="C108" s="141"/>
      <c r="D108" s="124"/>
      <c r="E108" s="31">
        <f>Z120</f>
        <v>15</v>
      </c>
      <c r="F108" s="124"/>
      <c r="G108" s="31">
        <f>W114</f>
        <v>18</v>
      </c>
      <c r="H108" s="131"/>
      <c r="I108" s="132"/>
      <c r="J108" s="124"/>
      <c r="K108" s="31">
        <f>W116</f>
        <v>0</v>
      </c>
      <c r="L108" s="124"/>
      <c r="M108" s="32"/>
      <c r="N108" s="137"/>
      <c r="O108" s="107"/>
      <c r="P108" s="107"/>
      <c r="Q108" s="107"/>
      <c r="R108" s="115"/>
      <c r="S108" s="107"/>
      <c r="T108" s="107"/>
      <c r="U108" s="107"/>
      <c r="V108" s="107"/>
      <c r="W108" s="108"/>
      <c r="X108" s="109"/>
    </row>
    <row r="109" spans="1:27" ht="15" customHeight="1" x14ac:dyDescent="0.3">
      <c r="A109" s="135"/>
      <c r="B109" s="125" t="str">
        <f>'GRUPOS 1ERA FASE'!F15</f>
        <v>PRENSA</v>
      </c>
      <c r="C109" s="126"/>
      <c r="D109" s="123">
        <f>IF(E109&gt;E110,"2")+IF(E109&lt;E110,"1")</f>
        <v>1</v>
      </c>
      <c r="E109" s="31">
        <f>Z113</f>
        <v>0</v>
      </c>
      <c r="F109" s="123">
        <f>IF(G109&gt;G110,"2")+IF(G109&lt;G110,"1")</f>
        <v>1</v>
      </c>
      <c r="G109" s="31">
        <f>Z119</f>
        <v>0</v>
      </c>
      <c r="H109" s="123">
        <f>IF(I109&gt;I110,"2")+IF(I109&lt;I110,"1")</f>
        <v>1</v>
      </c>
      <c r="I109" s="31">
        <f>W116</f>
        <v>0</v>
      </c>
      <c r="J109" s="129"/>
      <c r="K109" s="130"/>
      <c r="L109" s="123"/>
      <c r="M109" s="32"/>
      <c r="N109" s="137"/>
      <c r="O109" s="107">
        <f t="shared" ref="O109" si="28">SUM(P109:S110)</f>
        <v>3</v>
      </c>
      <c r="P109" s="107">
        <f>IF(D109=2,"1")+IF(F109=2,"1")+IF(H109=2,"1")</f>
        <v>0</v>
      </c>
      <c r="Q109" s="107">
        <f>IF(D109=1,"1")+IF(F109=1,"1")+IF(H109=1,"1")-3</f>
        <v>0</v>
      </c>
      <c r="R109" s="114">
        <v>3</v>
      </c>
      <c r="S109" s="107">
        <v>0</v>
      </c>
      <c r="T109" s="106">
        <f>E109+G109+I109+M109</f>
        <v>0</v>
      </c>
      <c r="U109" s="106">
        <f>E110+G110+I110+M110</f>
        <v>81</v>
      </c>
      <c r="V109" s="107">
        <f>+T109-U109</f>
        <v>-81</v>
      </c>
      <c r="W109" s="108">
        <f>SUM(D109,F109,H109,J109)-3</f>
        <v>0</v>
      </c>
      <c r="X109" s="110"/>
    </row>
    <row r="110" spans="1:27" ht="15" customHeight="1" x14ac:dyDescent="0.3">
      <c r="A110" s="135"/>
      <c r="B110" s="127"/>
      <c r="C110" s="128"/>
      <c r="D110" s="124"/>
      <c r="E110" s="31">
        <f>W113</f>
        <v>27</v>
      </c>
      <c r="F110" s="124"/>
      <c r="G110" s="31">
        <f>W119</f>
        <v>27</v>
      </c>
      <c r="H110" s="124"/>
      <c r="I110" s="31">
        <f>Z116</f>
        <v>27</v>
      </c>
      <c r="J110" s="131"/>
      <c r="K110" s="132"/>
      <c r="L110" s="124"/>
      <c r="M110" s="32"/>
      <c r="N110" s="137"/>
      <c r="O110" s="107"/>
      <c r="P110" s="107"/>
      <c r="Q110" s="107"/>
      <c r="R110" s="115"/>
      <c r="S110" s="107"/>
      <c r="T110" s="107"/>
      <c r="U110" s="107"/>
      <c r="V110" s="107"/>
      <c r="W110" s="108"/>
      <c r="X110" s="110"/>
    </row>
    <row r="111" spans="1:27" ht="14.25" customHeight="1" x14ac:dyDescent="0.3"/>
    <row r="112" spans="1:27" ht="15" customHeight="1" x14ac:dyDescent="0.3">
      <c r="A112" s="33" t="s">
        <v>57</v>
      </c>
      <c r="B112" s="33" t="s">
        <v>58</v>
      </c>
      <c r="C112" s="34"/>
      <c r="D112" s="34"/>
      <c r="E112" s="111" t="s">
        <v>59</v>
      </c>
      <c r="F112" s="112"/>
      <c r="G112" s="112"/>
      <c r="H112" s="112"/>
      <c r="I112" s="112"/>
      <c r="J112" s="112"/>
      <c r="K112" s="112"/>
      <c r="L112" s="112"/>
      <c r="M112" s="113"/>
      <c r="N112" s="101" t="s">
        <v>60</v>
      </c>
      <c r="O112" s="101"/>
      <c r="P112" s="101"/>
      <c r="Q112" s="101"/>
      <c r="R112" s="33"/>
      <c r="S112" s="101" t="s">
        <v>61</v>
      </c>
      <c r="T112" s="101"/>
      <c r="U112" s="101"/>
      <c r="V112" s="101"/>
      <c r="W112" s="35" t="s">
        <v>46</v>
      </c>
      <c r="X112" s="36" t="s">
        <v>62</v>
      </c>
      <c r="Y112" s="36"/>
      <c r="Z112" s="35" t="s">
        <v>46</v>
      </c>
      <c r="AA112" s="36" t="s">
        <v>63</v>
      </c>
    </row>
    <row r="113" spans="1:27" s="41" customFormat="1" ht="15" customHeight="1" x14ac:dyDescent="0.3">
      <c r="A113" s="37">
        <v>0.54166666666666663</v>
      </c>
      <c r="B113" s="38" t="str">
        <f>B103</f>
        <v>Desarrollo e Inclusión Social</v>
      </c>
      <c r="C113" s="39" t="s">
        <v>64</v>
      </c>
      <c r="D113" s="39"/>
      <c r="E113" s="116" t="str">
        <f>B109</f>
        <v>PRENSA</v>
      </c>
      <c r="F113" s="117"/>
      <c r="G113" s="117"/>
      <c r="H113" s="117"/>
      <c r="I113" s="117"/>
      <c r="J113" s="117"/>
      <c r="K113" s="117"/>
      <c r="L113" s="117"/>
      <c r="M113" s="118"/>
      <c r="N113" s="103" t="s">
        <v>85</v>
      </c>
      <c r="O113" s="104"/>
      <c r="P113" s="104"/>
      <c r="Q113" s="105"/>
      <c r="R113" s="40"/>
      <c r="S113" s="95">
        <v>45117</v>
      </c>
      <c r="T113" s="96"/>
      <c r="U113" s="96"/>
      <c r="V113" s="97"/>
      <c r="W113" s="87">
        <v>27</v>
      </c>
      <c r="X113" s="88"/>
      <c r="Y113" s="33" t="s">
        <v>65</v>
      </c>
      <c r="Z113" s="87">
        <v>0</v>
      </c>
      <c r="AA113" s="88"/>
    </row>
    <row r="114" spans="1:27" s="41" customFormat="1" ht="15" customHeight="1" x14ac:dyDescent="0.3">
      <c r="A114" s="37">
        <v>0.58333333333333304</v>
      </c>
      <c r="B114" s="42" t="str">
        <f>B105</f>
        <v>HABITAT Y VIVIENDA</v>
      </c>
      <c r="C114" s="43" t="s">
        <v>64</v>
      </c>
      <c r="D114" s="43"/>
      <c r="E114" s="89" t="str">
        <f>B107</f>
        <v xml:space="preserve">Educacion </v>
      </c>
      <c r="F114" s="90"/>
      <c r="G114" s="90"/>
      <c r="H114" s="90"/>
      <c r="I114" s="90"/>
      <c r="J114" s="90"/>
      <c r="K114" s="90"/>
      <c r="L114" s="90"/>
      <c r="M114" s="91"/>
      <c r="N114" s="103" t="s">
        <v>85</v>
      </c>
      <c r="O114" s="104"/>
      <c r="P114" s="104"/>
      <c r="Q114" s="105"/>
      <c r="R114" s="44"/>
      <c r="S114" s="95">
        <v>45117</v>
      </c>
      <c r="T114" s="96"/>
      <c r="U114" s="96"/>
      <c r="V114" s="97"/>
      <c r="W114" s="87">
        <v>18</v>
      </c>
      <c r="X114" s="88"/>
      <c r="Y114" s="33" t="s">
        <v>65</v>
      </c>
      <c r="Z114" s="87">
        <v>17</v>
      </c>
      <c r="AA114" s="88"/>
    </row>
    <row r="115" spans="1:27" ht="15" customHeight="1" x14ac:dyDescent="0.3">
      <c r="A115" s="33" t="s">
        <v>57</v>
      </c>
      <c r="B115" s="45" t="s">
        <v>58</v>
      </c>
      <c r="C115" s="46"/>
      <c r="D115" s="46"/>
      <c r="E115" s="98" t="s">
        <v>59</v>
      </c>
      <c r="F115" s="99"/>
      <c r="G115" s="99"/>
      <c r="H115" s="99"/>
      <c r="I115" s="99"/>
      <c r="J115" s="99"/>
      <c r="K115" s="99"/>
      <c r="L115" s="99"/>
      <c r="M115" s="100"/>
      <c r="N115" s="101" t="s">
        <v>60</v>
      </c>
      <c r="O115" s="101"/>
      <c r="P115" s="101"/>
      <c r="Q115" s="101"/>
      <c r="R115" s="33"/>
      <c r="S115" s="102" t="s">
        <v>61</v>
      </c>
      <c r="T115" s="102"/>
      <c r="U115" s="102"/>
      <c r="V115" s="102"/>
      <c r="W115" s="35" t="s">
        <v>46</v>
      </c>
      <c r="X115" s="36" t="s">
        <v>62</v>
      </c>
      <c r="Y115" s="36"/>
      <c r="Z115" s="35" t="s">
        <v>46</v>
      </c>
      <c r="AA115" s="36" t="s">
        <v>63</v>
      </c>
    </row>
    <row r="116" spans="1:27" s="41" customFormat="1" ht="15" customHeight="1" x14ac:dyDescent="0.3">
      <c r="A116" s="37">
        <v>0.625</v>
      </c>
      <c r="B116" s="42" t="str">
        <f>B109</f>
        <v>PRENSA</v>
      </c>
      <c r="C116" s="43" t="s">
        <v>64</v>
      </c>
      <c r="D116" s="43"/>
      <c r="E116" s="89" t="str">
        <f>B107</f>
        <v xml:space="preserve">Educacion </v>
      </c>
      <c r="F116" s="90"/>
      <c r="G116" s="90"/>
      <c r="H116" s="90"/>
      <c r="I116" s="90"/>
      <c r="J116" s="90"/>
      <c r="K116" s="90"/>
      <c r="L116" s="90"/>
      <c r="M116" s="91"/>
      <c r="N116" s="103" t="s">
        <v>81</v>
      </c>
      <c r="O116" s="104"/>
      <c r="P116" s="104"/>
      <c r="Q116" s="105"/>
      <c r="R116" s="44"/>
      <c r="S116" s="95">
        <v>45119</v>
      </c>
      <c r="T116" s="96"/>
      <c r="U116" s="96"/>
      <c r="V116" s="97"/>
      <c r="W116" s="87">
        <v>0</v>
      </c>
      <c r="X116" s="88"/>
      <c r="Y116" s="33" t="s">
        <v>65</v>
      </c>
      <c r="Z116" s="87">
        <v>27</v>
      </c>
      <c r="AA116" s="88"/>
    </row>
    <row r="117" spans="1:27" s="41" customFormat="1" ht="15" customHeight="1" x14ac:dyDescent="0.3">
      <c r="A117" s="37">
        <v>0.75</v>
      </c>
      <c r="B117" s="42" t="str">
        <f>B103</f>
        <v>Desarrollo e Inclusión Social</v>
      </c>
      <c r="C117" s="43" t="s">
        <v>64</v>
      </c>
      <c r="D117" s="43"/>
      <c r="E117" s="89" t="str">
        <f>B105</f>
        <v>HABITAT Y VIVIENDA</v>
      </c>
      <c r="F117" s="90"/>
      <c r="G117" s="90"/>
      <c r="H117" s="90"/>
      <c r="I117" s="90"/>
      <c r="J117" s="90"/>
      <c r="K117" s="90"/>
      <c r="L117" s="90"/>
      <c r="M117" s="91"/>
      <c r="N117" s="103" t="s">
        <v>81</v>
      </c>
      <c r="O117" s="104"/>
      <c r="P117" s="104"/>
      <c r="Q117" s="105"/>
      <c r="R117" s="44"/>
      <c r="S117" s="95">
        <v>45119</v>
      </c>
      <c r="T117" s="96"/>
      <c r="U117" s="96"/>
      <c r="V117" s="97"/>
      <c r="W117" s="87">
        <v>17</v>
      </c>
      <c r="X117" s="88"/>
      <c r="Y117" s="33" t="s">
        <v>65</v>
      </c>
      <c r="Z117" s="87">
        <v>9</v>
      </c>
      <c r="AA117" s="88"/>
    </row>
    <row r="118" spans="1:27" ht="15" customHeight="1" x14ac:dyDescent="0.3">
      <c r="A118" s="33" t="s">
        <v>57</v>
      </c>
      <c r="B118" s="45" t="s">
        <v>58</v>
      </c>
      <c r="C118" s="46"/>
      <c r="D118" s="46"/>
      <c r="E118" s="98" t="s">
        <v>59</v>
      </c>
      <c r="F118" s="99"/>
      <c r="G118" s="99"/>
      <c r="H118" s="99"/>
      <c r="I118" s="99"/>
      <c r="J118" s="99"/>
      <c r="K118" s="99"/>
      <c r="L118" s="99"/>
      <c r="M118" s="100"/>
      <c r="N118" s="101" t="s">
        <v>60</v>
      </c>
      <c r="O118" s="101"/>
      <c r="P118" s="101"/>
      <c r="Q118" s="101"/>
      <c r="R118" s="33"/>
      <c r="S118" s="102" t="s">
        <v>61</v>
      </c>
      <c r="T118" s="102"/>
      <c r="U118" s="102"/>
      <c r="V118" s="102"/>
      <c r="W118" s="35" t="s">
        <v>46</v>
      </c>
      <c r="X118" s="36" t="s">
        <v>62</v>
      </c>
      <c r="Y118" s="36"/>
      <c r="Z118" s="35" t="s">
        <v>46</v>
      </c>
      <c r="AA118" s="36" t="s">
        <v>63</v>
      </c>
    </row>
    <row r="119" spans="1:27" s="41" customFormat="1" ht="15" customHeight="1" x14ac:dyDescent="0.3">
      <c r="A119" s="37">
        <v>0.66666666666666696</v>
      </c>
      <c r="B119" s="42" t="str">
        <f>B105</f>
        <v>HABITAT Y VIVIENDA</v>
      </c>
      <c r="C119" s="43" t="s">
        <v>64</v>
      </c>
      <c r="D119" s="43"/>
      <c r="E119" s="89" t="str">
        <f>B109</f>
        <v>PRENSA</v>
      </c>
      <c r="F119" s="90"/>
      <c r="G119" s="90"/>
      <c r="H119" s="90"/>
      <c r="I119" s="90"/>
      <c r="J119" s="90"/>
      <c r="K119" s="90"/>
      <c r="L119" s="90"/>
      <c r="M119" s="91"/>
      <c r="N119" s="103" t="s">
        <v>85</v>
      </c>
      <c r="O119" s="104"/>
      <c r="P119" s="104"/>
      <c r="Q119" s="105"/>
      <c r="R119" s="44"/>
      <c r="S119" s="95">
        <v>45117</v>
      </c>
      <c r="T119" s="96"/>
      <c r="U119" s="96"/>
      <c r="V119" s="97"/>
      <c r="W119" s="87">
        <v>27</v>
      </c>
      <c r="X119" s="88"/>
      <c r="Y119" s="33" t="s">
        <v>65</v>
      </c>
      <c r="Z119" s="87">
        <v>0</v>
      </c>
      <c r="AA119" s="88"/>
    </row>
    <row r="120" spans="1:27" s="41" customFormat="1" ht="21.75" customHeight="1" x14ac:dyDescent="0.3">
      <c r="A120" s="37">
        <v>0.70833333333333337</v>
      </c>
      <c r="B120" s="42" t="str">
        <f>B107</f>
        <v xml:space="preserve">Educacion </v>
      </c>
      <c r="C120" s="43" t="s">
        <v>64</v>
      </c>
      <c r="D120" s="43"/>
      <c r="E120" s="89" t="str">
        <f>B103</f>
        <v>Desarrollo e Inclusión Social</v>
      </c>
      <c r="F120" s="90"/>
      <c r="G120" s="90"/>
      <c r="H120" s="90"/>
      <c r="I120" s="90"/>
      <c r="J120" s="90"/>
      <c r="K120" s="90"/>
      <c r="L120" s="90"/>
      <c r="M120" s="91"/>
      <c r="N120" s="92" t="s">
        <v>85</v>
      </c>
      <c r="O120" s="93"/>
      <c r="P120" s="93"/>
      <c r="Q120" s="94"/>
      <c r="R120" s="47"/>
      <c r="S120" s="95">
        <v>45117</v>
      </c>
      <c r="T120" s="96"/>
      <c r="U120" s="96"/>
      <c r="V120" s="97"/>
      <c r="W120" s="87">
        <v>12</v>
      </c>
      <c r="X120" s="88"/>
      <c r="Y120" s="33" t="s">
        <v>65</v>
      </c>
      <c r="Z120" s="87">
        <v>15</v>
      </c>
      <c r="AA120" s="88"/>
    </row>
    <row r="121" spans="1:27" s="41" customFormat="1" ht="21.75" customHeight="1" x14ac:dyDescent="0.3">
      <c r="A121" s="62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63"/>
      <c r="O121" s="63"/>
      <c r="P121" s="63"/>
      <c r="Q121" s="63"/>
      <c r="R121" s="63"/>
      <c r="S121" s="64"/>
      <c r="T121" s="64"/>
      <c r="U121" s="64"/>
      <c r="V121" s="64"/>
      <c r="W121" s="65"/>
      <c r="X121" s="65"/>
      <c r="Y121" s="48"/>
      <c r="Z121" s="65"/>
      <c r="AA121" s="65"/>
    </row>
    <row r="122" spans="1:27" ht="15" customHeight="1" x14ac:dyDescent="0.3">
      <c r="A122" s="133" t="s">
        <v>73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22"/>
      <c r="Y122" s="22"/>
      <c r="Z122" s="18"/>
      <c r="AA122" s="22"/>
    </row>
    <row r="123" spans="1:27" ht="15" customHeight="1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4"/>
      <c r="U123" s="23"/>
      <c r="V123" s="23"/>
      <c r="W123" s="25"/>
      <c r="X123" s="26"/>
      <c r="Y123" s="26"/>
      <c r="Z123" s="25"/>
      <c r="AA123" s="26"/>
    </row>
    <row r="124" spans="1:27" ht="15" customHeight="1" x14ac:dyDescent="0.3">
      <c r="A124" s="134" t="s">
        <v>39</v>
      </c>
      <c r="B124" s="79" t="s">
        <v>46</v>
      </c>
      <c r="C124" s="80"/>
      <c r="D124" s="79">
        <v>1</v>
      </c>
      <c r="E124" s="80"/>
      <c r="F124" s="79">
        <v>2</v>
      </c>
      <c r="G124" s="80"/>
      <c r="H124" s="79">
        <v>3</v>
      </c>
      <c r="I124" s="80"/>
      <c r="J124" s="79">
        <v>4</v>
      </c>
      <c r="K124" s="80"/>
      <c r="L124" s="79">
        <v>5</v>
      </c>
      <c r="M124" s="80"/>
      <c r="N124" s="136"/>
      <c r="O124" s="27" t="s">
        <v>47</v>
      </c>
      <c r="P124" s="27" t="s">
        <v>48</v>
      </c>
      <c r="Q124" s="27" t="s">
        <v>49</v>
      </c>
      <c r="R124" s="27" t="s">
        <v>50</v>
      </c>
      <c r="S124" s="28" t="s">
        <v>51</v>
      </c>
      <c r="T124" s="27" t="s">
        <v>69</v>
      </c>
      <c r="U124" s="27" t="s">
        <v>70</v>
      </c>
      <c r="V124" s="27" t="s">
        <v>54</v>
      </c>
      <c r="W124" s="29" t="s">
        <v>55</v>
      </c>
      <c r="X124" s="79" t="s">
        <v>88</v>
      </c>
      <c r="Y124" s="80"/>
      <c r="Z124" s="27" t="s">
        <v>56</v>
      </c>
    </row>
    <row r="125" spans="1:27" ht="15" customHeight="1" x14ac:dyDescent="0.3">
      <c r="A125" s="135"/>
      <c r="B125" s="125" t="str">
        <f>'GRUPOS 1ERA FASE'!I12</f>
        <v>IDACO</v>
      </c>
      <c r="C125" s="126"/>
      <c r="D125" s="119"/>
      <c r="E125" s="120"/>
      <c r="F125" s="123">
        <f>IF(G125&gt;G126,"2")+IF(G125&lt;G126,"1")</f>
        <v>2</v>
      </c>
      <c r="G125" s="30">
        <f>W139</f>
        <v>15</v>
      </c>
      <c r="H125" s="123">
        <f>IF(I125&gt;I126,"2")+IF(I125&lt;I126,"1")</f>
        <v>1</v>
      </c>
      <c r="I125" s="31">
        <f>Z142</f>
        <v>8</v>
      </c>
      <c r="J125" s="123">
        <f>IF(K125&gt;K126,"2")+IF(K125&lt;K126,"1")</f>
        <v>2</v>
      </c>
      <c r="K125" s="31">
        <f>W135</f>
        <v>19</v>
      </c>
      <c r="L125" s="123"/>
      <c r="M125" s="32"/>
      <c r="N125" s="137"/>
      <c r="O125" s="107">
        <f>SUM(P125:S126)</f>
        <v>3</v>
      </c>
      <c r="P125" s="107">
        <f>IF(F125=2,"1")+IF(H125=2,"1")+IF(J125=2,"1")</f>
        <v>2</v>
      </c>
      <c r="Q125" s="107">
        <f>IF(F125=1,"1")+IF(H125=1,"1")+IF(J125=1,"1")</f>
        <v>1</v>
      </c>
      <c r="R125" s="114">
        <v>0</v>
      </c>
      <c r="S125" s="107">
        <v>0</v>
      </c>
      <c r="T125" s="106">
        <f>SUM(G125,I125,K125,M125)</f>
        <v>42</v>
      </c>
      <c r="U125" s="106">
        <f>SUM(G126,I126,K126,M126)</f>
        <v>49</v>
      </c>
      <c r="V125" s="106">
        <f>+T125-U125</f>
        <v>-7</v>
      </c>
      <c r="W125" s="108">
        <f>SUM(D125,F125,H125,J125)</f>
        <v>5</v>
      </c>
      <c r="X125" s="81">
        <v>0</v>
      </c>
      <c r="Y125" s="82"/>
      <c r="Z125" s="109">
        <v>3</v>
      </c>
    </row>
    <row r="126" spans="1:27" ht="15" customHeight="1" x14ac:dyDescent="0.3">
      <c r="A126" s="135"/>
      <c r="B126" s="127"/>
      <c r="C126" s="128"/>
      <c r="D126" s="121"/>
      <c r="E126" s="122"/>
      <c r="F126" s="124"/>
      <c r="G126" s="30">
        <f>Z139</f>
        <v>6</v>
      </c>
      <c r="H126" s="124"/>
      <c r="I126" s="31">
        <f>W142</f>
        <v>26</v>
      </c>
      <c r="J126" s="124"/>
      <c r="K126" s="31">
        <f>Z135</f>
        <v>17</v>
      </c>
      <c r="L126" s="124"/>
      <c r="M126" s="32"/>
      <c r="N126" s="137"/>
      <c r="O126" s="107"/>
      <c r="P126" s="107"/>
      <c r="Q126" s="107"/>
      <c r="R126" s="115"/>
      <c r="S126" s="107"/>
      <c r="T126" s="107"/>
      <c r="U126" s="107"/>
      <c r="V126" s="107"/>
      <c r="W126" s="108"/>
      <c r="X126" s="83"/>
      <c r="Y126" s="84"/>
      <c r="Z126" s="109"/>
    </row>
    <row r="127" spans="1:27" ht="15" customHeight="1" x14ac:dyDescent="0.3">
      <c r="A127" s="135"/>
      <c r="B127" s="125" t="str">
        <f>'GRUPOS 1ERA FASE'!I13</f>
        <v>General</v>
      </c>
      <c r="C127" s="126"/>
      <c r="D127" s="123">
        <f>IF(E127&gt;E128,"2")+IF(E127&lt;E128,"1")</f>
        <v>1</v>
      </c>
      <c r="E127" s="31">
        <f>Z139</f>
        <v>6</v>
      </c>
      <c r="F127" s="129"/>
      <c r="G127" s="130"/>
      <c r="H127" s="123">
        <f>IF(I127&gt;I128,"2")+IF(I127&lt;I128,"1")</f>
        <v>2</v>
      </c>
      <c r="I127" s="31">
        <f>W136</f>
        <v>19</v>
      </c>
      <c r="J127" s="123">
        <f>IF(K127&gt;K128,"2")+IF(K127&lt;K128,"1")</f>
        <v>2</v>
      </c>
      <c r="K127" s="31">
        <f>W141</f>
        <v>13</v>
      </c>
      <c r="L127" s="123"/>
      <c r="M127" s="32"/>
      <c r="N127" s="137"/>
      <c r="O127" s="107">
        <f t="shared" ref="O127" si="29">SUM(P127:S128)</f>
        <v>3</v>
      </c>
      <c r="P127" s="107">
        <f>IF(D127=2,"1")+IF(H127=2,"1")+IF(J127=2,"1")</f>
        <v>2</v>
      </c>
      <c r="Q127" s="107">
        <f>IF(D127=1,"1")+IF(H127=1,"1")+IF(J127=1,"1")</f>
        <v>1</v>
      </c>
      <c r="R127" s="114">
        <v>0</v>
      </c>
      <c r="S127" s="107">
        <v>0</v>
      </c>
      <c r="T127" s="106">
        <f>SUM(E127,I127,K127,M127)</f>
        <v>38</v>
      </c>
      <c r="U127" s="106">
        <f>SUM(E128,I128,K128,M128)</f>
        <v>40</v>
      </c>
      <c r="V127" s="106">
        <f>+T127-U127</f>
        <v>-2</v>
      </c>
      <c r="W127" s="108">
        <f t="shared" ref="W127" si="30">SUM(D127,F127,H127,J127)</f>
        <v>5</v>
      </c>
      <c r="X127" s="81">
        <v>4</v>
      </c>
      <c r="Y127" s="82"/>
      <c r="Z127" s="109">
        <v>1</v>
      </c>
    </row>
    <row r="128" spans="1:27" ht="15" customHeight="1" x14ac:dyDescent="0.3">
      <c r="A128" s="135"/>
      <c r="B128" s="127"/>
      <c r="C128" s="128"/>
      <c r="D128" s="124"/>
      <c r="E128" s="31">
        <f>W139</f>
        <v>15</v>
      </c>
      <c r="F128" s="131"/>
      <c r="G128" s="132"/>
      <c r="H128" s="124"/>
      <c r="I128" s="31">
        <f>Z136</f>
        <v>15</v>
      </c>
      <c r="J128" s="124"/>
      <c r="K128" s="31">
        <f>Z141</f>
        <v>10</v>
      </c>
      <c r="L128" s="124"/>
      <c r="M128" s="32"/>
      <c r="N128" s="137"/>
      <c r="O128" s="107"/>
      <c r="P128" s="107"/>
      <c r="Q128" s="107"/>
      <c r="R128" s="115"/>
      <c r="S128" s="107"/>
      <c r="T128" s="107"/>
      <c r="U128" s="107"/>
      <c r="V128" s="107"/>
      <c r="W128" s="108"/>
      <c r="X128" s="83"/>
      <c r="Y128" s="84"/>
      <c r="Z128" s="109"/>
    </row>
    <row r="129" spans="1:27" ht="15" customHeight="1" x14ac:dyDescent="0.3">
      <c r="A129" s="135"/>
      <c r="B129" s="125" t="str">
        <f>'GRUPOS 1ERA FASE'!I14</f>
        <v>INDEPORTES</v>
      </c>
      <c r="C129" s="126"/>
      <c r="D129" s="123">
        <f>IF(E129&gt;E130,"2")+IF(E129&lt;E130,"1")</f>
        <v>2</v>
      </c>
      <c r="E129" s="31">
        <f>W142</f>
        <v>26</v>
      </c>
      <c r="F129" s="123">
        <f>IF(G129&gt;G130,"2")+IF(G129&lt;G130,"1")</f>
        <v>1</v>
      </c>
      <c r="G129" s="31">
        <f>Z136</f>
        <v>15</v>
      </c>
      <c r="H129" s="129"/>
      <c r="I129" s="130"/>
      <c r="J129" s="123">
        <f>IF(K129&gt;K130,"2")+IF(K129&lt;K130,"1")</f>
        <v>2</v>
      </c>
      <c r="K129" s="31">
        <f>Z138</f>
        <v>16</v>
      </c>
      <c r="L129" s="123"/>
      <c r="M129" s="32"/>
      <c r="N129" s="137"/>
      <c r="O129" s="107">
        <f t="shared" ref="O129" si="31">SUM(P129:S130)</f>
        <v>3</v>
      </c>
      <c r="P129" s="107">
        <f>IF(D129=2,"1")+IF(F129=2,"1")+IF(J129=2,"1")</f>
        <v>2</v>
      </c>
      <c r="Q129" s="107">
        <f>IF(D129=1,"1")+IF(F129=1,"1")+IF(J129=1,"1")</f>
        <v>1</v>
      </c>
      <c r="R129" s="114">
        <v>0</v>
      </c>
      <c r="S129" s="107">
        <v>0</v>
      </c>
      <c r="T129" s="106">
        <f>SUM(E129,G129,K129,M129)</f>
        <v>57</v>
      </c>
      <c r="U129" s="106">
        <f>SUM(E130,G130,K130,M130)</f>
        <v>37</v>
      </c>
      <c r="V129" s="107">
        <f>+T129-U129</f>
        <v>20</v>
      </c>
      <c r="W129" s="108">
        <f t="shared" ref="W129" si="32">SUM(D129,F129,H129,J129)</f>
        <v>5</v>
      </c>
      <c r="X129" s="81">
        <v>1</v>
      </c>
      <c r="Y129" s="82"/>
      <c r="Z129" s="109">
        <v>2</v>
      </c>
    </row>
    <row r="130" spans="1:27" ht="15" customHeight="1" x14ac:dyDescent="0.3">
      <c r="A130" s="135"/>
      <c r="B130" s="127"/>
      <c r="C130" s="128"/>
      <c r="D130" s="124"/>
      <c r="E130" s="31">
        <f>Z142</f>
        <v>8</v>
      </c>
      <c r="F130" s="124"/>
      <c r="G130" s="31">
        <f>W136</f>
        <v>19</v>
      </c>
      <c r="H130" s="131"/>
      <c r="I130" s="132"/>
      <c r="J130" s="124"/>
      <c r="K130" s="31">
        <f>W138</f>
        <v>10</v>
      </c>
      <c r="L130" s="124"/>
      <c r="M130" s="32"/>
      <c r="N130" s="137"/>
      <c r="O130" s="107"/>
      <c r="P130" s="107"/>
      <c r="Q130" s="107"/>
      <c r="R130" s="115"/>
      <c r="S130" s="107"/>
      <c r="T130" s="107"/>
      <c r="U130" s="107"/>
      <c r="V130" s="107"/>
      <c r="W130" s="108"/>
      <c r="X130" s="83"/>
      <c r="Y130" s="84"/>
      <c r="Z130" s="109"/>
    </row>
    <row r="131" spans="1:27" ht="15" customHeight="1" x14ac:dyDescent="0.3">
      <c r="A131" s="135"/>
      <c r="B131" s="125" t="str">
        <f>'GRUPOS 1ERA FASE'!I15</f>
        <v>AGRICULTURA</v>
      </c>
      <c r="C131" s="126"/>
      <c r="D131" s="123">
        <f>IF(E131&gt;E132,"2")+IF(E131&lt;E132,"1")</f>
        <v>1</v>
      </c>
      <c r="E131" s="31">
        <f>Z135</f>
        <v>17</v>
      </c>
      <c r="F131" s="123">
        <f>IF(G131&gt;G132,"2")+IF(G131&lt;G132,"1")</f>
        <v>1</v>
      </c>
      <c r="G131" s="31">
        <f>Z141</f>
        <v>10</v>
      </c>
      <c r="H131" s="123">
        <f>IF(I131&gt;I132,"2")+IF(I131&lt;I132,"1")</f>
        <v>1</v>
      </c>
      <c r="I131" s="31">
        <f>W138</f>
        <v>10</v>
      </c>
      <c r="J131" s="129"/>
      <c r="K131" s="130"/>
      <c r="L131" s="123"/>
      <c r="M131" s="32"/>
      <c r="N131" s="137"/>
      <c r="O131" s="107">
        <f t="shared" ref="O131" si="33">SUM(P131:S132)</f>
        <v>3</v>
      </c>
      <c r="P131" s="107">
        <f>IF(D131=2,"1")+IF(F131=2,"1")+IF(H131=2,"1")</f>
        <v>0</v>
      </c>
      <c r="Q131" s="107">
        <f>IF(D131=1,"1")+IF(F131=1,"1")+IF(H131=1,"1")</f>
        <v>3</v>
      </c>
      <c r="R131" s="114">
        <v>0</v>
      </c>
      <c r="S131" s="107">
        <v>0</v>
      </c>
      <c r="T131" s="106">
        <f>E131+G131+I131+M131</f>
        <v>37</v>
      </c>
      <c r="U131" s="106">
        <f>E132+G132+I132+M132</f>
        <v>48</v>
      </c>
      <c r="V131" s="107">
        <f>+T131-U131</f>
        <v>-11</v>
      </c>
      <c r="W131" s="108">
        <f>SUM(D131,F131,H131,J131)</f>
        <v>3</v>
      </c>
      <c r="X131" s="81"/>
      <c r="Y131" s="82"/>
      <c r="Z131" s="109">
        <v>4</v>
      </c>
    </row>
    <row r="132" spans="1:27" ht="15" customHeight="1" x14ac:dyDescent="0.3">
      <c r="A132" s="135"/>
      <c r="B132" s="127"/>
      <c r="C132" s="128"/>
      <c r="D132" s="124"/>
      <c r="E132" s="31">
        <f>W135</f>
        <v>19</v>
      </c>
      <c r="F132" s="124"/>
      <c r="G132" s="31">
        <f>W141</f>
        <v>13</v>
      </c>
      <c r="H132" s="124"/>
      <c r="I132" s="31">
        <f>Z138</f>
        <v>16</v>
      </c>
      <c r="J132" s="131"/>
      <c r="K132" s="132"/>
      <c r="L132" s="124"/>
      <c r="M132" s="32"/>
      <c r="N132" s="137"/>
      <c r="O132" s="107"/>
      <c r="P132" s="107"/>
      <c r="Q132" s="107"/>
      <c r="R132" s="115"/>
      <c r="S132" s="107"/>
      <c r="T132" s="107"/>
      <c r="U132" s="107"/>
      <c r="V132" s="107"/>
      <c r="W132" s="108"/>
      <c r="X132" s="83"/>
      <c r="Y132" s="84"/>
      <c r="Z132" s="109"/>
    </row>
    <row r="133" spans="1:27" ht="14.25" customHeight="1" x14ac:dyDescent="0.3"/>
    <row r="134" spans="1:27" ht="15" customHeight="1" x14ac:dyDescent="0.3">
      <c r="A134" s="33" t="s">
        <v>57</v>
      </c>
      <c r="B134" s="33" t="s">
        <v>58</v>
      </c>
      <c r="C134" s="34"/>
      <c r="D134" s="34"/>
      <c r="E134" s="111" t="s">
        <v>59</v>
      </c>
      <c r="F134" s="112"/>
      <c r="G134" s="112"/>
      <c r="H134" s="112"/>
      <c r="I134" s="112"/>
      <c r="J134" s="112"/>
      <c r="K134" s="112"/>
      <c r="L134" s="112"/>
      <c r="M134" s="113"/>
      <c r="N134" s="101" t="s">
        <v>60</v>
      </c>
      <c r="O134" s="101"/>
      <c r="P134" s="101"/>
      <c r="Q134" s="101"/>
      <c r="R134" s="33"/>
      <c r="S134" s="101" t="s">
        <v>61</v>
      </c>
      <c r="T134" s="101"/>
      <c r="U134" s="101"/>
      <c r="V134" s="101"/>
      <c r="W134" s="35" t="s">
        <v>46</v>
      </c>
      <c r="X134" s="36" t="s">
        <v>62</v>
      </c>
      <c r="Y134" s="36"/>
      <c r="Z134" s="35" t="s">
        <v>46</v>
      </c>
      <c r="AA134" s="36" t="s">
        <v>63</v>
      </c>
    </row>
    <row r="135" spans="1:27" s="41" customFormat="1" ht="15" customHeight="1" x14ac:dyDescent="0.3">
      <c r="A135" s="37">
        <v>0.54166666666666663</v>
      </c>
      <c r="B135" s="38" t="str">
        <f>B125</f>
        <v>IDACO</v>
      </c>
      <c r="C135" s="39" t="s">
        <v>64</v>
      </c>
      <c r="D135" s="39"/>
      <c r="E135" s="116" t="str">
        <f>B131</f>
        <v>AGRICULTURA</v>
      </c>
      <c r="F135" s="117"/>
      <c r="G135" s="117"/>
      <c r="H135" s="117"/>
      <c r="I135" s="117"/>
      <c r="J135" s="117"/>
      <c r="K135" s="117"/>
      <c r="L135" s="117"/>
      <c r="M135" s="118"/>
      <c r="N135" s="103" t="s">
        <v>81</v>
      </c>
      <c r="O135" s="104"/>
      <c r="P135" s="104"/>
      <c r="Q135" s="105"/>
      <c r="R135" s="40"/>
      <c r="S135" s="95">
        <v>45119</v>
      </c>
      <c r="T135" s="96"/>
      <c r="U135" s="96"/>
      <c r="V135" s="97"/>
      <c r="W135" s="87">
        <v>19</v>
      </c>
      <c r="X135" s="88"/>
      <c r="Y135" s="33" t="s">
        <v>65</v>
      </c>
      <c r="Z135" s="87">
        <v>17</v>
      </c>
      <c r="AA135" s="88"/>
    </row>
    <row r="136" spans="1:27" s="41" customFormat="1" ht="15" customHeight="1" x14ac:dyDescent="0.3">
      <c r="A136" s="37">
        <v>0.58333333333333304</v>
      </c>
      <c r="B136" s="66" t="str">
        <f>B127</f>
        <v>General</v>
      </c>
      <c r="C136" s="43" t="s">
        <v>64</v>
      </c>
      <c r="D136" s="43"/>
      <c r="E136" s="89" t="str">
        <f>B129</f>
        <v>INDEPORTES</v>
      </c>
      <c r="F136" s="90"/>
      <c r="G136" s="90"/>
      <c r="H136" s="90"/>
      <c r="I136" s="90"/>
      <c r="J136" s="90"/>
      <c r="K136" s="90"/>
      <c r="L136" s="90"/>
      <c r="M136" s="91"/>
      <c r="N136" s="103" t="s">
        <v>81</v>
      </c>
      <c r="O136" s="104"/>
      <c r="P136" s="104"/>
      <c r="Q136" s="105"/>
      <c r="R136" s="44"/>
      <c r="S136" s="95">
        <v>45119</v>
      </c>
      <c r="T136" s="96"/>
      <c r="U136" s="96"/>
      <c r="V136" s="97"/>
      <c r="W136" s="87">
        <v>19</v>
      </c>
      <c r="X136" s="88"/>
      <c r="Y136" s="33" t="s">
        <v>65</v>
      </c>
      <c r="Z136" s="87">
        <v>15</v>
      </c>
      <c r="AA136" s="88"/>
    </row>
    <row r="137" spans="1:27" ht="15" customHeight="1" x14ac:dyDescent="0.3">
      <c r="A137" s="33" t="s">
        <v>57</v>
      </c>
      <c r="B137" s="45" t="s">
        <v>58</v>
      </c>
      <c r="C137" s="46"/>
      <c r="D137" s="46"/>
      <c r="E137" s="98" t="s">
        <v>59</v>
      </c>
      <c r="F137" s="99"/>
      <c r="G137" s="99"/>
      <c r="H137" s="99"/>
      <c r="I137" s="99"/>
      <c r="J137" s="99"/>
      <c r="K137" s="99"/>
      <c r="L137" s="99"/>
      <c r="M137" s="100"/>
      <c r="N137" s="101" t="s">
        <v>60</v>
      </c>
      <c r="O137" s="101"/>
      <c r="P137" s="101"/>
      <c r="Q137" s="101"/>
      <c r="R137" s="33"/>
      <c r="S137" s="102" t="s">
        <v>61</v>
      </c>
      <c r="T137" s="102"/>
      <c r="U137" s="102"/>
      <c r="V137" s="102"/>
      <c r="W137" s="35" t="s">
        <v>46</v>
      </c>
      <c r="X137" s="36" t="s">
        <v>62</v>
      </c>
      <c r="Y137" s="36"/>
      <c r="Z137" s="35" t="s">
        <v>46</v>
      </c>
      <c r="AA137" s="36" t="s">
        <v>63</v>
      </c>
    </row>
    <row r="138" spans="1:27" s="41" customFormat="1" ht="15" customHeight="1" x14ac:dyDescent="0.3">
      <c r="A138" s="37">
        <v>0.625</v>
      </c>
      <c r="B138" s="42" t="str">
        <f>B131</f>
        <v>AGRICULTURA</v>
      </c>
      <c r="C138" s="43" t="s">
        <v>64</v>
      </c>
      <c r="D138" s="43"/>
      <c r="E138" s="89" t="str">
        <f>B129</f>
        <v>INDEPORTES</v>
      </c>
      <c r="F138" s="90"/>
      <c r="G138" s="90"/>
      <c r="H138" s="90"/>
      <c r="I138" s="90"/>
      <c r="J138" s="90"/>
      <c r="K138" s="90"/>
      <c r="L138" s="90"/>
      <c r="M138" s="91"/>
      <c r="N138" s="103" t="s">
        <v>84</v>
      </c>
      <c r="O138" s="104"/>
      <c r="P138" s="104"/>
      <c r="Q138" s="105"/>
      <c r="R138" s="44"/>
      <c r="S138" s="95">
        <v>45117</v>
      </c>
      <c r="T138" s="96"/>
      <c r="U138" s="96"/>
      <c r="V138" s="97"/>
      <c r="W138" s="87">
        <v>10</v>
      </c>
      <c r="X138" s="88"/>
      <c r="Y138" s="33" t="s">
        <v>65</v>
      </c>
      <c r="Z138" s="87">
        <v>16</v>
      </c>
      <c r="AA138" s="88"/>
    </row>
    <row r="139" spans="1:27" s="41" customFormat="1" ht="15" customHeight="1" x14ac:dyDescent="0.3">
      <c r="A139" s="37">
        <v>0.75</v>
      </c>
      <c r="B139" s="42" t="str">
        <f>B125</f>
        <v>IDACO</v>
      </c>
      <c r="C139" s="43" t="s">
        <v>64</v>
      </c>
      <c r="D139" s="43"/>
      <c r="E139" s="89" t="str">
        <f>B127</f>
        <v>General</v>
      </c>
      <c r="F139" s="90"/>
      <c r="G139" s="90"/>
      <c r="H139" s="90"/>
      <c r="I139" s="90"/>
      <c r="J139" s="90"/>
      <c r="K139" s="90"/>
      <c r="L139" s="90"/>
      <c r="M139" s="91"/>
      <c r="N139" s="92" t="s">
        <v>84</v>
      </c>
      <c r="O139" s="93"/>
      <c r="P139" s="93"/>
      <c r="Q139" s="94"/>
      <c r="R139" s="44"/>
      <c r="S139" s="95">
        <v>45117</v>
      </c>
      <c r="T139" s="96"/>
      <c r="U139" s="96"/>
      <c r="V139" s="97"/>
      <c r="W139" s="87">
        <v>15</v>
      </c>
      <c r="X139" s="88"/>
      <c r="Y139" s="33" t="s">
        <v>65</v>
      </c>
      <c r="Z139" s="87">
        <v>6</v>
      </c>
      <c r="AA139" s="88"/>
    </row>
    <row r="140" spans="1:27" ht="15" customHeight="1" x14ac:dyDescent="0.3">
      <c r="A140" s="33" t="s">
        <v>57</v>
      </c>
      <c r="B140" s="45" t="s">
        <v>58</v>
      </c>
      <c r="C140" s="46"/>
      <c r="D140" s="46"/>
      <c r="E140" s="98" t="s">
        <v>59</v>
      </c>
      <c r="F140" s="99"/>
      <c r="G140" s="99"/>
      <c r="H140" s="99"/>
      <c r="I140" s="99"/>
      <c r="J140" s="99"/>
      <c r="K140" s="99"/>
      <c r="L140" s="99"/>
      <c r="M140" s="100"/>
      <c r="N140" s="101" t="s">
        <v>60</v>
      </c>
      <c r="O140" s="101"/>
      <c r="P140" s="101"/>
      <c r="Q140" s="101"/>
      <c r="R140" s="33"/>
      <c r="S140" s="102" t="s">
        <v>61</v>
      </c>
      <c r="T140" s="102"/>
      <c r="U140" s="102"/>
      <c r="V140" s="102"/>
      <c r="W140" s="35" t="s">
        <v>46</v>
      </c>
      <c r="X140" s="36" t="s">
        <v>62</v>
      </c>
      <c r="Y140" s="36"/>
      <c r="Z140" s="35" t="s">
        <v>46</v>
      </c>
      <c r="AA140" s="36" t="s">
        <v>63</v>
      </c>
    </row>
    <row r="141" spans="1:27" s="41" customFormat="1" ht="15" customHeight="1" x14ac:dyDescent="0.3">
      <c r="A141" s="37">
        <v>0.66666666666666696</v>
      </c>
      <c r="B141" s="66" t="str">
        <f>B127</f>
        <v>General</v>
      </c>
      <c r="C141" s="43" t="s">
        <v>64</v>
      </c>
      <c r="D141" s="43"/>
      <c r="E141" s="89" t="str">
        <f>B131</f>
        <v>AGRICULTURA</v>
      </c>
      <c r="F141" s="90"/>
      <c r="G141" s="90"/>
      <c r="H141" s="90"/>
      <c r="I141" s="90"/>
      <c r="J141" s="90"/>
      <c r="K141" s="90"/>
      <c r="L141" s="90"/>
      <c r="M141" s="91"/>
      <c r="N141" s="103" t="s">
        <v>81</v>
      </c>
      <c r="O141" s="104"/>
      <c r="P141" s="104"/>
      <c r="Q141" s="105"/>
      <c r="R141" s="44"/>
      <c r="S141" s="95">
        <v>45119</v>
      </c>
      <c r="T141" s="96"/>
      <c r="U141" s="96"/>
      <c r="V141" s="97"/>
      <c r="W141" s="87">
        <v>13</v>
      </c>
      <c r="X141" s="88"/>
      <c r="Y141" s="33" t="s">
        <v>65</v>
      </c>
      <c r="Z141" s="87">
        <v>10</v>
      </c>
      <c r="AA141" s="88"/>
    </row>
    <row r="142" spans="1:27" s="41" customFormat="1" x14ac:dyDescent="0.3">
      <c r="A142" s="37">
        <v>0.70833333333333337</v>
      </c>
      <c r="B142" s="42" t="str">
        <f>B129</f>
        <v>INDEPORTES</v>
      </c>
      <c r="C142" s="43" t="s">
        <v>64</v>
      </c>
      <c r="D142" s="43"/>
      <c r="E142" s="89" t="str">
        <f>B125</f>
        <v>IDACO</v>
      </c>
      <c r="F142" s="90"/>
      <c r="G142" s="90"/>
      <c r="H142" s="90"/>
      <c r="I142" s="90"/>
      <c r="J142" s="90"/>
      <c r="K142" s="90"/>
      <c r="L142" s="90"/>
      <c r="M142" s="91"/>
      <c r="N142" s="92" t="s">
        <v>81</v>
      </c>
      <c r="O142" s="93"/>
      <c r="P142" s="93"/>
      <c r="Q142" s="94"/>
      <c r="R142" s="47"/>
      <c r="S142" s="95">
        <v>45119</v>
      </c>
      <c r="T142" s="96"/>
      <c r="U142" s="96"/>
      <c r="V142" s="97"/>
      <c r="W142" s="87">
        <v>26</v>
      </c>
      <c r="X142" s="88"/>
      <c r="Y142" s="33" t="s">
        <v>65</v>
      </c>
      <c r="Z142" s="87">
        <v>8</v>
      </c>
      <c r="AA142" s="88"/>
    </row>
    <row r="143" spans="1:27" s="41" customFormat="1" ht="21.75" customHeight="1" x14ac:dyDescent="0.3">
      <c r="A143" s="62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63"/>
      <c r="O143" s="63"/>
      <c r="P143" s="63"/>
      <c r="Q143" s="63"/>
      <c r="R143" s="63"/>
      <c r="S143" s="64"/>
      <c r="T143" s="64"/>
      <c r="U143" s="64"/>
      <c r="V143" s="64"/>
      <c r="W143" s="65"/>
      <c r="X143" s="65"/>
      <c r="Y143" s="48"/>
      <c r="Z143" s="65"/>
      <c r="AA143" s="65"/>
    </row>
    <row r="144" spans="1:27" ht="15" customHeight="1" x14ac:dyDescent="0.3">
      <c r="A144" s="133" t="s">
        <v>74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22"/>
      <c r="Y144" s="22"/>
      <c r="Z144" s="18"/>
      <c r="AA144" s="22"/>
    </row>
    <row r="145" spans="1:27" ht="15" customHeight="1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4"/>
      <c r="U145" s="23"/>
      <c r="V145" s="23"/>
      <c r="W145" s="25"/>
      <c r="X145" s="26"/>
      <c r="Y145" s="26"/>
      <c r="Z145" s="25"/>
      <c r="AA145" s="26"/>
    </row>
    <row r="146" spans="1:27" ht="15" customHeight="1" x14ac:dyDescent="0.3">
      <c r="A146" s="134" t="s">
        <v>40</v>
      </c>
      <c r="B146" s="79" t="s">
        <v>46</v>
      </c>
      <c r="C146" s="80"/>
      <c r="D146" s="79">
        <v>1</v>
      </c>
      <c r="E146" s="80"/>
      <c r="F146" s="79">
        <v>2</v>
      </c>
      <c r="G146" s="80"/>
      <c r="H146" s="79">
        <v>3</v>
      </c>
      <c r="I146" s="80"/>
      <c r="J146" s="79">
        <v>4</v>
      </c>
      <c r="K146" s="80"/>
      <c r="L146" s="79">
        <v>5</v>
      </c>
      <c r="M146" s="80"/>
      <c r="N146" s="136"/>
      <c r="O146" s="27" t="s">
        <v>47</v>
      </c>
      <c r="P146" s="27" t="s">
        <v>48</v>
      </c>
      <c r="Q146" s="27" t="s">
        <v>49</v>
      </c>
      <c r="R146" s="27" t="s">
        <v>50</v>
      </c>
      <c r="S146" s="28" t="s">
        <v>51</v>
      </c>
      <c r="T146" s="27" t="s">
        <v>69</v>
      </c>
      <c r="U146" s="27" t="s">
        <v>70</v>
      </c>
      <c r="V146" s="27" t="s">
        <v>54</v>
      </c>
      <c r="W146" s="29" t="s">
        <v>55</v>
      </c>
      <c r="X146" s="27" t="s">
        <v>56</v>
      </c>
    </row>
    <row r="147" spans="1:27" ht="15" customHeight="1" x14ac:dyDescent="0.3">
      <c r="A147" s="135"/>
      <c r="B147" s="125" t="str">
        <f>'GRUPOS 1ERA FASE'!C18</f>
        <v>Asamblea de Cundinamarca</v>
      </c>
      <c r="C147" s="126"/>
      <c r="D147" s="119"/>
      <c r="E147" s="120"/>
      <c r="F147" s="123">
        <f>IF(G147&gt;G148,"2")+IF(G147&lt;G148,"1")</f>
        <v>0</v>
      </c>
      <c r="G147" s="30">
        <f>W161</f>
        <v>0</v>
      </c>
      <c r="H147" s="123">
        <f>IF(I147&gt;I148,"2")+IF(I147&lt;I148,"1")</f>
        <v>1</v>
      </c>
      <c r="I147" s="31">
        <f>Z164</f>
        <v>0</v>
      </c>
      <c r="J147" s="123">
        <f>IF(K147&gt;K148,"2")+IF(K147&lt;K148,"1")</f>
        <v>0</v>
      </c>
      <c r="K147" s="31">
        <f>W157</f>
        <v>0</v>
      </c>
      <c r="L147" s="123"/>
      <c r="M147" s="32"/>
      <c r="N147" s="137"/>
      <c r="O147" s="107">
        <f>SUM(P147:S148)</f>
        <v>1</v>
      </c>
      <c r="P147" s="107">
        <f>IF(F147=2,"1")+IF(H147=2,"1")+IF(J147=2,"1")</f>
        <v>0</v>
      </c>
      <c r="Q147" s="107">
        <f>IF(F147=1,"1")+IF(H147=1,"1")+IF(J147=1,"1")</f>
        <v>1</v>
      </c>
      <c r="R147" s="114">
        <v>0</v>
      </c>
      <c r="S147" s="107">
        <v>0</v>
      </c>
      <c r="T147" s="106">
        <f>SUM(G147,I147,K147,M147)</f>
        <v>0</v>
      </c>
      <c r="U147" s="106">
        <f>SUM(G148,I148,K148,M148)</f>
        <v>27</v>
      </c>
      <c r="V147" s="106">
        <f>+T147-U147</f>
        <v>-27</v>
      </c>
      <c r="W147" s="108">
        <f>SUM(D147,F147,H147,J147)-1</f>
        <v>0</v>
      </c>
      <c r="X147" s="110"/>
    </row>
    <row r="148" spans="1:27" ht="15" customHeight="1" x14ac:dyDescent="0.3">
      <c r="A148" s="135"/>
      <c r="B148" s="127"/>
      <c r="C148" s="128"/>
      <c r="D148" s="121"/>
      <c r="E148" s="122"/>
      <c r="F148" s="124"/>
      <c r="G148" s="30">
        <f>Z161</f>
        <v>0</v>
      </c>
      <c r="H148" s="124"/>
      <c r="I148" s="31">
        <f>W164</f>
        <v>27</v>
      </c>
      <c r="J148" s="124"/>
      <c r="K148" s="31">
        <f>Z157</f>
        <v>0</v>
      </c>
      <c r="L148" s="124"/>
      <c r="M148" s="32"/>
      <c r="N148" s="137"/>
      <c r="O148" s="107"/>
      <c r="P148" s="107"/>
      <c r="Q148" s="107"/>
      <c r="R148" s="115"/>
      <c r="S148" s="107"/>
      <c r="T148" s="107"/>
      <c r="U148" s="107"/>
      <c r="V148" s="107"/>
      <c r="W148" s="108"/>
      <c r="X148" s="110"/>
    </row>
    <row r="149" spans="1:27" ht="15" customHeight="1" x14ac:dyDescent="0.3">
      <c r="A149" s="135"/>
      <c r="B149" s="125" t="str">
        <f>'GRUPOS 1ERA FASE'!C19</f>
        <v>Minas, Energia y Gas</v>
      </c>
      <c r="C149" s="126"/>
      <c r="D149" s="123">
        <f>IF(E149&gt;E150,"2")+IF(E149&lt;E150,"1")</f>
        <v>0</v>
      </c>
      <c r="E149" s="31">
        <f>Z161</f>
        <v>0</v>
      </c>
      <c r="F149" s="129"/>
      <c r="G149" s="130"/>
      <c r="H149" s="123">
        <f>IF(I149&gt;I150,"2")+IF(I149&lt;I150,"1")</f>
        <v>1</v>
      </c>
      <c r="I149" s="31">
        <f>W158</f>
        <v>0</v>
      </c>
      <c r="J149" s="123">
        <f>IF(K149&gt;K150,"2")+IF(K149&lt;K150,"1")</f>
        <v>0</v>
      </c>
      <c r="K149" s="31">
        <f>W163</f>
        <v>0</v>
      </c>
      <c r="L149" s="123"/>
      <c r="M149" s="32"/>
      <c r="N149" s="137"/>
      <c r="O149" s="107">
        <f t="shared" ref="O149" si="34">SUM(P149:S150)</f>
        <v>1</v>
      </c>
      <c r="P149" s="107">
        <f>IF(D149=2,"1")+IF(H149=2,"1")+IF(J149=2,"1")</f>
        <v>0</v>
      </c>
      <c r="Q149" s="107">
        <f>IF(D149=1,"1")+IF(H149=1,"1")+IF(J149=1,"1")</f>
        <v>1</v>
      </c>
      <c r="R149" s="114">
        <v>0</v>
      </c>
      <c r="S149" s="107">
        <v>0</v>
      </c>
      <c r="T149" s="106">
        <f>SUM(E149,I149,K149,M149)</f>
        <v>0</v>
      </c>
      <c r="U149" s="106">
        <f>SUM(E150,I150,K150,M150)</f>
        <v>27</v>
      </c>
      <c r="V149" s="106">
        <f>+T149-U149</f>
        <v>-27</v>
      </c>
      <c r="W149" s="108">
        <f>SUM(D149,F149,H149,J149)-1</f>
        <v>0</v>
      </c>
      <c r="X149" s="110"/>
    </row>
    <row r="150" spans="1:27" ht="15" customHeight="1" x14ac:dyDescent="0.3">
      <c r="A150" s="135"/>
      <c r="B150" s="127"/>
      <c r="C150" s="128"/>
      <c r="D150" s="124"/>
      <c r="E150" s="31">
        <f>W161</f>
        <v>0</v>
      </c>
      <c r="F150" s="131"/>
      <c r="G150" s="132"/>
      <c r="H150" s="124"/>
      <c r="I150" s="31">
        <f>Z158</f>
        <v>27</v>
      </c>
      <c r="J150" s="124"/>
      <c r="K150" s="31">
        <f>Z163</f>
        <v>0</v>
      </c>
      <c r="L150" s="124"/>
      <c r="M150" s="32"/>
      <c r="N150" s="137"/>
      <c r="O150" s="107"/>
      <c r="P150" s="107"/>
      <c r="Q150" s="107"/>
      <c r="R150" s="115"/>
      <c r="S150" s="107"/>
      <c r="T150" s="107"/>
      <c r="U150" s="107"/>
      <c r="V150" s="107"/>
      <c r="W150" s="108"/>
      <c r="X150" s="110"/>
    </row>
    <row r="151" spans="1:27" ht="15" customHeight="1" x14ac:dyDescent="0.3">
      <c r="A151" s="135"/>
      <c r="B151" s="125" t="str">
        <f>'GRUPOS 1ERA FASE'!C20</f>
        <v>IPYBAC</v>
      </c>
      <c r="C151" s="126"/>
      <c r="D151" s="123">
        <f>IF(E151&gt;E152,"2")+IF(E151&lt;E152,"1")</f>
        <v>2</v>
      </c>
      <c r="E151" s="31">
        <f>W164</f>
        <v>27</v>
      </c>
      <c r="F151" s="123">
        <f>IF(G151&gt;G152,"2")+IF(G151&lt;G152,"1")</f>
        <v>2</v>
      </c>
      <c r="G151" s="31">
        <f>Z158</f>
        <v>27</v>
      </c>
      <c r="H151" s="129"/>
      <c r="I151" s="130"/>
      <c r="J151" s="123">
        <f>IF(K151&gt;K152,"2")+IF(K151&lt;K152,"1")</f>
        <v>2</v>
      </c>
      <c r="K151" s="31">
        <f>Z160</f>
        <v>27</v>
      </c>
      <c r="L151" s="123"/>
      <c r="M151" s="32"/>
      <c r="N151" s="137"/>
      <c r="O151" s="107">
        <f t="shared" ref="O151" si="35">SUM(P151:S152)</f>
        <v>3</v>
      </c>
      <c r="P151" s="107">
        <f>IF(D151=2,"1")+IF(F151=2,"1")+IF(J151=2,"1")</f>
        <v>3</v>
      </c>
      <c r="Q151" s="107">
        <f>IF(D151=1,"1")+IF(F151=1,"1")+IF(J151=1,"1")</f>
        <v>0</v>
      </c>
      <c r="R151" s="114">
        <v>0</v>
      </c>
      <c r="S151" s="107">
        <v>0</v>
      </c>
      <c r="T151" s="106">
        <f>SUM(E151,G151,K151,M151)</f>
        <v>81</v>
      </c>
      <c r="U151" s="106">
        <f>SUM(E152,G152,K152,M152)</f>
        <v>0</v>
      </c>
      <c r="V151" s="107">
        <f>+T151-U151</f>
        <v>81</v>
      </c>
      <c r="W151" s="108">
        <f t="shared" ref="W151" si="36">SUM(D151,F151,H151,J151)</f>
        <v>6</v>
      </c>
      <c r="X151" s="109">
        <v>1</v>
      </c>
    </row>
    <row r="152" spans="1:27" ht="15" customHeight="1" x14ac:dyDescent="0.3">
      <c r="A152" s="135"/>
      <c r="B152" s="127"/>
      <c r="C152" s="128"/>
      <c r="D152" s="124"/>
      <c r="E152" s="31">
        <f>Z164</f>
        <v>0</v>
      </c>
      <c r="F152" s="124"/>
      <c r="G152" s="31">
        <f>W158</f>
        <v>0</v>
      </c>
      <c r="H152" s="131"/>
      <c r="I152" s="132"/>
      <c r="J152" s="124"/>
      <c r="K152" s="31">
        <f>W160</f>
        <v>0</v>
      </c>
      <c r="L152" s="124"/>
      <c r="M152" s="32"/>
      <c r="N152" s="137"/>
      <c r="O152" s="107"/>
      <c r="P152" s="107"/>
      <c r="Q152" s="107"/>
      <c r="R152" s="115"/>
      <c r="S152" s="107"/>
      <c r="T152" s="107"/>
      <c r="U152" s="107"/>
      <c r="V152" s="107"/>
      <c r="W152" s="108"/>
      <c r="X152" s="109"/>
    </row>
    <row r="153" spans="1:27" ht="15" customHeight="1" x14ac:dyDescent="0.3">
      <c r="A153" s="135"/>
      <c r="B153" s="125" t="str">
        <f>'GRUPOS 1ERA FASE'!C21</f>
        <v>Gobierno</v>
      </c>
      <c r="C153" s="126"/>
      <c r="D153" s="123">
        <f>IF(E153&gt;E154,"2")+IF(E153&lt;E154,"1")</f>
        <v>0</v>
      </c>
      <c r="E153" s="31">
        <f>Z157</f>
        <v>0</v>
      </c>
      <c r="F153" s="123">
        <f>IF(G153&gt;G154,"2")+IF(G153&lt;G154,"1")</f>
        <v>0</v>
      </c>
      <c r="G153" s="31">
        <f>Z163</f>
        <v>0</v>
      </c>
      <c r="H153" s="123">
        <f>IF(I153&gt;I154,"2")+IF(I153&lt;I154,"1")-1</f>
        <v>0</v>
      </c>
      <c r="I153" s="31">
        <f>W160</f>
        <v>0</v>
      </c>
      <c r="J153" s="129"/>
      <c r="K153" s="130"/>
      <c r="L153" s="123"/>
      <c r="M153" s="32"/>
      <c r="N153" s="137"/>
      <c r="O153" s="107">
        <f t="shared" ref="O153" si="37">SUM(P153:S154)</f>
        <v>0</v>
      </c>
      <c r="P153" s="107">
        <f>IF(D153=2,"1")+IF(F153=2,"1")+IF(H153=2,"1")</f>
        <v>0</v>
      </c>
      <c r="Q153" s="107">
        <f>IF(D153=1,"1")+IF(F153=1,"1")+IF(H153=1,"1")</f>
        <v>0</v>
      </c>
      <c r="R153" s="114">
        <v>0</v>
      </c>
      <c r="S153" s="107">
        <v>0</v>
      </c>
      <c r="T153" s="106">
        <f>E153+G153+I153+M153</f>
        <v>0</v>
      </c>
      <c r="U153" s="106">
        <f>E154+G154+I154+M154</f>
        <v>27</v>
      </c>
      <c r="V153" s="107">
        <f>+T153-U153</f>
        <v>-27</v>
      </c>
      <c r="W153" s="108">
        <f>SUM(D153,F153,H153,J153)</f>
        <v>0</v>
      </c>
      <c r="X153" s="110"/>
    </row>
    <row r="154" spans="1:27" ht="15" customHeight="1" x14ac:dyDescent="0.3">
      <c r="A154" s="135"/>
      <c r="B154" s="127"/>
      <c r="C154" s="128"/>
      <c r="D154" s="124"/>
      <c r="E154" s="31">
        <f>W157</f>
        <v>0</v>
      </c>
      <c r="F154" s="124"/>
      <c r="G154" s="31">
        <f>W163</f>
        <v>0</v>
      </c>
      <c r="H154" s="124"/>
      <c r="I154" s="31">
        <f>Z160</f>
        <v>27</v>
      </c>
      <c r="J154" s="131"/>
      <c r="K154" s="132"/>
      <c r="L154" s="124"/>
      <c r="M154" s="32"/>
      <c r="N154" s="137"/>
      <c r="O154" s="107"/>
      <c r="P154" s="107"/>
      <c r="Q154" s="107"/>
      <c r="R154" s="115"/>
      <c r="S154" s="107"/>
      <c r="T154" s="107"/>
      <c r="U154" s="107"/>
      <c r="V154" s="107"/>
      <c r="W154" s="108"/>
      <c r="X154" s="110"/>
    </row>
    <row r="155" spans="1:27" ht="14.25" customHeight="1" x14ac:dyDescent="0.3"/>
    <row r="156" spans="1:27" ht="15" customHeight="1" x14ac:dyDescent="0.3">
      <c r="A156" s="33" t="s">
        <v>57</v>
      </c>
      <c r="B156" s="33" t="s">
        <v>58</v>
      </c>
      <c r="C156" s="34"/>
      <c r="D156" s="34"/>
      <c r="E156" s="111" t="s">
        <v>59</v>
      </c>
      <c r="F156" s="112"/>
      <c r="G156" s="112"/>
      <c r="H156" s="112"/>
      <c r="I156" s="112"/>
      <c r="J156" s="112"/>
      <c r="K156" s="112"/>
      <c r="L156" s="112"/>
      <c r="M156" s="113"/>
      <c r="N156" s="101" t="s">
        <v>60</v>
      </c>
      <c r="O156" s="101"/>
      <c r="P156" s="101"/>
      <c r="Q156" s="101"/>
      <c r="R156" s="33"/>
      <c r="S156" s="101" t="s">
        <v>61</v>
      </c>
      <c r="T156" s="101"/>
      <c r="U156" s="101"/>
      <c r="V156" s="101"/>
      <c r="W156" s="35" t="s">
        <v>46</v>
      </c>
      <c r="X156" s="36" t="s">
        <v>62</v>
      </c>
      <c r="Y156" s="36"/>
      <c r="Z156" s="35" t="s">
        <v>46</v>
      </c>
      <c r="AA156" s="36" t="s">
        <v>63</v>
      </c>
    </row>
    <row r="157" spans="1:27" s="41" customFormat="1" ht="15" customHeight="1" x14ac:dyDescent="0.3">
      <c r="A157" s="37">
        <v>0.54166666666666663</v>
      </c>
      <c r="B157" s="38" t="str">
        <f>B147</f>
        <v>Asamblea de Cundinamarca</v>
      </c>
      <c r="C157" s="39" t="s">
        <v>64</v>
      </c>
      <c r="D157" s="39"/>
      <c r="E157" s="116" t="str">
        <f>B153</f>
        <v>Gobierno</v>
      </c>
      <c r="F157" s="117"/>
      <c r="G157" s="117"/>
      <c r="H157" s="117"/>
      <c r="I157" s="117"/>
      <c r="J157" s="117"/>
      <c r="K157" s="117"/>
      <c r="L157" s="117"/>
      <c r="M157" s="118"/>
      <c r="N157" s="103" t="s">
        <v>82</v>
      </c>
      <c r="O157" s="104"/>
      <c r="P157" s="104"/>
      <c r="Q157" s="105"/>
      <c r="R157" s="40"/>
      <c r="S157" s="95">
        <v>45119</v>
      </c>
      <c r="T157" s="96"/>
      <c r="U157" s="96"/>
      <c r="V157" s="97"/>
      <c r="W157" s="87">
        <v>0</v>
      </c>
      <c r="X157" s="88"/>
      <c r="Y157" s="33" t="s">
        <v>65</v>
      </c>
      <c r="Z157" s="87">
        <v>0</v>
      </c>
      <c r="AA157" s="88"/>
    </row>
    <row r="158" spans="1:27" s="41" customFormat="1" ht="15" customHeight="1" x14ac:dyDescent="0.3">
      <c r="A158" s="37">
        <v>0.58333333333333304</v>
      </c>
      <c r="B158" s="42" t="str">
        <f>B149</f>
        <v>Minas, Energia y Gas</v>
      </c>
      <c r="C158" s="43" t="s">
        <v>64</v>
      </c>
      <c r="D158" s="43"/>
      <c r="E158" s="89" t="str">
        <f>B151</f>
        <v>IPYBAC</v>
      </c>
      <c r="F158" s="90"/>
      <c r="G158" s="90"/>
      <c r="H158" s="90"/>
      <c r="I158" s="90"/>
      <c r="J158" s="90"/>
      <c r="K158" s="90"/>
      <c r="L158" s="90"/>
      <c r="M158" s="91"/>
      <c r="N158" s="92" t="s">
        <v>82</v>
      </c>
      <c r="O158" s="93"/>
      <c r="P158" s="93"/>
      <c r="Q158" s="94"/>
      <c r="R158" s="44"/>
      <c r="S158" s="95">
        <v>45119</v>
      </c>
      <c r="T158" s="96"/>
      <c r="U158" s="96"/>
      <c r="V158" s="97"/>
      <c r="W158" s="87">
        <v>0</v>
      </c>
      <c r="X158" s="88"/>
      <c r="Y158" s="33" t="s">
        <v>65</v>
      </c>
      <c r="Z158" s="87">
        <v>27</v>
      </c>
      <c r="AA158" s="88"/>
    </row>
    <row r="159" spans="1:27" ht="15" customHeight="1" x14ac:dyDescent="0.3">
      <c r="A159" s="33" t="s">
        <v>57</v>
      </c>
      <c r="B159" s="45" t="s">
        <v>58</v>
      </c>
      <c r="C159" s="46"/>
      <c r="D159" s="46"/>
      <c r="E159" s="98" t="s">
        <v>59</v>
      </c>
      <c r="F159" s="99"/>
      <c r="G159" s="99"/>
      <c r="H159" s="99"/>
      <c r="I159" s="99"/>
      <c r="J159" s="99"/>
      <c r="K159" s="99"/>
      <c r="L159" s="99"/>
      <c r="M159" s="100"/>
      <c r="N159" s="101" t="s">
        <v>60</v>
      </c>
      <c r="O159" s="101"/>
      <c r="P159" s="101"/>
      <c r="Q159" s="101"/>
      <c r="R159" s="33"/>
      <c r="S159" s="102" t="s">
        <v>61</v>
      </c>
      <c r="T159" s="102"/>
      <c r="U159" s="102"/>
      <c r="V159" s="102"/>
      <c r="W159" s="35" t="s">
        <v>46</v>
      </c>
      <c r="X159" s="36" t="s">
        <v>62</v>
      </c>
      <c r="Y159" s="36"/>
      <c r="Z159" s="35" t="s">
        <v>46</v>
      </c>
      <c r="AA159" s="36" t="s">
        <v>63</v>
      </c>
    </row>
    <row r="160" spans="1:27" s="41" customFormat="1" ht="15" customHeight="1" x14ac:dyDescent="0.3">
      <c r="A160" s="37">
        <v>0.625</v>
      </c>
      <c r="B160" s="42" t="str">
        <f>B153</f>
        <v>Gobierno</v>
      </c>
      <c r="C160" s="43" t="s">
        <v>64</v>
      </c>
      <c r="D160" s="43"/>
      <c r="E160" s="89" t="str">
        <f>B151</f>
        <v>IPYBAC</v>
      </c>
      <c r="F160" s="90"/>
      <c r="G160" s="90"/>
      <c r="H160" s="90"/>
      <c r="I160" s="90"/>
      <c r="J160" s="90"/>
      <c r="K160" s="90"/>
      <c r="L160" s="90"/>
      <c r="M160" s="91"/>
      <c r="N160" s="103" t="s">
        <v>83</v>
      </c>
      <c r="O160" s="104"/>
      <c r="P160" s="104"/>
      <c r="Q160" s="105"/>
      <c r="R160" s="44"/>
      <c r="S160" s="95">
        <v>45117</v>
      </c>
      <c r="T160" s="96"/>
      <c r="U160" s="96"/>
      <c r="V160" s="97"/>
      <c r="W160" s="87">
        <v>0</v>
      </c>
      <c r="X160" s="88"/>
      <c r="Y160" s="33" t="s">
        <v>65</v>
      </c>
      <c r="Z160" s="87">
        <v>27</v>
      </c>
      <c r="AA160" s="88"/>
    </row>
    <row r="161" spans="1:27" s="41" customFormat="1" ht="15" customHeight="1" x14ac:dyDescent="0.3">
      <c r="A161" s="37">
        <v>0.75</v>
      </c>
      <c r="B161" s="42" t="str">
        <f>B147</f>
        <v>Asamblea de Cundinamarca</v>
      </c>
      <c r="C161" s="43" t="s">
        <v>64</v>
      </c>
      <c r="D161" s="43"/>
      <c r="E161" s="89" t="str">
        <f>B149</f>
        <v>Minas, Energia y Gas</v>
      </c>
      <c r="F161" s="90"/>
      <c r="G161" s="90"/>
      <c r="H161" s="90"/>
      <c r="I161" s="90"/>
      <c r="J161" s="90"/>
      <c r="K161" s="90"/>
      <c r="L161" s="90"/>
      <c r="M161" s="91"/>
      <c r="N161" s="92" t="s">
        <v>83</v>
      </c>
      <c r="O161" s="93"/>
      <c r="P161" s="93"/>
      <c r="Q161" s="94"/>
      <c r="R161" s="44"/>
      <c r="S161" s="95">
        <v>45117</v>
      </c>
      <c r="T161" s="96"/>
      <c r="U161" s="96"/>
      <c r="V161" s="97"/>
      <c r="W161" s="87">
        <v>0</v>
      </c>
      <c r="X161" s="88"/>
      <c r="Y161" s="33" t="s">
        <v>65</v>
      </c>
      <c r="Z161" s="87">
        <v>0</v>
      </c>
      <c r="AA161" s="88"/>
    </row>
    <row r="162" spans="1:27" ht="15" customHeight="1" x14ac:dyDescent="0.3">
      <c r="A162" s="33" t="s">
        <v>57</v>
      </c>
      <c r="B162" s="45" t="s">
        <v>58</v>
      </c>
      <c r="C162" s="46"/>
      <c r="D162" s="46"/>
      <c r="E162" s="98" t="s">
        <v>59</v>
      </c>
      <c r="F162" s="99"/>
      <c r="G162" s="99"/>
      <c r="H162" s="99"/>
      <c r="I162" s="99"/>
      <c r="J162" s="99"/>
      <c r="K162" s="99"/>
      <c r="L162" s="99"/>
      <c r="M162" s="100"/>
      <c r="N162" s="101" t="s">
        <v>60</v>
      </c>
      <c r="O162" s="101"/>
      <c r="P162" s="101"/>
      <c r="Q162" s="101"/>
      <c r="R162" s="33"/>
      <c r="S162" s="102" t="s">
        <v>61</v>
      </c>
      <c r="T162" s="102"/>
      <c r="U162" s="102"/>
      <c r="V162" s="102"/>
      <c r="W162" s="35" t="s">
        <v>46</v>
      </c>
      <c r="X162" s="36" t="s">
        <v>62</v>
      </c>
      <c r="Y162" s="36"/>
      <c r="Z162" s="35" t="s">
        <v>46</v>
      </c>
      <c r="AA162" s="36" t="s">
        <v>63</v>
      </c>
    </row>
    <row r="163" spans="1:27" s="41" customFormat="1" ht="15" customHeight="1" x14ac:dyDescent="0.3">
      <c r="A163" s="37">
        <v>0.66666666666666696</v>
      </c>
      <c r="B163" s="42" t="str">
        <f>B149</f>
        <v>Minas, Energia y Gas</v>
      </c>
      <c r="C163" s="43" t="s">
        <v>64</v>
      </c>
      <c r="D163" s="43"/>
      <c r="E163" s="89" t="str">
        <f>B153</f>
        <v>Gobierno</v>
      </c>
      <c r="F163" s="90"/>
      <c r="G163" s="90"/>
      <c r="H163" s="90"/>
      <c r="I163" s="90"/>
      <c r="J163" s="90"/>
      <c r="K163" s="90"/>
      <c r="L163" s="90"/>
      <c r="M163" s="91"/>
      <c r="N163" s="103" t="s">
        <v>82</v>
      </c>
      <c r="O163" s="104"/>
      <c r="P163" s="104"/>
      <c r="Q163" s="105"/>
      <c r="R163" s="44"/>
      <c r="S163" s="95">
        <v>45119</v>
      </c>
      <c r="T163" s="96"/>
      <c r="U163" s="96"/>
      <c r="V163" s="97"/>
      <c r="W163" s="87">
        <v>0</v>
      </c>
      <c r="X163" s="88"/>
      <c r="Y163" s="33" t="s">
        <v>65</v>
      </c>
      <c r="Z163" s="87">
        <v>0</v>
      </c>
      <c r="AA163" s="88"/>
    </row>
    <row r="164" spans="1:27" s="41" customFormat="1" ht="21.75" customHeight="1" x14ac:dyDescent="0.3">
      <c r="A164" s="37">
        <v>0.70833333333333337</v>
      </c>
      <c r="B164" s="42" t="str">
        <f>B151</f>
        <v>IPYBAC</v>
      </c>
      <c r="C164" s="43" t="s">
        <v>64</v>
      </c>
      <c r="D164" s="43"/>
      <c r="E164" s="89" t="str">
        <f>B147</f>
        <v>Asamblea de Cundinamarca</v>
      </c>
      <c r="F164" s="90"/>
      <c r="G164" s="90"/>
      <c r="H164" s="90"/>
      <c r="I164" s="90"/>
      <c r="J164" s="90"/>
      <c r="K164" s="90"/>
      <c r="L164" s="90"/>
      <c r="M164" s="91"/>
      <c r="N164" s="92" t="s">
        <v>82</v>
      </c>
      <c r="O164" s="93"/>
      <c r="P164" s="93"/>
      <c r="Q164" s="94"/>
      <c r="R164" s="47"/>
      <c r="S164" s="95">
        <v>45119</v>
      </c>
      <c r="T164" s="96"/>
      <c r="U164" s="96"/>
      <c r="V164" s="97"/>
      <c r="W164" s="87">
        <v>27</v>
      </c>
      <c r="X164" s="88"/>
      <c r="Y164" s="33" t="s">
        <v>65</v>
      </c>
      <c r="Z164" s="87">
        <v>0</v>
      </c>
      <c r="AA164" s="88"/>
    </row>
    <row r="165" spans="1:27" s="41" customFormat="1" ht="21.75" customHeight="1" x14ac:dyDescent="0.3">
      <c r="A165" s="62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63"/>
      <c r="O165" s="63"/>
      <c r="P165" s="63"/>
      <c r="Q165" s="63"/>
      <c r="R165" s="63"/>
      <c r="S165" s="64"/>
      <c r="T165" s="64"/>
      <c r="U165" s="64"/>
      <c r="V165" s="64"/>
      <c r="W165" s="65"/>
      <c r="X165" s="65"/>
      <c r="Y165" s="48"/>
      <c r="Z165" s="65"/>
      <c r="AA165" s="65"/>
    </row>
    <row r="166" spans="1:27" ht="15" customHeight="1" x14ac:dyDescent="0.3">
      <c r="A166" s="133" t="s">
        <v>75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22"/>
      <c r="Y166" s="22"/>
      <c r="Z166" s="18"/>
      <c r="AA166" s="22"/>
    </row>
    <row r="167" spans="1:27" ht="15" customHeight="1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4"/>
      <c r="U167" s="23"/>
      <c r="V167" s="23"/>
      <c r="W167" s="25"/>
      <c r="X167" s="26"/>
      <c r="Y167" s="26"/>
      <c r="Z167" s="25"/>
      <c r="AA167" s="26"/>
    </row>
    <row r="168" spans="1:27" ht="15" customHeight="1" x14ac:dyDescent="0.3">
      <c r="A168" s="134" t="s">
        <v>41</v>
      </c>
      <c r="B168" s="79" t="s">
        <v>46</v>
      </c>
      <c r="C168" s="80"/>
      <c r="D168" s="79">
        <v>1</v>
      </c>
      <c r="E168" s="80"/>
      <c r="F168" s="79">
        <v>2</v>
      </c>
      <c r="G168" s="80"/>
      <c r="H168" s="79">
        <v>3</v>
      </c>
      <c r="I168" s="80"/>
      <c r="J168" s="79">
        <v>4</v>
      </c>
      <c r="K168" s="80"/>
      <c r="L168" s="79">
        <v>5</v>
      </c>
      <c r="M168" s="80"/>
      <c r="N168" s="136"/>
      <c r="O168" s="27" t="s">
        <v>47</v>
      </c>
      <c r="P168" s="27" t="s">
        <v>48</v>
      </c>
      <c r="Q168" s="27" t="s">
        <v>49</v>
      </c>
      <c r="R168" s="27" t="s">
        <v>50</v>
      </c>
      <c r="S168" s="28" t="s">
        <v>51</v>
      </c>
      <c r="T168" s="27" t="s">
        <v>69</v>
      </c>
      <c r="U168" s="27" t="s">
        <v>70</v>
      </c>
      <c r="V168" s="27" t="s">
        <v>54</v>
      </c>
      <c r="W168" s="29" t="s">
        <v>55</v>
      </c>
      <c r="X168" s="27" t="s">
        <v>56</v>
      </c>
    </row>
    <row r="169" spans="1:27" ht="15" customHeight="1" x14ac:dyDescent="0.3">
      <c r="A169" s="135"/>
      <c r="B169" s="125" t="str">
        <f>'GRUPOS 1ERA FASE'!F18</f>
        <v xml:space="preserve">Loteria de Cundinamarca </v>
      </c>
      <c r="C169" s="126"/>
      <c r="D169" s="119"/>
      <c r="E169" s="120"/>
      <c r="F169" s="123">
        <f>IF(G169&gt;G170,"2")+IF(G169&lt;G170,"1")</f>
        <v>1</v>
      </c>
      <c r="G169" s="30">
        <f>W183</f>
        <v>9</v>
      </c>
      <c r="H169" s="123">
        <f>IF(I169&gt;I170,"2")+IF(I169&lt;I170,"1")</f>
        <v>2</v>
      </c>
      <c r="I169" s="31">
        <f>Z186</f>
        <v>14</v>
      </c>
      <c r="J169" s="123">
        <f>IF(K169&gt;K170,"2")+IF(K169&lt;K170,"1")</f>
        <v>2</v>
      </c>
      <c r="K169" s="31">
        <f>W179</f>
        <v>27</v>
      </c>
      <c r="L169" s="123"/>
      <c r="M169" s="32"/>
      <c r="N169" s="137"/>
      <c r="O169" s="107">
        <f>SUM(P169:S170)</f>
        <v>3</v>
      </c>
      <c r="P169" s="107">
        <f>IF(F169=2,"1")+IF(H169=2,"1")+IF(J169=2,"1")</f>
        <v>2</v>
      </c>
      <c r="Q169" s="107">
        <f>IF(F169=1,"1")+IF(H169=1,"1")+IF(J169=1,"1")</f>
        <v>1</v>
      </c>
      <c r="R169" s="114">
        <v>0</v>
      </c>
      <c r="S169" s="107">
        <v>0</v>
      </c>
      <c r="T169" s="106">
        <f>SUM(G169,I169,K169,M169)</f>
        <v>50</v>
      </c>
      <c r="U169" s="106">
        <f>SUM(G170,I170,K170,M170)</f>
        <v>30</v>
      </c>
      <c r="V169" s="106">
        <f>+T169-U169</f>
        <v>20</v>
      </c>
      <c r="W169" s="108">
        <f>SUM(D169,F169,H169,J169)</f>
        <v>5</v>
      </c>
      <c r="X169" s="109">
        <v>2</v>
      </c>
    </row>
    <row r="170" spans="1:27" ht="15" customHeight="1" x14ac:dyDescent="0.3">
      <c r="A170" s="135"/>
      <c r="B170" s="127"/>
      <c r="C170" s="128"/>
      <c r="D170" s="121"/>
      <c r="E170" s="122"/>
      <c r="F170" s="124"/>
      <c r="G170" s="30">
        <f>Z183</f>
        <v>17</v>
      </c>
      <c r="H170" s="124"/>
      <c r="I170" s="31">
        <f>W186</f>
        <v>13</v>
      </c>
      <c r="J170" s="124"/>
      <c r="K170" s="31">
        <f>Z179</f>
        <v>0</v>
      </c>
      <c r="L170" s="124"/>
      <c r="M170" s="32"/>
      <c r="N170" s="137"/>
      <c r="O170" s="107"/>
      <c r="P170" s="107"/>
      <c r="Q170" s="107"/>
      <c r="R170" s="115"/>
      <c r="S170" s="107"/>
      <c r="T170" s="107"/>
      <c r="U170" s="107"/>
      <c r="V170" s="107"/>
      <c r="W170" s="108"/>
      <c r="X170" s="109"/>
    </row>
    <row r="171" spans="1:27" ht="15" customHeight="1" x14ac:dyDescent="0.3">
      <c r="A171" s="135"/>
      <c r="B171" s="125" t="str">
        <f>'GRUPOS 1ERA FASE'!F19</f>
        <v>Oficina Control Interno</v>
      </c>
      <c r="C171" s="126"/>
      <c r="D171" s="123">
        <f>IF(E171&gt;E172,"2")+IF(E171&lt;E172,"1")</f>
        <v>2</v>
      </c>
      <c r="E171" s="31">
        <f>Z183</f>
        <v>17</v>
      </c>
      <c r="F171" s="129"/>
      <c r="G171" s="130"/>
      <c r="H171" s="123">
        <f>IF(I171&gt;I172,"2")+IF(I171&lt;I172,"1")</f>
        <v>2</v>
      </c>
      <c r="I171" s="31">
        <f>W180</f>
        <v>12</v>
      </c>
      <c r="J171" s="123">
        <f>IF(K171&gt;K172,"2")+IF(K171&lt;K172,"1")</f>
        <v>2</v>
      </c>
      <c r="K171" s="31">
        <f>W185</f>
        <v>27</v>
      </c>
      <c r="L171" s="123"/>
      <c r="M171" s="32"/>
      <c r="N171" s="137"/>
      <c r="O171" s="107">
        <f t="shared" ref="O171" si="38">SUM(P171:S172)</f>
        <v>3</v>
      </c>
      <c r="P171" s="107">
        <f>IF(D171=2,"1")+IF(H171=2,"1")+IF(J171=2,"1")</f>
        <v>3</v>
      </c>
      <c r="Q171" s="107">
        <f>IF(D171=1,"1")+IF(H171=1,"1")+IF(J171=1,"1")</f>
        <v>0</v>
      </c>
      <c r="R171" s="114">
        <v>0</v>
      </c>
      <c r="S171" s="107">
        <v>0</v>
      </c>
      <c r="T171" s="106">
        <f>SUM(E171,I171,K171,M171)</f>
        <v>56</v>
      </c>
      <c r="U171" s="106">
        <f>SUM(E172,I172,K172,M172)</f>
        <v>19</v>
      </c>
      <c r="V171" s="106">
        <f>+T171-U171</f>
        <v>37</v>
      </c>
      <c r="W171" s="108">
        <f>SUM(D171,F171,H171,J171)</f>
        <v>6</v>
      </c>
      <c r="X171" s="109">
        <v>1</v>
      </c>
    </row>
    <row r="172" spans="1:27" ht="15" customHeight="1" x14ac:dyDescent="0.3">
      <c r="A172" s="135"/>
      <c r="B172" s="127"/>
      <c r="C172" s="128"/>
      <c r="D172" s="124"/>
      <c r="E172" s="31">
        <f>W183</f>
        <v>9</v>
      </c>
      <c r="F172" s="131"/>
      <c r="G172" s="132"/>
      <c r="H172" s="124"/>
      <c r="I172" s="31">
        <f>Z180</f>
        <v>10</v>
      </c>
      <c r="J172" s="124"/>
      <c r="K172" s="31">
        <f>Z185</f>
        <v>0</v>
      </c>
      <c r="L172" s="124"/>
      <c r="M172" s="32"/>
      <c r="N172" s="137"/>
      <c r="O172" s="107"/>
      <c r="P172" s="107"/>
      <c r="Q172" s="107"/>
      <c r="R172" s="115"/>
      <c r="S172" s="107"/>
      <c r="T172" s="107"/>
      <c r="U172" s="107"/>
      <c r="V172" s="107"/>
      <c r="W172" s="108"/>
      <c r="X172" s="109"/>
    </row>
    <row r="173" spans="1:27" ht="15" customHeight="1" x14ac:dyDescent="0.3">
      <c r="A173" s="135"/>
      <c r="B173" s="125" t="str">
        <f>'GRUPOS 1ERA FASE'!F20</f>
        <v>CORPORACION SOCIAL</v>
      </c>
      <c r="C173" s="126"/>
      <c r="D173" s="123">
        <f>IF(E173&gt;E174,"2")+IF(E173&lt;E174,"1")</f>
        <v>1</v>
      </c>
      <c r="E173" s="31">
        <f>W186</f>
        <v>13</v>
      </c>
      <c r="F173" s="123">
        <f>IF(G173&gt;G174,"2")+IF(G173&lt;G174,"1")</f>
        <v>1</v>
      </c>
      <c r="G173" s="31">
        <f>Z180</f>
        <v>10</v>
      </c>
      <c r="H173" s="129"/>
      <c r="I173" s="130"/>
      <c r="J173" s="123">
        <f>IF(K173&gt;K174,"2")+IF(K173&lt;K174,"1")</f>
        <v>2</v>
      </c>
      <c r="K173" s="31">
        <f>Z182</f>
        <v>27</v>
      </c>
      <c r="L173" s="123"/>
      <c r="M173" s="32"/>
      <c r="N173" s="137"/>
      <c r="O173" s="107">
        <f t="shared" ref="O173" si="39">SUM(P173:S174)</f>
        <v>3</v>
      </c>
      <c r="P173" s="107">
        <f>IF(D173=2,"1")+IF(F173=2,"1")+IF(J173=2,"1")</f>
        <v>1</v>
      </c>
      <c r="Q173" s="107">
        <f>IF(D173=1,"1")+IF(F173=1,"1")+IF(J173=1,"1")</f>
        <v>2</v>
      </c>
      <c r="R173" s="114">
        <v>0</v>
      </c>
      <c r="S173" s="107">
        <v>0</v>
      </c>
      <c r="T173" s="106">
        <f>SUM(E173,G173,K173,M173)</f>
        <v>50</v>
      </c>
      <c r="U173" s="106">
        <f>SUM(E174,G174,K174,M174)</f>
        <v>26</v>
      </c>
      <c r="V173" s="107">
        <f>+T173-U173</f>
        <v>24</v>
      </c>
      <c r="W173" s="108">
        <f t="shared" ref="W173" si="40">SUM(D173,F173,H173,J173)</f>
        <v>4</v>
      </c>
      <c r="X173" s="109">
        <v>3</v>
      </c>
    </row>
    <row r="174" spans="1:27" ht="15" customHeight="1" x14ac:dyDescent="0.3">
      <c r="A174" s="135"/>
      <c r="B174" s="127"/>
      <c r="C174" s="128"/>
      <c r="D174" s="124"/>
      <c r="E174" s="31">
        <f>Z186</f>
        <v>14</v>
      </c>
      <c r="F174" s="124"/>
      <c r="G174" s="31">
        <f>W180</f>
        <v>12</v>
      </c>
      <c r="H174" s="131"/>
      <c r="I174" s="132"/>
      <c r="J174" s="124"/>
      <c r="K174" s="31">
        <f>W182</f>
        <v>0</v>
      </c>
      <c r="L174" s="124"/>
      <c r="M174" s="32"/>
      <c r="N174" s="137"/>
      <c r="O174" s="107"/>
      <c r="P174" s="107"/>
      <c r="Q174" s="107"/>
      <c r="R174" s="115"/>
      <c r="S174" s="107"/>
      <c r="T174" s="107"/>
      <c r="U174" s="107"/>
      <c r="V174" s="107"/>
      <c r="W174" s="108"/>
      <c r="X174" s="109"/>
    </row>
    <row r="175" spans="1:27" ht="15" customHeight="1" x14ac:dyDescent="0.3">
      <c r="A175" s="135"/>
      <c r="B175" s="125" t="str">
        <f>'GRUPOS 1ERA FASE'!F21</f>
        <v>COMPETITIVIDAD</v>
      </c>
      <c r="C175" s="126"/>
      <c r="D175" s="123">
        <f>IF(E175&gt;E176,"2")+IF(E175&lt;E176,"1")-1</f>
        <v>0</v>
      </c>
      <c r="E175" s="31">
        <f>Z179</f>
        <v>0</v>
      </c>
      <c r="F175" s="123">
        <f>IF(G175&gt;G176,"2")+IF(G175&lt;G176,"1")-1</f>
        <v>0</v>
      </c>
      <c r="G175" s="31">
        <f>Z185</f>
        <v>0</v>
      </c>
      <c r="H175" s="123">
        <f>IF(I175&gt;I176,"2")+IF(I175&lt;I176,"1")-1</f>
        <v>0</v>
      </c>
      <c r="I175" s="31">
        <f>W182</f>
        <v>0</v>
      </c>
      <c r="J175" s="129"/>
      <c r="K175" s="130"/>
      <c r="L175" s="123"/>
      <c r="M175" s="32"/>
      <c r="N175" s="137"/>
      <c r="O175" s="107">
        <f t="shared" ref="O175" si="41">SUM(P175:S176)</f>
        <v>0</v>
      </c>
      <c r="P175" s="107">
        <f>IF(D175=2,"1")+IF(F175=2,"1")+IF(H175=2,"1")</f>
        <v>0</v>
      </c>
      <c r="Q175" s="107">
        <f>IF(D175=1,"1")+IF(F175=1,"1")+IF(H175=1,"1")</f>
        <v>0</v>
      </c>
      <c r="R175" s="114">
        <v>0</v>
      </c>
      <c r="S175" s="107">
        <v>0</v>
      </c>
      <c r="T175" s="106">
        <f>E175+G175+I175+M175</f>
        <v>0</v>
      </c>
      <c r="U175" s="106">
        <f>E176+G176+I176+M176</f>
        <v>81</v>
      </c>
      <c r="V175" s="107">
        <f>+T175-U175</f>
        <v>-81</v>
      </c>
      <c r="W175" s="108">
        <f>SUM(D175,F175,H175,J175)</f>
        <v>0</v>
      </c>
      <c r="X175" s="110"/>
    </row>
    <row r="176" spans="1:27" ht="15" customHeight="1" x14ac:dyDescent="0.3">
      <c r="A176" s="135"/>
      <c r="B176" s="127"/>
      <c r="C176" s="128"/>
      <c r="D176" s="124"/>
      <c r="E176" s="31">
        <f>W179</f>
        <v>27</v>
      </c>
      <c r="F176" s="124"/>
      <c r="G176" s="31">
        <f>W185</f>
        <v>27</v>
      </c>
      <c r="H176" s="124"/>
      <c r="I176" s="31">
        <f>Z182</f>
        <v>27</v>
      </c>
      <c r="J176" s="131"/>
      <c r="K176" s="132"/>
      <c r="L176" s="124"/>
      <c r="M176" s="32"/>
      <c r="N176" s="137"/>
      <c r="O176" s="107"/>
      <c r="P176" s="107"/>
      <c r="Q176" s="107"/>
      <c r="R176" s="115"/>
      <c r="S176" s="107"/>
      <c r="T176" s="107"/>
      <c r="U176" s="107"/>
      <c r="V176" s="107"/>
      <c r="W176" s="108"/>
      <c r="X176" s="110"/>
    </row>
    <row r="177" spans="1:27" ht="14.25" customHeight="1" x14ac:dyDescent="0.3"/>
    <row r="178" spans="1:27" ht="15" customHeight="1" x14ac:dyDescent="0.3">
      <c r="A178" s="33" t="s">
        <v>57</v>
      </c>
      <c r="B178" s="33" t="s">
        <v>58</v>
      </c>
      <c r="C178" s="34"/>
      <c r="D178" s="34"/>
      <c r="E178" s="111" t="s">
        <v>59</v>
      </c>
      <c r="F178" s="112"/>
      <c r="G178" s="112"/>
      <c r="H178" s="112"/>
      <c r="I178" s="112"/>
      <c r="J178" s="112"/>
      <c r="K178" s="112"/>
      <c r="L178" s="112"/>
      <c r="M178" s="113"/>
      <c r="N178" s="101" t="s">
        <v>60</v>
      </c>
      <c r="O178" s="101"/>
      <c r="P178" s="101"/>
      <c r="Q178" s="101"/>
      <c r="R178" s="33"/>
      <c r="S178" s="101" t="s">
        <v>61</v>
      </c>
      <c r="T178" s="101"/>
      <c r="U178" s="101"/>
      <c r="V178" s="101"/>
      <c r="W178" s="35" t="s">
        <v>46</v>
      </c>
      <c r="X178" s="36" t="s">
        <v>62</v>
      </c>
      <c r="Y178" s="36"/>
      <c r="Z178" s="35" t="s">
        <v>46</v>
      </c>
      <c r="AA178" s="36" t="s">
        <v>63</v>
      </c>
    </row>
    <row r="179" spans="1:27" s="41" customFormat="1" ht="15" customHeight="1" x14ac:dyDescent="0.3">
      <c r="A179" s="37">
        <v>0.54166666666666663</v>
      </c>
      <c r="B179" s="38" t="str">
        <f>B169</f>
        <v xml:space="preserve">Loteria de Cundinamarca </v>
      </c>
      <c r="C179" s="39" t="s">
        <v>64</v>
      </c>
      <c r="D179" s="39"/>
      <c r="E179" s="116" t="str">
        <f>B175</f>
        <v>COMPETITIVIDAD</v>
      </c>
      <c r="F179" s="117"/>
      <c r="G179" s="117"/>
      <c r="H179" s="117"/>
      <c r="I179" s="117"/>
      <c r="J179" s="117"/>
      <c r="K179" s="117"/>
      <c r="L179" s="117"/>
      <c r="M179" s="118"/>
      <c r="N179" s="103" t="s">
        <v>83</v>
      </c>
      <c r="O179" s="104"/>
      <c r="P179" s="104"/>
      <c r="Q179" s="105"/>
      <c r="R179" s="40"/>
      <c r="S179" s="95">
        <v>45119</v>
      </c>
      <c r="T179" s="96"/>
      <c r="U179" s="96"/>
      <c r="V179" s="97"/>
      <c r="W179" s="87">
        <v>27</v>
      </c>
      <c r="X179" s="88"/>
      <c r="Y179" s="33" t="s">
        <v>65</v>
      </c>
      <c r="Z179" s="87">
        <v>0</v>
      </c>
      <c r="AA179" s="88"/>
    </row>
    <row r="180" spans="1:27" s="41" customFormat="1" ht="15" customHeight="1" x14ac:dyDescent="0.3">
      <c r="A180" s="37">
        <v>0.58333333333333304</v>
      </c>
      <c r="B180" s="42" t="str">
        <f>B171</f>
        <v>Oficina Control Interno</v>
      </c>
      <c r="C180" s="43" t="s">
        <v>64</v>
      </c>
      <c r="D180" s="43"/>
      <c r="E180" s="89" t="str">
        <f>B173</f>
        <v>CORPORACION SOCIAL</v>
      </c>
      <c r="F180" s="90"/>
      <c r="G180" s="90"/>
      <c r="H180" s="90"/>
      <c r="I180" s="90"/>
      <c r="J180" s="90"/>
      <c r="K180" s="90"/>
      <c r="L180" s="90"/>
      <c r="M180" s="91"/>
      <c r="N180" s="92" t="s">
        <v>83</v>
      </c>
      <c r="O180" s="93"/>
      <c r="P180" s="93"/>
      <c r="Q180" s="94"/>
      <c r="R180" s="44"/>
      <c r="S180" s="95">
        <v>45119</v>
      </c>
      <c r="T180" s="96"/>
      <c r="U180" s="96"/>
      <c r="V180" s="97"/>
      <c r="W180" s="87">
        <v>12</v>
      </c>
      <c r="X180" s="88"/>
      <c r="Y180" s="33" t="s">
        <v>65</v>
      </c>
      <c r="Z180" s="87">
        <v>10</v>
      </c>
      <c r="AA180" s="88"/>
    </row>
    <row r="181" spans="1:27" ht="15" customHeight="1" x14ac:dyDescent="0.3">
      <c r="A181" s="33" t="s">
        <v>57</v>
      </c>
      <c r="B181" s="45" t="s">
        <v>58</v>
      </c>
      <c r="C181" s="46"/>
      <c r="D181" s="46"/>
      <c r="E181" s="98" t="s">
        <v>59</v>
      </c>
      <c r="F181" s="99"/>
      <c r="G181" s="99"/>
      <c r="H181" s="99"/>
      <c r="I181" s="99"/>
      <c r="J181" s="99"/>
      <c r="K181" s="99"/>
      <c r="L181" s="99"/>
      <c r="M181" s="100"/>
      <c r="N181" s="101" t="s">
        <v>60</v>
      </c>
      <c r="O181" s="101"/>
      <c r="P181" s="101"/>
      <c r="Q181" s="101"/>
      <c r="R181" s="33"/>
      <c r="S181" s="102" t="s">
        <v>61</v>
      </c>
      <c r="T181" s="102"/>
      <c r="U181" s="102"/>
      <c r="V181" s="102"/>
      <c r="W181" s="35" t="s">
        <v>46</v>
      </c>
      <c r="X181" s="36" t="s">
        <v>62</v>
      </c>
      <c r="Y181" s="36"/>
      <c r="Z181" s="35" t="s">
        <v>46</v>
      </c>
      <c r="AA181" s="36" t="s">
        <v>63</v>
      </c>
    </row>
    <row r="182" spans="1:27" s="41" customFormat="1" ht="15" customHeight="1" x14ac:dyDescent="0.3">
      <c r="A182" s="37">
        <v>0.625</v>
      </c>
      <c r="B182" s="42" t="str">
        <f>B175</f>
        <v>COMPETITIVIDAD</v>
      </c>
      <c r="C182" s="43" t="s">
        <v>64</v>
      </c>
      <c r="D182" s="43"/>
      <c r="E182" s="89" t="str">
        <f>B173</f>
        <v>CORPORACION SOCIAL</v>
      </c>
      <c r="F182" s="90"/>
      <c r="G182" s="90"/>
      <c r="H182" s="90"/>
      <c r="I182" s="90"/>
      <c r="J182" s="90"/>
      <c r="K182" s="90"/>
      <c r="L182" s="90"/>
      <c r="M182" s="91"/>
      <c r="N182" s="103" t="s">
        <v>82</v>
      </c>
      <c r="O182" s="104"/>
      <c r="P182" s="104"/>
      <c r="Q182" s="105"/>
      <c r="R182" s="44"/>
      <c r="S182" s="95">
        <v>45117</v>
      </c>
      <c r="T182" s="96"/>
      <c r="U182" s="96"/>
      <c r="V182" s="97"/>
      <c r="W182" s="87">
        <v>0</v>
      </c>
      <c r="X182" s="88"/>
      <c r="Y182" s="33" t="s">
        <v>65</v>
      </c>
      <c r="Z182" s="87">
        <v>27</v>
      </c>
      <c r="AA182" s="88"/>
    </row>
    <row r="183" spans="1:27" s="41" customFormat="1" ht="15" customHeight="1" x14ac:dyDescent="0.3">
      <c r="A183" s="37">
        <v>0.75</v>
      </c>
      <c r="B183" s="42" t="str">
        <f>B169</f>
        <v xml:space="preserve">Loteria de Cundinamarca </v>
      </c>
      <c r="C183" s="43" t="s">
        <v>64</v>
      </c>
      <c r="D183" s="43"/>
      <c r="E183" s="89" t="str">
        <f>B171</f>
        <v>Oficina Control Interno</v>
      </c>
      <c r="F183" s="90"/>
      <c r="G183" s="90"/>
      <c r="H183" s="90"/>
      <c r="I183" s="90"/>
      <c r="J183" s="90"/>
      <c r="K183" s="90"/>
      <c r="L183" s="90"/>
      <c r="M183" s="91"/>
      <c r="N183" s="92" t="s">
        <v>82</v>
      </c>
      <c r="O183" s="93"/>
      <c r="P183" s="93"/>
      <c r="Q183" s="94"/>
      <c r="R183" s="44"/>
      <c r="S183" s="95">
        <v>45117</v>
      </c>
      <c r="T183" s="96"/>
      <c r="U183" s="96"/>
      <c r="V183" s="97"/>
      <c r="W183" s="87">
        <v>9</v>
      </c>
      <c r="X183" s="88"/>
      <c r="Y183" s="33" t="s">
        <v>65</v>
      </c>
      <c r="Z183" s="87">
        <v>17</v>
      </c>
      <c r="AA183" s="88"/>
    </row>
    <row r="184" spans="1:27" ht="15" customHeight="1" x14ac:dyDescent="0.3">
      <c r="A184" s="33" t="s">
        <v>57</v>
      </c>
      <c r="B184" s="45" t="s">
        <v>58</v>
      </c>
      <c r="C184" s="46"/>
      <c r="D184" s="46"/>
      <c r="E184" s="98" t="s">
        <v>59</v>
      </c>
      <c r="F184" s="99"/>
      <c r="G184" s="99"/>
      <c r="H184" s="99"/>
      <c r="I184" s="99"/>
      <c r="J184" s="99"/>
      <c r="K184" s="99"/>
      <c r="L184" s="99"/>
      <c r="M184" s="100"/>
      <c r="N184" s="101" t="s">
        <v>60</v>
      </c>
      <c r="O184" s="101"/>
      <c r="P184" s="101"/>
      <c r="Q184" s="101"/>
      <c r="R184" s="33"/>
      <c r="S184" s="102" t="s">
        <v>61</v>
      </c>
      <c r="T184" s="102"/>
      <c r="U184" s="102"/>
      <c r="V184" s="102"/>
      <c r="W184" s="35" t="s">
        <v>46</v>
      </c>
      <c r="X184" s="36" t="s">
        <v>62</v>
      </c>
      <c r="Y184" s="36"/>
      <c r="Z184" s="35" t="s">
        <v>46</v>
      </c>
      <c r="AA184" s="36" t="s">
        <v>63</v>
      </c>
    </row>
    <row r="185" spans="1:27" s="41" customFormat="1" ht="15" customHeight="1" x14ac:dyDescent="0.3">
      <c r="A185" s="37">
        <v>0.66666666666666696</v>
      </c>
      <c r="B185" s="42" t="str">
        <f>B171</f>
        <v>Oficina Control Interno</v>
      </c>
      <c r="C185" s="43" t="s">
        <v>64</v>
      </c>
      <c r="D185" s="43"/>
      <c r="E185" s="89" t="str">
        <f>B175</f>
        <v>COMPETITIVIDAD</v>
      </c>
      <c r="F185" s="90"/>
      <c r="G185" s="90"/>
      <c r="H185" s="90"/>
      <c r="I185" s="90"/>
      <c r="J185" s="90"/>
      <c r="K185" s="90"/>
      <c r="L185" s="90"/>
      <c r="M185" s="91"/>
      <c r="N185" s="103" t="s">
        <v>83</v>
      </c>
      <c r="O185" s="104"/>
      <c r="P185" s="104"/>
      <c r="Q185" s="105"/>
      <c r="R185" s="44"/>
      <c r="S185" s="95">
        <v>45119</v>
      </c>
      <c r="T185" s="96"/>
      <c r="U185" s="96"/>
      <c r="V185" s="97"/>
      <c r="W185" s="87">
        <v>27</v>
      </c>
      <c r="X185" s="88"/>
      <c r="Y185" s="33" t="s">
        <v>65</v>
      </c>
      <c r="Z185" s="87">
        <v>0</v>
      </c>
      <c r="AA185" s="88"/>
    </row>
    <row r="186" spans="1:27" s="41" customFormat="1" x14ac:dyDescent="0.3">
      <c r="A186" s="37">
        <v>0.70833333333333337</v>
      </c>
      <c r="B186" s="42" t="str">
        <f>B173</f>
        <v>CORPORACION SOCIAL</v>
      </c>
      <c r="C186" s="43" t="s">
        <v>64</v>
      </c>
      <c r="D186" s="43"/>
      <c r="E186" s="89" t="str">
        <f>B169</f>
        <v xml:space="preserve">Loteria de Cundinamarca </v>
      </c>
      <c r="F186" s="90"/>
      <c r="G186" s="90"/>
      <c r="H186" s="90"/>
      <c r="I186" s="90"/>
      <c r="J186" s="90"/>
      <c r="K186" s="90"/>
      <c r="L186" s="90"/>
      <c r="M186" s="91"/>
      <c r="N186" s="92" t="s">
        <v>83</v>
      </c>
      <c r="O186" s="93"/>
      <c r="P186" s="93"/>
      <c r="Q186" s="94"/>
      <c r="R186" s="47"/>
      <c r="S186" s="95">
        <v>45119</v>
      </c>
      <c r="T186" s="96"/>
      <c r="U186" s="96"/>
      <c r="V186" s="97"/>
      <c r="W186" s="87">
        <v>13</v>
      </c>
      <c r="X186" s="88"/>
      <c r="Y186" s="33" t="s">
        <v>65</v>
      </c>
      <c r="Z186" s="87">
        <v>14</v>
      </c>
      <c r="AA186" s="88"/>
    </row>
    <row r="187" spans="1:27" s="41" customFormat="1" ht="21.75" customHeight="1" x14ac:dyDescent="0.3">
      <c r="A187" s="62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63"/>
      <c r="O187" s="63"/>
      <c r="P187" s="63"/>
      <c r="Q187" s="63"/>
      <c r="R187" s="63"/>
      <c r="S187" s="64"/>
      <c r="T187" s="64"/>
      <c r="U187" s="64"/>
      <c r="V187" s="64"/>
      <c r="W187" s="65"/>
      <c r="X187" s="65"/>
      <c r="Y187" s="48"/>
      <c r="Z187" s="65"/>
      <c r="AA187" s="65"/>
    </row>
    <row r="188" spans="1:27" ht="15" customHeight="1" x14ac:dyDescent="0.3">
      <c r="A188" s="133" t="s">
        <v>76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22"/>
      <c r="Y188" s="22"/>
      <c r="Z188" s="18"/>
      <c r="AA188" s="22"/>
    </row>
    <row r="189" spans="1:27" ht="15" customHeight="1" x14ac:dyDescent="0.3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8"/>
      <c r="O189" s="48"/>
      <c r="P189" s="48"/>
      <c r="Q189" s="48"/>
      <c r="R189" s="48"/>
      <c r="S189" s="50"/>
      <c r="T189" s="50"/>
      <c r="U189" s="50"/>
      <c r="V189" s="50"/>
      <c r="W189" s="51"/>
      <c r="X189" s="48"/>
      <c r="Y189" s="48"/>
      <c r="Z189" s="51"/>
      <c r="AA189" s="48"/>
    </row>
    <row r="190" spans="1:27" ht="15" customHeight="1" x14ac:dyDescent="0.3">
      <c r="A190" s="85" t="s">
        <v>42</v>
      </c>
      <c r="B190" s="79" t="s">
        <v>46</v>
      </c>
      <c r="C190" s="80"/>
      <c r="D190" s="79">
        <v>1</v>
      </c>
      <c r="E190" s="80"/>
      <c r="F190" s="79">
        <v>2</v>
      </c>
      <c r="G190" s="80"/>
      <c r="H190" s="79">
        <v>3</v>
      </c>
      <c r="I190" s="80"/>
      <c r="J190" s="79">
        <v>4</v>
      </c>
      <c r="K190" s="80"/>
      <c r="L190" s="79">
        <v>5</v>
      </c>
      <c r="M190" s="80"/>
      <c r="N190" s="136"/>
      <c r="O190" s="27" t="s">
        <v>47</v>
      </c>
      <c r="P190" s="27" t="s">
        <v>48</v>
      </c>
      <c r="Q190" s="27" t="s">
        <v>49</v>
      </c>
      <c r="R190" s="27" t="s">
        <v>50</v>
      </c>
      <c r="S190" s="28" t="s">
        <v>51</v>
      </c>
      <c r="T190" s="27" t="s">
        <v>52</v>
      </c>
      <c r="U190" s="27" t="s">
        <v>53</v>
      </c>
      <c r="V190" s="27" t="s">
        <v>54</v>
      </c>
      <c r="W190" s="29" t="s">
        <v>55</v>
      </c>
      <c r="X190" s="27" t="s">
        <v>56</v>
      </c>
    </row>
    <row r="191" spans="1:27" ht="15" customHeight="1" x14ac:dyDescent="0.3">
      <c r="A191" s="86"/>
      <c r="B191" s="125" t="str">
        <f>'GRUPOS 1ERA FASE'!I18</f>
        <v>TRANSPORTE Y MOVILIDAD</v>
      </c>
      <c r="C191" s="126"/>
      <c r="D191" s="119"/>
      <c r="E191" s="120"/>
      <c r="F191" s="123">
        <f>IF(G191&gt;G192,"2")+IF(G191&lt;G192,"1")</f>
        <v>2</v>
      </c>
      <c r="G191" s="30">
        <f>Z207</f>
        <v>27</v>
      </c>
      <c r="H191" s="123">
        <f>IF(I191&gt;I192,"2")+IF(I191&lt;I192,"1")</f>
        <v>2</v>
      </c>
      <c r="I191" s="31">
        <f>Z209</f>
        <v>18</v>
      </c>
      <c r="J191" s="123">
        <f>IF(K191&gt;K192,"2")+IF(K191&lt;K192,"1")</f>
        <v>2</v>
      </c>
      <c r="K191" s="31">
        <f>W212</f>
        <v>22</v>
      </c>
      <c r="L191" s="123">
        <f>IF(M191&gt;M192,"2")+IF(M191&lt;M192,"1")</f>
        <v>2</v>
      </c>
      <c r="M191" s="32">
        <f>Z216</f>
        <v>22</v>
      </c>
      <c r="N191" s="137"/>
      <c r="O191" s="107">
        <f>SUM(P191:S192)</f>
        <v>2</v>
      </c>
      <c r="P191" s="107">
        <f>IF(F191=2,"1")+IF(H191=2,"1")+IF(J191=2,"1")+IF(L191=2,"1")</f>
        <v>4</v>
      </c>
      <c r="Q191" s="107">
        <f>IF(F191=1,"1")+IF(H191=1,"1")+IF(J191=1,"1")+IF(L191=1,"1")</f>
        <v>0</v>
      </c>
      <c r="R191" s="114">
        <f>IF(F191=0,"1")+IF(H191=0,"1")+IF(J191=0,"1")+IF(L191=0,"1")-2</f>
        <v>-2</v>
      </c>
      <c r="S191" s="107">
        <v>0</v>
      </c>
      <c r="T191" s="106">
        <f>SUM(G191,I191,K191,M191)</f>
        <v>89</v>
      </c>
      <c r="U191" s="106">
        <f>SUM(G192,I192,K192,M192)</f>
        <v>17</v>
      </c>
      <c r="V191" s="106">
        <f>+T191-U191</f>
        <v>72</v>
      </c>
      <c r="W191" s="108">
        <f>SUM(F191,H191,J191,L191)</f>
        <v>8</v>
      </c>
      <c r="X191" s="109">
        <v>1</v>
      </c>
    </row>
    <row r="192" spans="1:27" ht="15" customHeight="1" x14ac:dyDescent="0.3">
      <c r="A192" s="86"/>
      <c r="B192" s="127"/>
      <c r="C192" s="128"/>
      <c r="D192" s="121"/>
      <c r="E192" s="122"/>
      <c r="F192" s="124"/>
      <c r="G192" s="30">
        <f>W207</f>
        <v>0</v>
      </c>
      <c r="H192" s="124"/>
      <c r="I192" s="31">
        <f>W209</f>
        <v>5</v>
      </c>
      <c r="J192" s="124"/>
      <c r="K192" s="31">
        <f>Z212</f>
        <v>3</v>
      </c>
      <c r="L192" s="124"/>
      <c r="M192" s="32">
        <f>W216</f>
        <v>9</v>
      </c>
      <c r="N192" s="137"/>
      <c r="O192" s="107"/>
      <c r="P192" s="107"/>
      <c r="Q192" s="107"/>
      <c r="R192" s="115"/>
      <c r="S192" s="107"/>
      <c r="T192" s="107"/>
      <c r="U192" s="107"/>
      <c r="V192" s="107"/>
      <c r="W192" s="108"/>
      <c r="X192" s="109"/>
    </row>
    <row r="193" spans="1:29" ht="15" customHeight="1" x14ac:dyDescent="0.3">
      <c r="A193" s="86"/>
      <c r="B193" s="125" t="str">
        <f>'GRUPOS 1ERA FASE'!I19</f>
        <v>CINENCIA Y TECNOLOGIA</v>
      </c>
      <c r="C193" s="126"/>
      <c r="D193" s="123">
        <f>IF(E193&gt;E194,"2")+IF(E193&lt;E194,"1")-1</f>
        <v>0</v>
      </c>
      <c r="E193" s="31">
        <f>W207</f>
        <v>0</v>
      </c>
      <c r="F193" s="129"/>
      <c r="G193" s="130"/>
      <c r="H193" s="123">
        <f>IF(I193&gt;I194,"2")+IF(I193&lt;I194,"1")-1</f>
        <v>0</v>
      </c>
      <c r="I193" s="31">
        <f>Z213</f>
        <v>0</v>
      </c>
      <c r="J193" s="123">
        <f>IF(K193&gt;K194,"2")+IF(K193&lt;K194,"1")-1</f>
        <v>0</v>
      </c>
      <c r="K193" s="31">
        <f>Z215</f>
        <v>0</v>
      </c>
      <c r="L193" s="123">
        <f>IF(M193&gt;M194,"2")+IF(M193&lt;M194,"1")-1</f>
        <v>0</v>
      </c>
      <c r="M193" s="52">
        <f>W203</f>
        <v>0</v>
      </c>
      <c r="N193" s="137"/>
      <c r="O193" s="107">
        <f t="shared" ref="O193" si="42">SUM(P193:S194)</f>
        <v>4</v>
      </c>
      <c r="P193" s="107">
        <f>IF(D193=2,"1")+IF(H193=2,"1")+IF(J193=2,"1")+IF(L193=2,"1")</f>
        <v>0</v>
      </c>
      <c r="Q193" s="107">
        <f>IF(D193=1,"1")+IF(H193=1,"1")+IF(J193=1,"1")+IF(L193=1,"1")</f>
        <v>0</v>
      </c>
      <c r="R193" s="114">
        <f t="shared" ref="R193" si="43">IF(F193=0,"1")+IF(H193=0,"1")+IF(J193=0,"1")+IF(L193=0,"1")</f>
        <v>4</v>
      </c>
      <c r="S193" s="107">
        <v>0</v>
      </c>
      <c r="T193" s="106">
        <f>SUM(E193,I193,K193,M193)</f>
        <v>0</v>
      </c>
      <c r="U193" s="106">
        <f>SUM(E194,I194,K194,M194)</f>
        <v>108</v>
      </c>
      <c r="V193" s="106">
        <f>+T193-U193</f>
        <v>-108</v>
      </c>
      <c r="W193" s="108">
        <f>SUM(D193,H193,J193,L193)</f>
        <v>0</v>
      </c>
      <c r="X193" s="110"/>
      <c r="Y193" s="60"/>
      <c r="Z193" s="61"/>
      <c r="AA193" s="61"/>
      <c r="AB193" s="61"/>
      <c r="AC193" s="61"/>
    </row>
    <row r="194" spans="1:29" ht="15" customHeight="1" x14ac:dyDescent="0.3">
      <c r="A194" s="86"/>
      <c r="B194" s="127"/>
      <c r="C194" s="128"/>
      <c r="D194" s="124"/>
      <c r="E194" s="31">
        <f>Z207</f>
        <v>27</v>
      </c>
      <c r="F194" s="131"/>
      <c r="G194" s="132"/>
      <c r="H194" s="124"/>
      <c r="I194" s="31">
        <f>W213</f>
        <v>27</v>
      </c>
      <c r="J194" s="124"/>
      <c r="K194" s="31">
        <f>W215</f>
        <v>27</v>
      </c>
      <c r="L194" s="124"/>
      <c r="M194" s="52">
        <f>Z203</f>
        <v>27</v>
      </c>
      <c r="N194" s="137"/>
      <c r="O194" s="107"/>
      <c r="P194" s="107"/>
      <c r="Q194" s="107"/>
      <c r="R194" s="115"/>
      <c r="S194" s="107"/>
      <c r="T194" s="107"/>
      <c r="U194" s="107"/>
      <c r="V194" s="107"/>
      <c r="W194" s="108"/>
      <c r="X194" s="110"/>
      <c r="Y194" s="60"/>
      <c r="Z194" s="61"/>
      <c r="AA194" s="61"/>
      <c r="AB194" s="61"/>
      <c r="AC194" s="61"/>
    </row>
    <row r="195" spans="1:29" ht="15" customHeight="1" x14ac:dyDescent="0.3">
      <c r="A195" s="86"/>
      <c r="B195" s="125" t="str">
        <f>'GRUPOS 1ERA FASE'!I20</f>
        <v>ICCU</v>
      </c>
      <c r="C195" s="126"/>
      <c r="D195" s="123">
        <f t="shared" ref="D195" si="44">IF(E195&gt;E196,"2")+IF(E195&lt;E196,"1")</f>
        <v>1</v>
      </c>
      <c r="E195" s="31">
        <f>W209</f>
        <v>5</v>
      </c>
      <c r="F195" s="123">
        <f t="shared" ref="F195" si="45">IF(G195&gt;G196,"2")+IF(G195&lt;G196,"1")</f>
        <v>2</v>
      </c>
      <c r="G195" s="31">
        <f>W213</f>
        <v>27</v>
      </c>
      <c r="H195" s="129"/>
      <c r="I195" s="130"/>
      <c r="J195" s="123">
        <f t="shared" ref="J195" si="46">IF(K195&gt;K196,"2")+IF(K195&lt;K196,"1")</f>
        <v>1</v>
      </c>
      <c r="K195" s="31">
        <f>W204</f>
        <v>9</v>
      </c>
      <c r="L195" s="123">
        <f t="shared" ref="L195" si="47">IF(M195&gt;M196,"2")+IF(M195&lt;M196,"1")</f>
        <v>1</v>
      </c>
      <c r="M195" s="52">
        <f>Z206</f>
        <v>8</v>
      </c>
      <c r="N195" s="137"/>
      <c r="O195" s="107">
        <f t="shared" ref="O195" si="48">SUM(P195:S196)</f>
        <v>3</v>
      </c>
      <c r="P195" s="107">
        <f>IF(D195=2,"1")+IF(F195=2,"1")+IF(J195=2,"1")+IF(L195=2,"1")</f>
        <v>1</v>
      </c>
      <c r="Q195" s="107">
        <f>IF(D195=1,"1")+IF(F195=1,"1")+IF(J195=1,"1")+IF(L195=1,"1")</f>
        <v>3</v>
      </c>
      <c r="R195" s="114">
        <f>IF(F195=0,"1")+IF(H195=0,"1")+IF(J195=0,"1")+IF(L195=0,"1")-2</f>
        <v>-1</v>
      </c>
      <c r="S195" s="107">
        <v>0</v>
      </c>
      <c r="T195" s="106">
        <f>SUM(E195,G195,K195,M195)</f>
        <v>49</v>
      </c>
      <c r="U195" s="106">
        <f>SUM(E196,G196,K196,M196)</f>
        <v>57</v>
      </c>
      <c r="V195" s="107">
        <f>+T195-U195</f>
        <v>-8</v>
      </c>
      <c r="W195" s="108">
        <f>SUM(D195,F195,J195,L195)</f>
        <v>5</v>
      </c>
      <c r="X195" s="109">
        <v>4</v>
      </c>
      <c r="Y195" s="60"/>
      <c r="Z195" s="61"/>
      <c r="AA195" s="61"/>
      <c r="AB195" s="61"/>
      <c r="AC195" s="61"/>
    </row>
    <row r="196" spans="1:29" ht="15" customHeight="1" x14ac:dyDescent="0.3">
      <c r="A196" s="86"/>
      <c r="B196" s="127"/>
      <c r="C196" s="128"/>
      <c r="D196" s="124"/>
      <c r="E196" s="31">
        <f>Z209</f>
        <v>18</v>
      </c>
      <c r="F196" s="124"/>
      <c r="G196" s="31">
        <f>Z213</f>
        <v>0</v>
      </c>
      <c r="H196" s="131"/>
      <c r="I196" s="132"/>
      <c r="J196" s="124"/>
      <c r="K196" s="31">
        <f>Z204</f>
        <v>17</v>
      </c>
      <c r="L196" s="124"/>
      <c r="M196" s="52">
        <f>W206</f>
        <v>22</v>
      </c>
      <c r="N196" s="137"/>
      <c r="O196" s="107"/>
      <c r="P196" s="107"/>
      <c r="Q196" s="107"/>
      <c r="R196" s="115"/>
      <c r="S196" s="107"/>
      <c r="T196" s="107"/>
      <c r="U196" s="107"/>
      <c r="V196" s="107"/>
      <c r="W196" s="108"/>
      <c r="X196" s="109"/>
      <c r="Y196" s="60"/>
      <c r="Z196" s="61"/>
      <c r="AA196" s="61"/>
      <c r="AB196" s="61"/>
      <c r="AC196" s="61"/>
    </row>
    <row r="197" spans="1:29" ht="15" customHeight="1" x14ac:dyDescent="0.3">
      <c r="A197" s="86"/>
      <c r="B197" s="125" t="str">
        <f>'GRUPOS 1ERA FASE'!I21</f>
        <v xml:space="preserve">AGENCIA PUBLICA DE EMPLEO </v>
      </c>
      <c r="C197" s="126"/>
      <c r="D197" s="123">
        <f t="shared" ref="D197" si="49">IF(E197&gt;E198,"2")+IF(E197&lt;E198,"1")</f>
        <v>1</v>
      </c>
      <c r="E197" s="31">
        <f>Z212</f>
        <v>3</v>
      </c>
      <c r="F197" s="123">
        <f t="shared" ref="F197" si="50">IF(G197&gt;G198,"2")+IF(G197&lt;G198,"1")</f>
        <v>2</v>
      </c>
      <c r="G197" s="31">
        <f>W215</f>
        <v>27</v>
      </c>
      <c r="H197" s="123">
        <f t="shared" ref="H197" si="51">IF(I197&gt;I198,"2")+IF(I197&lt;I198,"1")</f>
        <v>2</v>
      </c>
      <c r="I197" s="31">
        <f>Z204</f>
        <v>17</v>
      </c>
      <c r="J197" s="129"/>
      <c r="K197" s="130"/>
      <c r="L197" s="123">
        <f t="shared" ref="L197" si="52">IF(M197&gt;M198,"2")+IF(M197&lt;M198,"1")</f>
        <v>2</v>
      </c>
      <c r="M197" s="52">
        <f>W210</f>
        <v>20</v>
      </c>
      <c r="N197" s="137"/>
      <c r="O197" s="107">
        <f t="shared" ref="O197" si="53">SUM(P197:S198)</f>
        <v>2</v>
      </c>
      <c r="P197" s="107">
        <f>IF(D197=2,"1")+IF(F197=2,"1")+IF(H197=2,"1")+IF(L197=2,"1")</f>
        <v>3</v>
      </c>
      <c r="Q197" s="107">
        <f>IF(D197=1,"1")+IF(F197=1,"1")+IF(H197=1,"1")+IF(L197=1,"1")</f>
        <v>1</v>
      </c>
      <c r="R197" s="114">
        <f>IF(D197=0,"1")+IF(F197=0,"1")+IF(H197=0,"1")+IF(L197=0,"1")-2</f>
        <v>-2</v>
      </c>
      <c r="S197" s="107">
        <v>0</v>
      </c>
      <c r="T197" s="106">
        <f>SUM(E197,G197,I197,M197)</f>
        <v>67</v>
      </c>
      <c r="U197" s="106">
        <f>SUM(E198,G198,I198,M198)</f>
        <v>44</v>
      </c>
      <c r="V197" s="107">
        <f>+T197-U197</f>
        <v>23</v>
      </c>
      <c r="W197" s="108">
        <f>SUM(D197,F197,H197,L197)</f>
        <v>7</v>
      </c>
      <c r="X197" s="109">
        <v>2</v>
      </c>
      <c r="Y197" s="60"/>
      <c r="Z197" s="61"/>
      <c r="AA197" s="61"/>
      <c r="AB197" s="61"/>
      <c r="AC197" s="61"/>
    </row>
    <row r="198" spans="1:29" ht="15" customHeight="1" x14ac:dyDescent="0.3">
      <c r="A198" s="86"/>
      <c r="B198" s="127"/>
      <c r="C198" s="128"/>
      <c r="D198" s="124"/>
      <c r="E198" s="31">
        <f>W212</f>
        <v>22</v>
      </c>
      <c r="F198" s="124"/>
      <c r="G198" s="31">
        <f>Z215</f>
        <v>0</v>
      </c>
      <c r="H198" s="124"/>
      <c r="I198" s="31">
        <f>W204</f>
        <v>9</v>
      </c>
      <c r="J198" s="131"/>
      <c r="K198" s="132"/>
      <c r="L198" s="124"/>
      <c r="M198" s="53">
        <f>Z210</f>
        <v>13</v>
      </c>
      <c r="N198" s="137"/>
      <c r="O198" s="107"/>
      <c r="P198" s="107"/>
      <c r="Q198" s="107"/>
      <c r="R198" s="115"/>
      <c r="S198" s="107"/>
      <c r="T198" s="107"/>
      <c r="U198" s="107"/>
      <c r="V198" s="107"/>
      <c r="W198" s="108"/>
      <c r="X198" s="109"/>
      <c r="Y198" s="60"/>
      <c r="Z198" s="61"/>
      <c r="AA198" s="61"/>
      <c r="AB198" s="61"/>
      <c r="AC198" s="61"/>
    </row>
    <row r="199" spans="1:29" ht="15" customHeight="1" x14ac:dyDescent="0.3">
      <c r="A199" s="86"/>
      <c r="B199" s="125" t="str">
        <f>'GRUPOS 1ERA FASE'!I22</f>
        <v>EMPRESA INMOBILIARIA</v>
      </c>
      <c r="C199" s="126"/>
      <c r="D199" s="123">
        <f t="shared" ref="D199" si="54">IF(E199&gt;E200,"2")+IF(E199&lt;E200,"1")</f>
        <v>1</v>
      </c>
      <c r="E199" s="31">
        <f>W216</f>
        <v>9</v>
      </c>
      <c r="F199" s="123">
        <f t="shared" ref="F199" si="55">IF(G199&gt;G200,"2")+IF(G199&lt;G200,"1")</f>
        <v>2</v>
      </c>
      <c r="G199" s="31">
        <f>Z203</f>
        <v>27</v>
      </c>
      <c r="H199" s="123">
        <f t="shared" ref="H199" si="56">IF(I199&gt;I200,"2")+IF(I199&lt;I200,"1")</f>
        <v>2</v>
      </c>
      <c r="I199" s="31">
        <f>W206</f>
        <v>22</v>
      </c>
      <c r="J199" s="123">
        <f>IF(K199&gt;K200,"2")+IF(K199&lt;K200,"1")</f>
        <v>1</v>
      </c>
      <c r="K199" s="55">
        <f>Z210</f>
        <v>13</v>
      </c>
      <c r="L199" s="129"/>
      <c r="M199" s="56"/>
      <c r="N199" s="57"/>
      <c r="O199" s="107">
        <f t="shared" ref="O199" si="57">SUM(P199:S200)</f>
        <v>3</v>
      </c>
      <c r="P199" s="107">
        <f>IF(D199=2,"1")+IF(F199=2,"1")+IF(H199=2,"1")+IF(J199=2,"1")</f>
        <v>2</v>
      </c>
      <c r="Q199" s="107">
        <f>IF(D199=1,"1")+IF(F199=1,"1")+IF(H199=1,"1")+IF(J199=1,"1")</f>
        <v>2</v>
      </c>
      <c r="R199" s="114">
        <f>IF(F199=0,"1")+IF(H199=0,"1")+IF(J199=0,"1")+IF(L199=0,"1")-2</f>
        <v>-1</v>
      </c>
      <c r="S199" s="107">
        <v>0</v>
      </c>
      <c r="T199" s="106">
        <f>E199+G199+I199+K199</f>
        <v>71</v>
      </c>
      <c r="U199" s="106">
        <f>E200+G200+I200+K200</f>
        <v>50</v>
      </c>
      <c r="V199" s="107">
        <f>+T199-U199</f>
        <v>21</v>
      </c>
      <c r="W199" s="108">
        <f>SUM(D199,F199,H199,J199)</f>
        <v>6</v>
      </c>
      <c r="X199" s="109">
        <v>3</v>
      </c>
    </row>
    <row r="200" spans="1:29" ht="15" customHeight="1" x14ac:dyDescent="0.3">
      <c r="A200" s="54"/>
      <c r="B200" s="127"/>
      <c r="C200" s="128"/>
      <c r="D200" s="124"/>
      <c r="E200" s="31">
        <f>Z216</f>
        <v>22</v>
      </c>
      <c r="F200" s="124"/>
      <c r="G200" s="31">
        <f>W203</f>
        <v>0</v>
      </c>
      <c r="H200" s="124"/>
      <c r="I200" s="31">
        <f>Z206</f>
        <v>8</v>
      </c>
      <c r="J200" s="124"/>
      <c r="K200" s="55">
        <f>W210</f>
        <v>20</v>
      </c>
      <c r="L200" s="131"/>
      <c r="M200" s="58"/>
      <c r="N200" s="57"/>
      <c r="O200" s="107"/>
      <c r="P200" s="107"/>
      <c r="Q200" s="107"/>
      <c r="R200" s="115"/>
      <c r="S200" s="107"/>
      <c r="T200" s="107"/>
      <c r="U200" s="107"/>
      <c r="V200" s="107"/>
      <c r="W200" s="108"/>
      <c r="X200" s="109"/>
    </row>
    <row r="201" spans="1:29" ht="14.25" customHeight="1" x14ac:dyDescent="0.3"/>
    <row r="202" spans="1:29" ht="15" customHeight="1" x14ac:dyDescent="0.3">
      <c r="A202" s="33" t="s">
        <v>57</v>
      </c>
      <c r="B202" s="33" t="s">
        <v>58</v>
      </c>
      <c r="C202" s="34"/>
      <c r="D202" s="34"/>
      <c r="E202" s="111" t="s">
        <v>59</v>
      </c>
      <c r="F202" s="112"/>
      <c r="G202" s="112"/>
      <c r="H202" s="112"/>
      <c r="I202" s="112"/>
      <c r="J202" s="112"/>
      <c r="K202" s="112"/>
      <c r="L202" s="112"/>
      <c r="M202" s="113"/>
      <c r="N202" s="101" t="s">
        <v>60</v>
      </c>
      <c r="O202" s="101"/>
      <c r="P202" s="101"/>
      <c r="Q202" s="101"/>
      <c r="R202" s="33"/>
      <c r="S202" s="101" t="s">
        <v>61</v>
      </c>
      <c r="T202" s="101"/>
      <c r="U202" s="101"/>
      <c r="V202" s="101"/>
      <c r="W202" s="142" t="s">
        <v>46</v>
      </c>
      <c r="X202" s="143"/>
      <c r="Y202" s="36"/>
      <c r="Z202" s="143" t="s">
        <v>46</v>
      </c>
      <c r="AA202" s="143"/>
    </row>
    <row r="203" spans="1:29" s="41" customFormat="1" ht="15" customHeight="1" x14ac:dyDescent="0.3">
      <c r="A203" s="37">
        <v>0.54166666666666663</v>
      </c>
      <c r="B203" s="42" t="str">
        <f>B193</f>
        <v>CINENCIA Y TECNOLOGIA</v>
      </c>
      <c r="C203" s="43" t="s">
        <v>64</v>
      </c>
      <c r="D203" s="43"/>
      <c r="E203" s="89" t="str">
        <f>B199</f>
        <v>EMPRESA INMOBILIARIA</v>
      </c>
      <c r="F203" s="90"/>
      <c r="G203" s="90"/>
      <c r="H203" s="90"/>
      <c r="I203" s="90"/>
      <c r="J203" s="90"/>
      <c r="K203" s="90"/>
      <c r="L203" s="90"/>
      <c r="M203" s="91"/>
      <c r="N203" s="103" t="s">
        <v>84</v>
      </c>
      <c r="O203" s="104"/>
      <c r="P203" s="104"/>
      <c r="Q203" s="105"/>
      <c r="R203" s="47"/>
      <c r="S203" s="95">
        <v>45119</v>
      </c>
      <c r="T203" s="96"/>
      <c r="U203" s="96"/>
      <c r="V203" s="97"/>
      <c r="W203" s="87">
        <v>0</v>
      </c>
      <c r="X203" s="88"/>
      <c r="Y203" s="33" t="s">
        <v>65</v>
      </c>
      <c r="Z203" s="87">
        <v>27</v>
      </c>
      <c r="AA203" s="88"/>
    </row>
    <row r="204" spans="1:29" s="41" customFormat="1" ht="15" customHeight="1" x14ac:dyDescent="0.3">
      <c r="A204" s="37">
        <v>0.58333333333333304</v>
      </c>
      <c r="B204" s="38" t="str">
        <f>B195</f>
        <v>ICCU</v>
      </c>
      <c r="C204" s="39" t="s">
        <v>64</v>
      </c>
      <c r="D204" s="39"/>
      <c r="E204" s="116" t="str">
        <f>B197</f>
        <v xml:space="preserve">AGENCIA PUBLICA DE EMPLEO </v>
      </c>
      <c r="F204" s="117"/>
      <c r="G204" s="117"/>
      <c r="H204" s="117"/>
      <c r="I204" s="117"/>
      <c r="J204" s="117"/>
      <c r="K204" s="117"/>
      <c r="L204" s="117"/>
      <c r="M204" s="118"/>
      <c r="N204" s="103" t="s">
        <v>84</v>
      </c>
      <c r="O204" s="104"/>
      <c r="P204" s="104"/>
      <c r="Q204" s="105"/>
      <c r="R204" s="40"/>
      <c r="S204" s="95">
        <v>45119</v>
      </c>
      <c r="T204" s="96"/>
      <c r="U204" s="96"/>
      <c r="V204" s="97"/>
      <c r="W204" s="87">
        <v>9</v>
      </c>
      <c r="X204" s="88"/>
      <c r="Y204" s="33" t="s">
        <v>65</v>
      </c>
      <c r="Z204" s="87">
        <v>17</v>
      </c>
      <c r="AA204" s="88"/>
    </row>
    <row r="205" spans="1:29" ht="15" customHeight="1" x14ac:dyDescent="0.3">
      <c r="A205" s="33" t="s">
        <v>57</v>
      </c>
      <c r="B205" s="45" t="s">
        <v>58</v>
      </c>
      <c r="C205" s="46"/>
      <c r="D205" s="46"/>
      <c r="E205" s="98" t="s">
        <v>59</v>
      </c>
      <c r="F205" s="99"/>
      <c r="G205" s="99"/>
      <c r="H205" s="99"/>
      <c r="I205" s="99"/>
      <c r="J205" s="99"/>
      <c r="K205" s="99"/>
      <c r="L205" s="99"/>
      <c r="M205" s="100"/>
      <c r="N205" s="101" t="s">
        <v>60</v>
      </c>
      <c r="O205" s="101"/>
      <c r="P205" s="101"/>
      <c r="Q205" s="101"/>
      <c r="R205" s="33"/>
      <c r="S205" s="102" t="s">
        <v>61</v>
      </c>
      <c r="T205" s="102"/>
      <c r="U205" s="102"/>
      <c r="V205" s="102"/>
      <c r="W205" s="35" t="s">
        <v>46</v>
      </c>
      <c r="X205" s="36" t="s">
        <v>62</v>
      </c>
      <c r="Y205" s="36"/>
      <c r="Z205" s="35" t="s">
        <v>46</v>
      </c>
      <c r="AA205" s="36" t="s">
        <v>63</v>
      </c>
    </row>
    <row r="206" spans="1:29" s="41" customFormat="1" ht="15" customHeight="1" x14ac:dyDescent="0.3">
      <c r="A206" s="37">
        <v>0.625</v>
      </c>
      <c r="B206" s="38" t="str">
        <f>B199</f>
        <v>EMPRESA INMOBILIARIA</v>
      </c>
      <c r="C206" s="39" t="s">
        <v>64</v>
      </c>
      <c r="D206" s="39"/>
      <c r="E206" s="116" t="str">
        <f>B195</f>
        <v>ICCU</v>
      </c>
      <c r="F206" s="117"/>
      <c r="G206" s="117"/>
      <c r="H206" s="117"/>
      <c r="I206" s="117"/>
      <c r="J206" s="117"/>
      <c r="K206" s="117"/>
      <c r="L206" s="117"/>
      <c r="M206" s="118"/>
      <c r="N206" s="103" t="s">
        <v>81</v>
      </c>
      <c r="O206" s="104"/>
      <c r="P206" s="104"/>
      <c r="Q206" s="105"/>
      <c r="R206" s="40"/>
      <c r="S206" s="95">
        <v>45117</v>
      </c>
      <c r="T206" s="96"/>
      <c r="U206" s="96"/>
      <c r="V206" s="97"/>
      <c r="W206" s="87">
        <v>22</v>
      </c>
      <c r="X206" s="88"/>
      <c r="Y206" s="33" t="s">
        <v>65</v>
      </c>
      <c r="Z206" s="87">
        <v>8</v>
      </c>
      <c r="AA206" s="88"/>
    </row>
    <row r="207" spans="1:29" s="41" customFormat="1" ht="15" customHeight="1" x14ac:dyDescent="0.3">
      <c r="A207" s="37">
        <v>0.75</v>
      </c>
      <c r="B207" s="42" t="str">
        <f>B193</f>
        <v>CINENCIA Y TECNOLOGIA</v>
      </c>
      <c r="C207" s="43" t="s">
        <v>64</v>
      </c>
      <c r="D207" s="43"/>
      <c r="E207" s="89" t="str">
        <f>B191</f>
        <v>TRANSPORTE Y MOVILIDAD</v>
      </c>
      <c r="F207" s="90"/>
      <c r="G207" s="90"/>
      <c r="H207" s="90"/>
      <c r="I207" s="90"/>
      <c r="J207" s="90"/>
      <c r="K207" s="90"/>
      <c r="L207" s="90"/>
      <c r="M207" s="91"/>
      <c r="N207" s="103" t="s">
        <v>81</v>
      </c>
      <c r="O207" s="104"/>
      <c r="P207" s="104"/>
      <c r="Q207" s="105"/>
      <c r="R207" s="44"/>
      <c r="S207" s="95">
        <v>45117</v>
      </c>
      <c r="T207" s="96"/>
      <c r="U207" s="96"/>
      <c r="V207" s="97"/>
      <c r="W207" s="87">
        <v>0</v>
      </c>
      <c r="X207" s="88"/>
      <c r="Y207" s="33" t="s">
        <v>65</v>
      </c>
      <c r="Z207" s="87">
        <v>27</v>
      </c>
      <c r="AA207" s="88"/>
    </row>
    <row r="208" spans="1:29" ht="15" customHeight="1" x14ac:dyDescent="0.3">
      <c r="A208" s="33" t="s">
        <v>57</v>
      </c>
      <c r="B208" s="45" t="s">
        <v>58</v>
      </c>
      <c r="C208" s="46"/>
      <c r="D208" s="46"/>
      <c r="E208" s="98" t="s">
        <v>59</v>
      </c>
      <c r="F208" s="99"/>
      <c r="G208" s="99"/>
      <c r="H208" s="99"/>
      <c r="I208" s="99"/>
      <c r="J208" s="99"/>
      <c r="K208" s="99"/>
      <c r="L208" s="99"/>
      <c r="M208" s="100"/>
      <c r="N208" s="101" t="s">
        <v>60</v>
      </c>
      <c r="O208" s="101"/>
      <c r="P208" s="101"/>
      <c r="Q208" s="101"/>
      <c r="R208" s="33"/>
      <c r="S208" s="102" t="s">
        <v>61</v>
      </c>
      <c r="T208" s="102"/>
      <c r="U208" s="102"/>
      <c r="V208" s="102"/>
      <c r="W208" s="35" t="s">
        <v>46</v>
      </c>
      <c r="X208" s="36" t="s">
        <v>62</v>
      </c>
      <c r="Y208" s="36"/>
      <c r="Z208" s="35" t="s">
        <v>46</v>
      </c>
      <c r="AA208" s="36" t="s">
        <v>63</v>
      </c>
    </row>
    <row r="209" spans="1:27" s="41" customFormat="1" ht="15" customHeight="1" x14ac:dyDescent="0.3">
      <c r="A209" s="37">
        <v>0.66666666666666696</v>
      </c>
      <c r="B209" s="42" t="str">
        <f>B195</f>
        <v>ICCU</v>
      </c>
      <c r="C209" s="43" t="s">
        <v>64</v>
      </c>
      <c r="D209" s="43"/>
      <c r="E209" s="89" t="str">
        <f>B191</f>
        <v>TRANSPORTE Y MOVILIDAD</v>
      </c>
      <c r="F209" s="90"/>
      <c r="G209" s="90"/>
      <c r="H209" s="90"/>
      <c r="I209" s="90"/>
      <c r="J209" s="90"/>
      <c r="K209" s="90"/>
      <c r="L209" s="90"/>
      <c r="M209" s="91"/>
      <c r="N209" s="103" t="s">
        <v>84</v>
      </c>
      <c r="O209" s="104"/>
      <c r="P209" s="104"/>
      <c r="Q209" s="105"/>
      <c r="R209" s="44"/>
      <c r="S209" s="95">
        <v>45119</v>
      </c>
      <c r="T209" s="96"/>
      <c r="U209" s="96"/>
      <c r="V209" s="97"/>
      <c r="W209" s="87">
        <v>5</v>
      </c>
      <c r="X209" s="88"/>
      <c r="Y209" s="33" t="s">
        <v>65</v>
      </c>
      <c r="Z209" s="87">
        <v>18</v>
      </c>
      <c r="AA209" s="88"/>
    </row>
    <row r="210" spans="1:27" s="41" customFormat="1" ht="15" customHeight="1" x14ac:dyDescent="0.3">
      <c r="A210" s="37">
        <v>0.70833333333333337</v>
      </c>
      <c r="B210" s="42" t="str">
        <f>B197</f>
        <v xml:space="preserve">AGENCIA PUBLICA DE EMPLEO </v>
      </c>
      <c r="C210" s="43" t="s">
        <v>64</v>
      </c>
      <c r="D210" s="43"/>
      <c r="E210" s="89" t="str">
        <f>B199</f>
        <v>EMPRESA INMOBILIARIA</v>
      </c>
      <c r="F210" s="90"/>
      <c r="G210" s="90"/>
      <c r="H210" s="90"/>
      <c r="I210" s="90"/>
      <c r="J210" s="90"/>
      <c r="K210" s="90"/>
      <c r="L210" s="90"/>
      <c r="M210" s="91"/>
      <c r="N210" s="92" t="s">
        <v>84</v>
      </c>
      <c r="O210" s="93"/>
      <c r="P210" s="93"/>
      <c r="Q210" s="94"/>
      <c r="R210" s="44"/>
      <c r="S210" s="95">
        <v>45119</v>
      </c>
      <c r="T210" s="96"/>
      <c r="U210" s="96"/>
      <c r="V210" s="97"/>
      <c r="W210" s="87">
        <v>20</v>
      </c>
      <c r="X210" s="88"/>
      <c r="Y210" s="33" t="s">
        <v>65</v>
      </c>
      <c r="Z210" s="87">
        <v>13</v>
      </c>
      <c r="AA210" s="88"/>
    </row>
    <row r="211" spans="1:27" ht="15" customHeight="1" x14ac:dyDescent="0.3">
      <c r="A211" s="33" t="s">
        <v>57</v>
      </c>
      <c r="B211" s="45" t="s">
        <v>58</v>
      </c>
      <c r="C211" s="46"/>
      <c r="D211" s="46"/>
      <c r="E211" s="98" t="s">
        <v>59</v>
      </c>
      <c r="F211" s="99"/>
      <c r="G211" s="99"/>
      <c r="H211" s="99"/>
      <c r="I211" s="99"/>
      <c r="J211" s="99"/>
      <c r="K211" s="99"/>
      <c r="L211" s="99"/>
      <c r="M211" s="100"/>
      <c r="N211" s="101" t="s">
        <v>60</v>
      </c>
      <c r="O211" s="101"/>
      <c r="P211" s="101"/>
      <c r="Q211" s="101"/>
      <c r="R211" s="33"/>
      <c r="S211" s="102" t="s">
        <v>61</v>
      </c>
      <c r="T211" s="102"/>
      <c r="U211" s="102"/>
      <c r="V211" s="102"/>
      <c r="W211" s="35" t="s">
        <v>46</v>
      </c>
      <c r="X211" s="36" t="s">
        <v>62</v>
      </c>
      <c r="Y211" s="36"/>
      <c r="Z211" s="35" t="s">
        <v>46</v>
      </c>
      <c r="AA211" s="36" t="s">
        <v>63</v>
      </c>
    </row>
    <row r="212" spans="1:27" s="41" customFormat="1" ht="20.25" customHeight="1" x14ac:dyDescent="0.3">
      <c r="A212" s="37" t="s">
        <v>86</v>
      </c>
      <c r="B212" s="42" t="str">
        <f>B191</f>
        <v>TRANSPORTE Y MOVILIDAD</v>
      </c>
      <c r="C212" s="43" t="s">
        <v>64</v>
      </c>
      <c r="D212" s="43"/>
      <c r="E212" s="89" t="str">
        <f>B197</f>
        <v xml:space="preserve">AGENCIA PUBLICA DE EMPLEO </v>
      </c>
      <c r="F212" s="90"/>
      <c r="G212" s="90"/>
      <c r="H212" s="90"/>
      <c r="I212" s="90"/>
      <c r="J212" s="90"/>
      <c r="K212" s="90"/>
      <c r="L212" s="90"/>
      <c r="M212" s="91"/>
      <c r="N212" s="103" t="s">
        <v>85</v>
      </c>
      <c r="O212" s="104"/>
      <c r="P212" s="104"/>
      <c r="Q212" s="105"/>
      <c r="R212" s="44"/>
      <c r="S212" s="95">
        <v>45117</v>
      </c>
      <c r="T212" s="96"/>
      <c r="U212" s="96"/>
      <c r="V212" s="97"/>
      <c r="W212" s="87">
        <v>22</v>
      </c>
      <c r="X212" s="88"/>
      <c r="Y212" s="33" t="s">
        <v>65</v>
      </c>
      <c r="Z212" s="87">
        <v>3</v>
      </c>
      <c r="AA212" s="88"/>
    </row>
    <row r="213" spans="1:27" s="41" customFormat="1" x14ac:dyDescent="0.3">
      <c r="A213" s="37" t="s">
        <v>86</v>
      </c>
      <c r="B213" s="42" t="str">
        <f>B195</f>
        <v>ICCU</v>
      </c>
      <c r="C213" s="43" t="s">
        <v>64</v>
      </c>
      <c r="D213" s="43"/>
      <c r="E213" s="89" t="str">
        <f>B193</f>
        <v>CINENCIA Y TECNOLOGIA</v>
      </c>
      <c r="F213" s="90"/>
      <c r="G213" s="90"/>
      <c r="H213" s="90"/>
      <c r="I213" s="90"/>
      <c r="J213" s="90"/>
      <c r="K213" s="90"/>
      <c r="L213" s="90"/>
      <c r="M213" s="91"/>
      <c r="N213" s="103" t="s">
        <v>85</v>
      </c>
      <c r="O213" s="104"/>
      <c r="P213" s="104"/>
      <c r="Q213" s="105"/>
      <c r="R213" s="44"/>
      <c r="S213" s="95">
        <v>45119</v>
      </c>
      <c r="T213" s="96"/>
      <c r="U213" s="96"/>
      <c r="V213" s="97"/>
      <c r="W213" s="87">
        <v>27</v>
      </c>
      <c r="X213" s="88"/>
      <c r="Y213" s="33" t="s">
        <v>65</v>
      </c>
      <c r="Z213" s="87">
        <v>0</v>
      </c>
      <c r="AA213" s="88"/>
    </row>
    <row r="214" spans="1:27" ht="15" customHeight="1" x14ac:dyDescent="0.3">
      <c r="A214" s="33" t="s">
        <v>57</v>
      </c>
      <c r="B214" s="45" t="s">
        <v>58</v>
      </c>
      <c r="C214" s="46"/>
      <c r="D214" s="46"/>
      <c r="E214" s="98" t="s">
        <v>59</v>
      </c>
      <c r="F214" s="99"/>
      <c r="G214" s="99"/>
      <c r="H214" s="99"/>
      <c r="I214" s="99"/>
      <c r="J214" s="99"/>
      <c r="K214" s="99"/>
      <c r="L214" s="99"/>
      <c r="M214" s="100"/>
      <c r="N214" s="101" t="s">
        <v>60</v>
      </c>
      <c r="O214" s="101"/>
      <c r="P214" s="101"/>
      <c r="Q214" s="101"/>
      <c r="R214" s="33"/>
      <c r="S214" s="102" t="s">
        <v>61</v>
      </c>
      <c r="T214" s="102"/>
      <c r="U214" s="102"/>
      <c r="V214" s="102"/>
      <c r="W214" s="35" t="s">
        <v>46</v>
      </c>
      <c r="X214" s="36" t="s">
        <v>62</v>
      </c>
      <c r="Y214" s="36"/>
      <c r="Z214" s="35" t="s">
        <v>46</v>
      </c>
      <c r="AA214" s="36" t="s">
        <v>63</v>
      </c>
    </row>
    <row r="215" spans="1:27" ht="15" customHeight="1" x14ac:dyDescent="0.3">
      <c r="A215" s="37">
        <v>0.625</v>
      </c>
      <c r="B215" s="42" t="str">
        <f>B197</f>
        <v xml:space="preserve">AGENCIA PUBLICA DE EMPLEO </v>
      </c>
      <c r="C215" s="43" t="s">
        <v>64</v>
      </c>
      <c r="D215" s="43"/>
      <c r="E215" s="89" t="str">
        <f>B193</f>
        <v>CINENCIA Y TECNOLOGIA</v>
      </c>
      <c r="F215" s="90"/>
      <c r="G215" s="90"/>
      <c r="H215" s="90"/>
      <c r="I215" s="90"/>
      <c r="J215" s="90"/>
      <c r="K215" s="90"/>
      <c r="L215" s="90"/>
      <c r="M215" s="91"/>
      <c r="N215" s="103" t="s">
        <v>85</v>
      </c>
      <c r="O215" s="104"/>
      <c r="P215" s="104"/>
      <c r="Q215" s="105"/>
      <c r="R215" s="44"/>
      <c r="S215" s="95">
        <v>45117</v>
      </c>
      <c r="T215" s="96"/>
      <c r="U215" s="96"/>
      <c r="V215" s="97"/>
      <c r="W215" s="87">
        <v>27</v>
      </c>
      <c r="X215" s="88"/>
      <c r="Y215" s="33" t="s">
        <v>65</v>
      </c>
      <c r="Z215" s="87">
        <v>0</v>
      </c>
      <c r="AA215" s="88"/>
    </row>
    <row r="216" spans="1:27" ht="15" customHeight="1" x14ac:dyDescent="0.3">
      <c r="A216" s="37">
        <v>0.58333333333333304</v>
      </c>
      <c r="B216" s="42" t="str">
        <f>B199</f>
        <v>EMPRESA INMOBILIARIA</v>
      </c>
      <c r="C216" s="43" t="s">
        <v>64</v>
      </c>
      <c r="D216" s="43"/>
      <c r="E216" s="89" t="str">
        <f>B191</f>
        <v>TRANSPORTE Y MOVILIDAD</v>
      </c>
      <c r="F216" s="90"/>
      <c r="G216" s="90"/>
      <c r="H216" s="90"/>
      <c r="I216" s="90"/>
      <c r="J216" s="90"/>
      <c r="K216" s="90"/>
      <c r="L216" s="90"/>
      <c r="M216" s="91"/>
      <c r="N216" s="92" t="s">
        <v>85</v>
      </c>
      <c r="O216" s="93"/>
      <c r="P216" s="93"/>
      <c r="Q216" s="94"/>
      <c r="R216" s="59"/>
      <c r="S216" s="95">
        <v>45119</v>
      </c>
      <c r="T216" s="96"/>
      <c r="U216" s="96"/>
      <c r="V216" s="97"/>
      <c r="W216" s="87">
        <v>9</v>
      </c>
      <c r="X216" s="88"/>
      <c r="Y216" s="33" t="s">
        <v>65</v>
      </c>
      <c r="Z216" s="87">
        <v>22</v>
      </c>
      <c r="AA216" s="88"/>
    </row>
  </sheetData>
  <sheetProtection algorithmName="SHA-512" hashValue="8AEKXsaOx21F/hqyZiADikEKWqvqGkMKpZdX/YX0yphzXTV1gInwQgQWAMWQZ3zPs2xVowPEKyH/ZlN66tjWBg==" saltValue="bBL8ihBmUBo0fWUtCuIAIA==" spinCount="100000" sheet="1" objects="1" scenarios="1"/>
  <mergeCells count="1066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U15:U16"/>
    <mergeCell ref="V15:V16"/>
    <mergeCell ref="W15:W16"/>
    <mergeCell ref="Z15:Z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9:U20"/>
    <mergeCell ref="V19:V20"/>
    <mergeCell ref="W19:W20"/>
    <mergeCell ref="Z19:Z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17:U18"/>
    <mergeCell ref="V17:V18"/>
    <mergeCell ref="W17:W18"/>
    <mergeCell ref="Z17:Z18"/>
    <mergeCell ref="B19:C20"/>
    <mergeCell ref="D19:D20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T17:T18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Z26:AA26"/>
    <mergeCell ref="U21:U22"/>
    <mergeCell ref="V21:V22"/>
    <mergeCell ref="W21:W22"/>
    <mergeCell ref="Z21:Z22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E30:M30"/>
    <mergeCell ref="N30:Q30"/>
    <mergeCell ref="S30:V30"/>
    <mergeCell ref="E31:M31"/>
    <mergeCell ref="N31:Q31"/>
    <mergeCell ref="S31:V31"/>
    <mergeCell ref="W28:X28"/>
    <mergeCell ref="Z28:AA28"/>
    <mergeCell ref="E29:M29"/>
    <mergeCell ref="N29:Q29"/>
    <mergeCell ref="S29:V29"/>
    <mergeCell ref="W29:X29"/>
    <mergeCell ref="Z29:AA29"/>
    <mergeCell ref="E27:M27"/>
    <mergeCell ref="N27:Q27"/>
    <mergeCell ref="S27:V27"/>
    <mergeCell ref="E28:M28"/>
    <mergeCell ref="N28:Q28"/>
    <mergeCell ref="S28:V28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B37:C38"/>
    <mergeCell ref="W31:X31"/>
    <mergeCell ref="Z31:AA31"/>
    <mergeCell ref="E32:M32"/>
    <mergeCell ref="N32:Q32"/>
    <mergeCell ref="S32:V32"/>
    <mergeCell ref="W32:X32"/>
    <mergeCell ref="Z32:AA32"/>
    <mergeCell ref="V37:V38"/>
    <mergeCell ref="W37:W38"/>
    <mergeCell ref="X37:X38"/>
    <mergeCell ref="B39:C40"/>
    <mergeCell ref="D39:D40"/>
    <mergeCell ref="F39:G40"/>
    <mergeCell ref="H39:H40"/>
    <mergeCell ref="J39:J40"/>
    <mergeCell ref="L39:L40"/>
    <mergeCell ref="O39:O40"/>
    <mergeCell ref="P37:P38"/>
    <mergeCell ref="Q37:Q38"/>
    <mergeCell ref="R37:R38"/>
    <mergeCell ref="S37:S38"/>
    <mergeCell ref="T37:T38"/>
    <mergeCell ref="U37:U38"/>
    <mergeCell ref="D37:E38"/>
    <mergeCell ref="F37:F38"/>
    <mergeCell ref="H37:H38"/>
    <mergeCell ref="J37:J38"/>
    <mergeCell ref="L37:L38"/>
    <mergeCell ref="O37:O38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3:O44"/>
    <mergeCell ref="P41:P42"/>
    <mergeCell ref="Q41:Q42"/>
    <mergeCell ref="R41:R42"/>
    <mergeCell ref="S41:S42"/>
    <mergeCell ref="T41:T42"/>
    <mergeCell ref="U41:U42"/>
    <mergeCell ref="V39:V40"/>
    <mergeCell ref="W39:W40"/>
    <mergeCell ref="X39:X40"/>
    <mergeCell ref="B41:C42"/>
    <mergeCell ref="D41:D42"/>
    <mergeCell ref="F41:F42"/>
    <mergeCell ref="H41:I42"/>
    <mergeCell ref="J41:J42"/>
    <mergeCell ref="L41:L42"/>
    <mergeCell ref="O41:O42"/>
    <mergeCell ref="P39:P40"/>
    <mergeCell ref="Q39:Q40"/>
    <mergeCell ref="R39:R40"/>
    <mergeCell ref="S39:S40"/>
    <mergeCell ref="T39:T40"/>
    <mergeCell ref="U39:U40"/>
    <mergeCell ref="E49:M49"/>
    <mergeCell ref="N49:Q49"/>
    <mergeCell ref="S49:V49"/>
    <mergeCell ref="E50:M50"/>
    <mergeCell ref="N50:Q50"/>
    <mergeCell ref="S50:V50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Z48:AA48"/>
    <mergeCell ref="V43:V44"/>
    <mergeCell ref="W43:W44"/>
    <mergeCell ref="X43:X44"/>
    <mergeCell ref="E46:M46"/>
    <mergeCell ref="N46:Q46"/>
    <mergeCell ref="S46:V46"/>
    <mergeCell ref="P43:P44"/>
    <mergeCell ref="Q43:Q44"/>
    <mergeCell ref="R43:R44"/>
    <mergeCell ref="S43:S44"/>
    <mergeCell ref="T43:T44"/>
    <mergeCell ref="U43:U44"/>
    <mergeCell ref="Z53:AA53"/>
    <mergeCell ref="E54:M54"/>
    <mergeCell ref="N54:Q54"/>
    <mergeCell ref="S54:V54"/>
    <mergeCell ref="W54:X54"/>
    <mergeCell ref="Z54:AA54"/>
    <mergeCell ref="E52:M52"/>
    <mergeCell ref="N52:Q52"/>
    <mergeCell ref="S52:V52"/>
    <mergeCell ref="E53:M53"/>
    <mergeCell ref="N53:Q53"/>
    <mergeCell ref="S53:V53"/>
    <mergeCell ref="W50:X50"/>
    <mergeCell ref="Z50:AA50"/>
    <mergeCell ref="E51:M51"/>
    <mergeCell ref="N51:Q51"/>
    <mergeCell ref="S51:V51"/>
    <mergeCell ref="W51:X51"/>
    <mergeCell ref="Z51:AA51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B59:C60"/>
    <mergeCell ref="W53:X53"/>
    <mergeCell ref="V61:V62"/>
    <mergeCell ref="W61:W62"/>
    <mergeCell ref="X61:X62"/>
    <mergeCell ref="B63:C64"/>
    <mergeCell ref="D63:D64"/>
    <mergeCell ref="F63:F64"/>
    <mergeCell ref="H63:I64"/>
    <mergeCell ref="J63:J64"/>
    <mergeCell ref="L63:L64"/>
    <mergeCell ref="O63:O64"/>
    <mergeCell ref="P61:P62"/>
    <mergeCell ref="Q61:Q62"/>
    <mergeCell ref="R61:R62"/>
    <mergeCell ref="S61:S62"/>
    <mergeCell ref="T61:T62"/>
    <mergeCell ref="U61:U62"/>
    <mergeCell ref="V59:V60"/>
    <mergeCell ref="W59:W60"/>
    <mergeCell ref="X59:X60"/>
    <mergeCell ref="B61:C62"/>
    <mergeCell ref="D61:D62"/>
    <mergeCell ref="F61:G62"/>
    <mergeCell ref="H61:H62"/>
    <mergeCell ref="J61:J62"/>
    <mergeCell ref="L61:L62"/>
    <mergeCell ref="O61:O62"/>
    <mergeCell ref="P59:P60"/>
    <mergeCell ref="Q59:Q60"/>
    <mergeCell ref="R59:R60"/>
    <mergeCell ref="S59:S60"/>
    <mergeCell ref="T59:T60"/>
    <mergeCell ref="U59:U60"/>
    <mergeCell ref="D59:E60"/>
    <mergeCell ref="F59:F60"/>
    <mergeCell ref="H59:H60"/>
    <mergeCell ref="J59:J60"/>
    <mergeCell ref="L59:L60"/>
    <mergeCell ref="O59:O60"/>
    <mergeCell ref="V65:V66"/>
    <mergeCell ref="W65:W66"/>
    <mergeCell ref="X65:X66"/>
    <mergeCell ref="E68:M68"/>
    <mergeCell ref="N68:Q68"/>
    <mergeCell ref="S68:V68"/>
    <mergeCell ref="P65:P66"/>
    <mergeCell ref="Q65:Q66"/>
    <mergeCell ref="R65:R66"/>
    <mergeCell ref="S65:S66"/>
    <mergeCell ref="T65:T66"/>
    <mergeCell ref="U65:U66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5:O66"/>
    <mergeCell ref="P63:P64"/>
    <mergeCell ref="Q63:Q64"/>
    <mergeCell ref="R63:R64"/>
    <mergeCell ref="S63:S64"/>
    <mergeCell ref="T63:T64"/>
    <mergeCell ref="U63:U64"/>
    <mergeCell ref="W72:X72"/>
    <mergeCell ref="Z72:AA72"/>
    <mergeCell ref="E73:M73"/>
    <mergeCell ref="N73:Q73"/>
    <mergeCell ref="S73:V73"/>
    <mergeCell ref="W73:X73"/>
    <mergeCell ref="Z73:AA73"/>
    <mergeCell ref="E71:M71"/>
    <mergeCell ref="N71:Q71"/>
    <mergeCell ref="S71:V71"/>
    <mergeCell ref="E72:M72"/>
    <mergeCell ref="N72:Q72"/>
    <mergeCell ref="S72:V72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Z70:AA70"/>
    <mergeCell ref="A188:W188"/>
    <mergeCell ref="B190:C190"/>
    <mergeCell ref="D190:E190"/>
    <mergeCell ref="F190:G190"/>
    <mergeCell ref="H190:I190"/>
    <mergeCell ref="J190:K190"/>
    <mergeCell ref="L190:M190"/>
    <mergeCell ref="N190:N198"/>
    <mergeCell ref="B191:C192"/>
    <mergeCell ref="W75:X75"/>
    <mergeCell ref="Z75:AA75"/>
    <mergeCell ref="E76:M76"/>
    <mergeCell ref="N76:Q76"/>
    <mergeCell ref="S76:V76"/>
    <mergeCell ref="W76:X76"/>
    <mergeCell ref="Z76:AA76"/>
    <mergeCell ref="E74:M74"/>
    <mergeCell ref="N74:Q74"/>
    <mergeCell ref="S74:V74"/>
    <mergeCell ref="E75:M75"/>
    <mergeCell ref="N75:Q75"/>
    <mergeCell ref="S75:V75"/>
    <mergeCell ref="V191:V192"/>
    <mergeCell ref="W191:W192"/>
    <mergeCell ref="X191:X192"/>
    <mergeCell ref="B193:C194"/>
    <mergeCell ref="D193:D194"/>
    <mergeCell ref="F193:G194"/>
    <mergeCell ref="H193:H194"/>
    <mergeCell ref="J193:J194"/>
    <mergeCell ref="L193:L194"/>
    <mergeCell ref="O193:O194"/>
    <mergeCell ref="P191:P192"/>
    <mergeCell ref="Q191:Q192"/>
    <mergeCell ref="R191:R192"/>
    <mergeCell ref="S191:S192"/>
    <mergeCell ref="T191:T192"/>
    <mergeCell ref="U191:U192"/>
    <mergeCell ref="D191:E192"/>
    <mergeCell ref="F191:F192"/>
    <mergeCell ref="H191:H192"/>
    <mergeCell ref="J191:J192"/>
    <mergeCell ref="L191:L192"/>
    <mergeCell ref="O191:O192"/>
    <mergeCell ref="R195:R196"/>
    <mergeCell ref="S195:S196"/>
    <mergeCell ref="T195:T196"/>
    <mergeCell ref="V193:V194"/>
    <mergeCell ref="W193:W194"/>
    <mergeCell ref="X193:X194"/>
    <mergeCell ref="B195:C196"/>
    <mergeCell ref="D195:D196"/>
    <mergeCell ref="F195:F196"/>
    <mergeCell ref="H195:I196"/>
    <mergeCell ref="J195:J196"/>
    <mergeCell ref="L195:L196"/>
    <mergeCell ref="P193:P194"/>
    <mergeCell ref="Q193:Q194"/>
    <mergeCell ref="R193:R194"/>
    <mergeCell ref="S193:S194"/>
    <mergeCell ref="T193:T194"/>
    <mergeCell ref="U193:U194"/>
    <mergeCell ref="E202:M202"/>
    <mergeCell ref="N202:Q202"/>
    <mergeCell ref="S202:V202"/>
    <mergeCell ref="O199:O200"/>
    <mergeCell ref="P199:P200"/>
    <mergeCell ref="Q199:Q200"/>
    <mergeCell ref="R199:R200"/>
    <mergeCell ref="S199:S200"/>
    <mergeCell ref="T199:T200"/>
    <mergeCell ref="U197:U198"/>
    <mergeCell ref="V197:V198"/>
    <mergeCell ref="W197:W198"/>
    <mergeCell ref="X197:X198"/>
    <mergeCell ref="B199:C200"/>
    <mergeCell ref="D199:D200"/>
    <mergeCell ref="F199:F200"/>
    <mergeCell ref="H199:H200"/>
    <mergeCell ref="J199:J200"/>
    <mergeCell ref="L199:L200"/>
    <mergeCell ref="S197:S198"/>
    <mergeCell ref="T197:T198"/>
    <mergeCell ref="B197:C198"/>
    <mergeCell ref="D197:D198"/>
    <mergeCell ref="F197:F198"/>
    <mergeCell ref="H197:H198"/>
    <mergeCell ref="J197:K198"/>
    <mergeCell ref="L197:L198"/>
    <mergeCell ref="W206:X206"/>
    <mergeCell ref="Z206:AA206"/>
    <mergeCell ref="E207:M207"/>
    <mergeCell ref="N207:Q207"/>
    <mergeCell ref="S207:V207"/>
    <mergeCell ref="W207:X207"/>
    <mergeCell ref="Z207:AA207"/>
    <mergeCell ref="E205:M205"/>
    <mergeCell ref="N205:Q205"/>
    <mergeCell ref="S205:V205"/>
    <mergeCell ref="E206:M206"/>
    <mergeCell ref="N206:Q206"/>
    <mergeCell ref="S206:V206"/>
    <mergeCell ref="E203:M203"/>
    <mergeCell ref="N203:Q203"/>
    <mergeCell ref="S203:V203"/>
    <mergeCell ref="W203:X203"/>
    <mergeCell ref="Z203:AA203"/>
    <mergeCell ref="E204:M204"/>
    <mergeCell ref="N204:Q204"/>
    <mergeCell ref="W202:X202"/>
    <mergeCell ref="Z202:AA202"/>
    <mergeCell ref="S204:V204"/>
    <mergeCell ref="W204:X204"/>
    <mergeCell ref="Z204:AA204"/>
    <mergeCell ref="S211:V211"/>
    <mergeCell ref="E212:M212"/>
    <mergeCell ref="N212:Q212"/>
    <mergeCell ref="S212:V212"/>
    <mergeCell ref="W209:X209"/>
    <mergeCell ref="Z209:AA209"/>
    <mergeCell ref="E210:M210"/>
    <mergeCell ref="N210:Q210"/>
    <mergeCell ref="S210:V210"/>
    <mergeCell ref="W210:X210"/>
    <mergeCell ref="Z210:AA210"/>
    <mergeCell ref="E208:M208"/>
    <mergeCell ref="N208:Q208"/>
    <mergeCell ref="S208:V208"/>
    <mergeCell ref="E209:M209"/>
    <mergeCell ref="N209:Q209"/>
    <mergeCell ref="S209:V209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B81:C82"/>
    <mergeCell ref="W215:X215"/>
    <mergeCell ref="Z215:AA215"/>
    <mergeCell ref="E216:M216"/>
    <mergeCell ref="N216:Q216"/>
    <mergeCell ref="S216:V216"/>
    <mergeCell ref="W216:X216"/>
    <mergeCell ref="Z216:AA216"/>
    <mergeCell ref="E214:M214"/>
    <mergeCell ref="N214:Q214"/>
    <mergeCell ref="S214:V214"/>
    <mergeCell ref="E215:M215"/>
    <mergeCell ref="N215:Q215"/>
    <mergeCell ref="S215:V215"/>
    <mergeCell ref="W212:X212"/>
    <mergeCell ref="Z212:AA212"/>
    <mergeCell ref="E213:M213"/>
    <mergeCell ref="N213:Q213"/>
    <mergeCell ref="S213:V213"/>
    <mergeCell ref="W213:X213"/>
    <mergeCell ref="Z213:AA213"/>
    <mergeCell ref="E211:M211"/>
    <mergeCell ref="N211:Q211"/>
    <mergeCell ref="V81:V82"/>
    <mergeCell ref="W81:W82"/>
    <mergeCell ref="X81:X82"/>
    <mergeCell ref="B83:C84"/>
    <mergeCell ref="D83:D84"/>
    <mergeCell ref="F83:G84"/>
    <mergeCell ref="H83:H84"/>
    <mergeCell ref="J83:J84"/>
    <mergeCell ref="L83:L84"/>
    <mergeCell ref="O83:O84"/>
    <mergeCell ref="P81:P82"/>
    <mergeCell ref="Q81:Q82"/>
    <mergeCell ref="R81:R82"/>
    <mergeCell ref="S81:S82"/>
    <mergeCell ref="T81:T82"/>
    <mergeCell ref="U81:U82"/>
    <mergeCell ref="D81:E82"/>
    <mergeCell ref="F81:F82"/>
    <mergeCell ref="H81:H82"/>
    <mergeCell ref="J81:J82"/>
    <mergeCell ref="L81:L82"/>
    <mergeCell ref="O81:O82"/>
    <mergeCell ref="V85:V86"/>
    <mergeCell ref="W85:W86"/>
    <mergeCell ref="X85:X86"/>
    <mergeCell ref="B87:C88"/>
    <mergeCell ref="D87:D88"/>
    <mergeCell ref="F87:F88"/>
    <mergeCell ref="H87:H88"/>
    <mergeCell ref="J87:K88"/>
    <mergeCell ref="L87:L88"/>
    <mergeCell ref="O87:O88"/>
    <mergeCell ref="P85:P86"/>
    <mergeCell ref="Q85:Q86"/>
    <mergeCell ref="R85:R86"/>
    <mergeCell ref="S85:S86"/>
    <mergeCell ref="T85:T86"/>
    <mergeCell ref="U85:U86"/>
    <mergeCell ref="V83:V84"/>
    <mergeCell ref="W83:W84"/>
    <mergeCell ref="X83:X84"/>
    <mergeCell ref="B85:C86"/>
    <mergeCell ref="D85:D86"/>
    <mergeCell ref="F85:F86"/>
    <mergeCell ref="H85:I86"/>
    <mergeCell ref="J85:J86"/>
    <mergeCell ref="L85:L86"/>
    <mergeCell ref="O85:O86"/>
    <mergeCell ref="P83:P84"/>
    <mergeCell ref="Q83:Q84"/>
    <mergeCell ref="R83:R84"/>
    <mergeCell ref="S83:S84"/>
    <mergeCell ref="T83:T84"/>
    <mergeCell ref="U83:U84"/>
    <mergeCell ref="E91:M91"/>
    <mergeCell ref="N91:Q91"/>
    <mergeCell ref="S91:V91"/>
    <mergeCell ref="W91:X91"/>
    <mergeCell ref="Z91:AA91"/>
    <mergeCell ref="E92:M92"/>
    <mergeCell ref="N92:Q92"/>
    <mergeCell ref="S92:V92"/>
    <mergeCell ref="W92:X92"/>
    <mergeCell ref="Z92:AA92"/>
    <mergeCell ref="V87:V88"/>
    <mergeCell ref="W87:W88"/>
    <mergeCell ref="X87:X88"/>
    <mergeCell ref="E90:M90"/>
    <mergeCell ref="N90:Q90"/>
    <mergeCell ref="S90:V90"/>
    <mergeCell ref="P87:P88"/>
    <mergeCell ref="Q87:Q88"/>
    <mergeCell ref="R87:R88"/>
    <mergeCell ref="S87:S88"/>
    <mergeCell ref="T87:T88"/>
    <mergeCell ref="U87:U88"/>
    <mergeCell ref="E96:M96"/>
    <mergeCell ref="N96:Q96"/>
    <mergeCell ref="S96:V96"/>
    <mergeCell ref="E97:M97"/>
    <mergeCell ref="N97:Q97"/>
    <mergeCell ref="S97:V97"/>
    <mergeCell ref="W94:X94"/>
    <mergeCell ref="Z94:AA94"/>
    <mergeCell ref="E95:M95"/>
    <mergeCell ref="N95:Q95"/>
    <mergeCell ref="S95:V95"/>
    <mergeCell ref="W95:X95"/>
    <mergeCell ref="Z95:AA95"/>
    <mergeCell ref="E93:M93"/>
    <mergeCell ref="N93:Q93"/>
    <mergeCell ref="S93:V93"/>
    <mergeCell ref="E94:M94"/>
    <mergeCell ref="N94:Q94"/>
    <mergeCell ref="S94:V94"/>
    <mergeCell ref="A100:W100"/>
    <mergeCell ref="A102:A110"/>
    <mergeCell ref="B102:C102"/>
    <mergeCell ref="D102:E102"/>
    <mergeCell ref="F102:G102"/>
    <mergeCell ref="H102:I102"/>
    <mergeCell ref="J102:K102"/>
    <mergeCell ref="L102:M102"/>
    <mergeCell ref="N102:N110"/>
    <mergeCell ref="B103:C104"/>
    <mergeCell ref="W97:X97"/>
    <mergeCell ref="Z97:AA97"/>
    <mergeCell ref="E98:M98"/>
    <mergeCell ref="N98:Q98"/>
    <mergeCell ref="S98:V98"/>
    <mergeCell ref="W98:X98"/>
    <mergeCell ref="Z98:AA98"/>
    <mergeCell ref="V103:V104"/>
    <mergeCell ref="W103:W104"/>
    <mergeCell ref="X103:X104"/>
    <mergeCell ref="B105:C106"/>
    <mergeCell ref="D105:D106"/>
    <mergeCell ref="F105:G106"/>
    <mergeCell ref="H105:H106"/>
    <mergeCell ref="J105:J106"/>
    <mergeCell ref="L105:L106"/>
    <mergeCell ref="O105:O106"/>
    <mergeCell ref="P103:P104"/>
    <mergeCell ref="Q103:Q104"/>
    <mergeCell ref="R103:R104"/>
    <mergeCell ref="S103:S104"/>
    <mergeCell ref="T103:T104"/>
    <mergeCell ref="U103:U104"/>
    <mergeCell ref="D103:E104"/>
    <mergeCell ref="F103:F104"/>
    <mergeCell ref="H103:H104"/>
    <mergeCell ref="J103:J104"/>
    <mergeCell ref="L103:L104"/>
    <mergeCell ref="O103:O104"/>
    <mergeCell ref="V107:V108"/>
    <mergeCell ref="W107:W108"/>
    <mergeCell ref="X107:X108"/>
    <mergeCell ref="B109:C110"/>
    <mergeCell ref="D109:D110"/>
    <mergeCell ref="F109:F110"/>
    <mergeCell ref="H109:H110"/>
    <mergeCell ref="J109:K110"/>
    <mergeCell ref="L109:L110"/>
    <mergeCell ref="O109:O110"/>
    <mergeCell ref="P107:P108"/>
    <mergeCell ref="Q107:Q108"/>
    <mergeCell ref="R107:R108"/>
    <mergeCell ref="S107:S108"/>
    <mergeCell ref="T107:T108"/>
    <mergeCell ref="U107:U108"/>
    <mergeCell ref="V105:V106"/>
    <mergeCell ref="W105:W106"/>
    <mergeCell ref="X105:X106"/>
    <mergeCell ref="B107:C108"/>
    <mergeCell ref="D107:D108"/>
    <mergeCell ref="F107:F108"/>
    <mergeCell ref="H107:I108"/>
    <mergeCell ref="J107:J108"/>
    <mergeCell ref="L107:L108"/>
    <mergeCell ref="O107:O108"/>
    <mergeCell ref="P105:P106"/>
    <mergeCell ref="Q105:Q106"/>
    <mergeCell ref="R105:R106"/>
    <mergeCell ref="S105:S106"/>
    <mergeCell ref="T105:T106"/>
    <mergeCell ref="U105:U106"/>
    <mergeCell ref="E113:M113"/>
    <mergeCell ref="N113:Q113"/>
    <mergeCell ref="S113:V113"/>
    <mergeCell ref="W113:X113"/>
    <mergeCell ref="Z113:AA113"/>
    <mergeCell ref="E114:M114"/>
    <mergeCell ref="N114:Q114"/>
    <mergeCell ref="S114:V114"/>
    <mergeCell ref="W114:X114"/>
    <mergeCell ref="Z114:AA114"/>
    <mergeCell ref="V109:V110"/>
    <mergeCell ref="W109:W110"/>
    <mergeCell ref="X109:X110"/>
    <mergeCell ref="E112:M112"/>
    <mergeCell ref="N112:Q112"/>
    <mergeCell ref="S112:V112"/>
    <mergeCell ref="P109:P110"/>
    <mergeCell ref="Q109:Q110"/>
    <mergeCell ref="R109:R110"/>
    <mergeCell ref="S109:S110"/>
    <mergeCell ref="T109:T110"/>
    <mergeCell ref="U109:U110"/>
    <mergeCell ref="E118:M118"/>
    <mergeCell ref="N118:Q118"/>
    <mergeCell ref="S118:V118"/>
    <mergeCell ref="E119:M119"/>
    <mergeCell ref="N119:Q119"/>
    <mergeCell ref="S119:V119"/>
    <mergeCell ref="W116:X116"/>
    <mergeCell ref="Z116:AA116"/>
    <mergeCell ref="E117:M117"/>
    <mergeCell ref="N117:Q117"/>
    <mergeCell ref="S117:V117"/>
    <mergeCell ref="W117:X117"/>
    <mergeCell ref="Z117:AA117"/>
    <mergeCell ref="E115:M115"/>
    <mergeCell ref="N115:Q115"/>
    <mergeCell ref="S115:V115"/>
    <mergeCell ref="E116:M116"/>
    <mergeCell ref="N116:Q116"/>
    <mergeCell ref="S116:V116"/>
    <mergeCell ref="A122:W122"/>
    <mergeCell ref="A124:A132"/>
    <mergeCell ref="B124:C124"/>
    <mergeCell ref="D124:E124"/>
    <mergeCell ref="F124:G124"/>
    <mergeCell ref="H124:I124"/>
    <mergeCell ref="J124:K124"/>
    <mergeCell ref="L124:M124"/>
    <mergeCell ref="N124:N132"/>
    <mergeCell ref="B125:C126"/>
    <mergeCell ref="W119:X119"/>
    <mergeCell ref="Z119:AA119"/>
    <mergeCell ref="E120:M120"/>
    <mergeCell ref="N120:Q120"/>
    <mergeCell ref="S120:V120"/>
    <mergeCell ref="W120:X120"/>
    <mergeCell ref="Z120:AA120"/>
    <mergeCell ref="V125:V126"/>
    <mergeCell ref="W125:W126"/>
    <mergeCell ref="Z125:Z126"/>
    <mergeCell ref="B127:C128"/>
    <mergeCell ref="D127:D128"/>
    <mergeCell ref="F127:G128"/>
    <mergeCell ref="H127:H128"/>
    <mergeCell ref="J127:J128"/>
    <mergeCell ref="L127:L128"/>
    <mergeCell ref="O127:O128"/>
    <mergeCell ref="P125:P126"/>
    <mergeCell ref="Q125:Q126"/>
    <mergeCell ref="R125:R126"/>
    <mergeCell ref="S125:S126"/>
    <mergeCell ref="T125:T126"/>
    <mergeCell ref="U125:U126"/>
    <mergeCell ref="D125:E126"/>
    <mergeCell ref="F125:F126"/>
    <mergeCell ref="H125:H126"/>
    <mergeCell ref="J125:J126"/>
    <mergeCell ref="L125:L126"/>
    <mergeCell ref="O125:O126"/>
    <mergeCell ref="V129:V130"/>
    <mergeCell ref="W129:W130"/>
    <mergeCell ref="Z129:Z130"/>
    <mergeCell ref="B131:C132"/>
    <mergeCell ref="D131:D132"/>
    <mergeCell ref="F131:F132"/>
    <mergeCell ref="H131:H132"/>
    <mergeCell ref="J131:K132"/>
    <mergeCell ref="L131:L132"/>
    <mergeCell ref="O131:O132"/>
    <mergeCell ref="P129:P130"/>
    <mergeCell ref="Q129:Q130"/>
    <mergeCell ref="R129:R130"/>
    <mergeCell ref="S129:S130"/>
    <mergeCell ref="T129:T130"/>
    <mergeCell ref="U129:U130"/>
    <mergeCell ref="V127:V128"/>
    <mergeCell ref="W127:W128"/>
    <mergeCell ref="Z127:Z128"/>
    <mergeCell ref="B129:C130"/>
    <mergeCell ref="D129:D130"/>
    <mergeCell ref="F129:F130"/>
    <mergeCell ref="H129:I130"/>
    <mergeCell ref="J129:J130"/>
    <mergeCell ref="L129:L130"/>
    <mergeCell ref="O129:O130"/>
    <mergeCell ref="P127:P128"/>
    <mergeCell ref="Q127:Q128"/>
    <mergeCell ref="R127:R128"/>
    <mergeCell ref="S127:S128"/>
    <mergeCell ref="T127:T128"/>
    <mergeCell ref="U127:U128"/>
    <mergeCell ref="E135:M135"/>
    <mergeCell ref="N135:Q135"/>
    <mergeCell ref="S135:V135"/>
    <mergeCell ref="W135:X135"/>
    <mergeCell ref="Z135:AA135"/>
    <mergeCell ref="E136:M136"/>
    <mergeCell ref="N136:Q136"/>
    <mergeCell ref="S136:V136"/>
    <mergeCell ref="W136:X136"/>
    <mergeCell ref="Z136:AA136"/>
    <mergeCell ref="V131:V132"/>
    <mergeCell ref="W131:W132"/>
    <mergeCell ref="Z131:Z132"/>
    <mergeCell ref="E134:M134"/>
    <mergeCell ref="N134:Q134"/>
    <mergeCell ref="S134:V134"/>
    <mergeCell ref="P131:P132"/>
    <mergeCell ref="Q131:Q132"/>
    <mergeCell ref="R131:R132"/>
    <mergeCell ref="S131:S132"/>
    <mergeCell ref="T131:T132"/>
    <mergeCell ref="U131:U132"/>
    <mergeCell ref="E140:M140"/>
    <mergeCell ref="N140:Q140"/>
    <mergeCell ref="S140:V140"/>
    <mergeCell ref="E141:M141"/>
    <mergeCell ref="N141:Q141"/>
    <mergeCell ref="S141:V141"/>
    <mergeCell ref="W138:X138"/>
    <mergeCell ref="Z138:AA138"/>
    <mergeCell ref="E139:M139"/>
    <mergeCell ref="N139:Q139"/>
    <mergeCell ref="S139:V139"/>
    <mergeCell ref="W139:X139"/>
    <mergeCell ref="Z139:AA139"/>
    <mergeCell ref="E137:M137"/>
    <mergeCell ref="N137:Q137"/>
    <mergeCell ref="S137:V137"/>
    <mergeCell ref="E138:M138"/>
    <mergeCell ref="N138:Q138"/>
    <mergeCell ref="S138:V138"/>
    <mergeCell ref="A144:W144"/>
    <mergeCell ref="A146:A154"/>
    <mergeCell ref="B146:C146"/>
    <mergeCell ref="D146:E146"/>
    <mergeCell ref="F146:G146"/>
    <mergeCell ref="H146:I146"/>
    <mergeCell ref="J146:K146"/>
    <mergeCell ref="L146:M146"/>
    <mergeCell ref="N146:N154"/>
    <mergeCell ref="B147:C148"/>
    <mergeCell ref="W141:X141"/>
    <mergeCell ref="Z141:AA141"/>
    <mergeCell ref="E142:M142"/>
    <mergeCell ref="N142:Q142"/>
    <mergeCell ref="S142:V142"/>
    <mergeCell ref="W142:X142"/>
    <mergeCell ref="Z142:AA142"/>
    <mergeCell ref="V147:V148"/>
    <mergeCell ref="W147:W148"/>
    <mergeCell ref="X147:X148"/>
    <mergeCell ref="B149:C150"/>
    <mergeCell ref="D149:D150"/>
    <mergeCell ref="F149:G150"/>
    <mergeCell ref="H149:H150"/>
    <mergeCell ref="J149:J150"/>
    <mergeCell ref="L149:L150"/>
    <mergeCell ref="O149:O150"/>
    <mergeCell ref="P147:P148"/>
    <mergeCell ref="Q147:Q148"/>
    <mergeCell ref="R147:R148"/>
    <mergeCell ref="S147:S148"/>
    <mergeCell ref="T147:T148"/>
    <mergeCell ref="U147:U148"/>
    <mergeCell ref="D147:E148"/>
    <mergeCell ref="F147:F148"/>
    <mergeCell ref="H147:H148"/>
    <mergeCell ref="J147:J148"/>
    <mergeCell ref="L147:L148"/>
    <mergeCell ref="O147:O148"/>
    <mergeCell ref="V151:V152"/>
    <mergeCell ref="W151:W152"/>
    <mergeCell ref="X151:X152"/>
    <mergeCell ref="B153:C154"/>
    <mergeCell ref="D153:D154"/>
    <mergeCell ref="F153:F154"/>
    <mergeCell ref="H153:H154"/>
    <mergeCell ref="J153:K154"/>
    <mergeCell ref="L153:L154"/>
    <mergeCell ref="O153:O154"/>
    <mergeCell ref="P151:P152"/>
    <mergeCell ref="Q151:Q152"/>
    <mergeCell ref="R151:R152"/>
    <mergeCell ref="S151:S152"/>
    <mergeCell ref="T151:T152"/>
    <mergeCell ref="U151:U152"/>
    <mergeCell ref="V149:V150"/>
    <mergeCell ref="W149:W150"/>
    <mergeCell ref="X149:X150"/>
    <mergeCell ref="B151:C152"/>
    <mergeCell ref="D151:D152"/>
    <mergeCell ref="F151:F152"/>
    <mergeCell ref="H151:I152"/>
    <mergeCell ref="J151:J152"/>
    <mergeCell ref="L151:L152"/>
    <mergeCell ref="O151:O152"/>
    <mergeCell ref="P149:P150"/>
    <mergeCell ref="Q149:Q150"/>
    <mergeCell ref="R149:R150"/>
    <mergeCell ref="S149:S150"/>
    <mergeCell ref="T149:T150"/>
    <mergeCell ref="U149:U150"/>
    <mergeCell ref="E157:M157"/>
    <mergeCell ref="N157:Q157"/>
    <mergeCell ref="S157:V157"/>
    <mergeCell ref="W157:X157"/>
    <mergeCell ref="Z157:AA157"/>
    <mergeCell ref="E158:M158"/>
    <mergeCell ref="N158:Q158"/>
    <mergeCell ref="S158:V158"/>
    <mergeCell ref="W158:X158"/>
    <mergeCell ref="Z158:AA158"/>
    <mergeCell ref="V153:V154"/>
    <mergeCell ref="W153:W154"/>
    <mergeCell ref="X153:X154"/>
    <mergeCell ref="E156:M156"/>
    <mergeCell ref="N156:Q156"/>
    <mergeCell ref="S156:V156"/>
    <mergeCell ref="P153:P154"/>
    <mergeCell ref="Q153:Q154"/>
    <mergeCell ref="R153:R154"/>
    <mergeCell ref="S153:S154"/>
    <mergeCell ref="T153:T154"/>
    <mergeCell ref="U153:U154"/>
    <mergeCell ref="E162:M162"/>
    <mergeCell ref="N162:Q162"/>
    <mergeCell ref="S162:V162"/>
    <mergeCell ref="E163:M163"/>
    <mergeCell ref="N163:Q163"/>
    <mergeCell ref="S163:V163"/>
    <mergeCell ref="W160:X160"/>
    <mergeCell ref="Z160:AA160"/>
    <mergeCell ref="E161:M161"/>
    <mergeCell ref="N161:Q161"/>
    <mergeCell ref="S161:V161"/>
    <mergeCell ref="W161:X161"/>
    <mergeCell ref="Z161:AA161"/>
    <mergeCell ref="E159:M159"/>
    <mergeCell ref="N159:Q159"/>
    <mergeCell ref="S159:V159"/>
    <mergeCell ref="E160:M160"/>
    <mergeCell ref="N160:Q160"/>
    <mergeCell ref="S160:V160"/>
    <mergeCell ref="A166:W166"/>
    <mergeCell ref="A168:A176"/>
    <mergeCell ref="B168:C168"/>
    <mergeCell ref="D168:E168"/>
    <mergeCell ref="F168:G168"/>
    <mergeCell ref="H168:I168"/>
    <mergeCell ref="J168:K168"/>
    <mergeCell ref="L168:M168"/>
    <mergeCell ref="N168:N176"/>
    <mergeCell ref="B169:C170"/>
    <mergeCell ref="W163:X163"/>
    <mergeCell ref="Z163:AA163"/>
    <mergeCell ref="E164:M164"/>
    <mergeCell ref="N164:Q164"/>
    <mergeCell ref="S164:V164"/>
    <mergeCell ref="W164:X164"/>
    <mergeCell ref="Z164:AA164"/>
    <mergeCell ref="V169:V170"/>
    <mergeCell ref="W169:W170"/>
    <mergeCell ref="X169:X170"/>
    <mergeCell ref="B171:C172"/>
    <mergeCell ref="D171:D172"/>
    <mergeCell ref="F171:G172"/>
    <mergeCell ref="H171:H172"/>
    <mergeCell ref="J171:J172"/>
    <mergeCell ref="L171:L172"/>
    <mergeCell ref="O171:O172"/>
    <mergeCell ref="P169:P170"/>
    <mergeCell ref="Q169:Q170"/>
    <mergeCell ref="R169:R170"/>
    <mergeCell ref="S169:S170"/>
    <mergeCell ref="T169:T170"/>
    <mergeCell ref="U169:U170"/>
    <mergeCell ref="D169:E170"/>
    <mergeCell ref="F169:F170"/>
    <mergeCell ref="H169:H170"/>
    <mergeCell ref="J169:J170"/>
    <mergeCell ref="L169:L170"/>
    <mergeCell ref="O169:O170"/>
    <mergeCell ref="V173:V174"/>
    <mergeCell ref="W173:W174"/>
    <mergeCell ref="X173:X174"/>
    <mergeCell ref="B175:C176"/>
    <mergeCell ref="D175:D176"/>
    <mergeCell ref="F175:F176"/>
    <mergeCell ref="H175:H176"/>
    <mergeCell ref="J175:K176"/>
    <mergeCell ref="L175:L176"/>
    <mergeCell ref="O175:O176"/>
    <mergeCell ref="P173:P174"/>
    <mergeCell ref="Q173:Q174"/>
    <mergeCell ref="R173:R174"/>
    <mergeCell ref="S173:S174"/>
    <mergeCell ref="T173:T174"/>
    <mergeCell ref="U173:U174"/>
    <mergeCell ref="V171:V172"/>
    <mergeCell ref="W171:W172"/>
    <mergeCell ref="X171:X172"/>
    <mergeCell ref="B173:C174"/>
    <mergeCell ref="D173:D174"/>
    <mergeCell ref="F173:F174"/>
    <mergeCell ref="H173:I174"/>
    <mergeCell ref="J173:J174"/>
    <mergeCell ref="L173:L174"/>
    <mergeCell ref="O173:O174"/>
    <mergeCell ref="P171:P172"/>
    <mergeCell ref="Q171:Q172"/>
    <mergeCell ref="R171:R172"/>
    <mergeCell ref="S171:S172"/>
    <mergeCell ref="T171:T172"/>
    <mergeCell ref="U171:U172"/>
    <mergeCell ref="E181:M181"/>
    <mergeCell ref="N181:Q181"/>
    <mergeCell ref="S181:V181"/>
    <mergeCell ref="E182:M182"/>
    <mergeCell ref="N182:Q182"/>
    <mergeCell ref="S182:V182"/>
    <mergeCell ref="E179:M179"/>
    <mergeCell ref="N179:Q179"/>
    <mergeCell ref="S179:V179"/>
    <mergeCell ref="W179:X179"/>
    <mergeCell ref="V199:V200"/>
    <mergeCell ref="W199:W200"/>
    <mergeCell ref="X199:X200"/>
    <mergeCell ref="U195:U196"/>
    <mergeCell ref="V195:V196"/>
    <mergeCell ref="W195:W196"/>
    <mergeCell ref="X195:X196"/>
    <mergeCell ref="O195:O196"/>
    <mergeCell ref="P195:P196"/>
    <mergeCell ref="Q195:Q196"/>
    <mergeCell ref="Z179:AA179"/>
    <mergeCell ref="E180:M180"/>
    <mergeCell ref="N180:Q180"/>
    <mergeCell ref="S180:V180"/>
    <mergeCell ref="W180:X180"/>
    <mergeCell ref="Z180:AA180"/>
    <mergeCell ref="V175:V176"/>
    <mergeCell ref="W175:W176"/>
    <mergeCell ref="X175:X176"/>
    <mergeCell ref="E178:M178"/>
    <mergeCell ref="N178:Q178"/>
    <mergeCell ref="S178:V178"/>
    <mergeCell ref="P175:P176"/>
    <mergeCell ref="Q175:Q176"/>
    <mergeCell ref="R175:R176"/>
    <mergeCell ref="S175:S176"/>
    <mergeCell ref="T175:T176"/>
    <mergeCell ref="U175:U176"/>
    <mergeCell ref="O197:O198"/>
    <mergeCell ref="P197:P198"/>
    <mergeCell ref="Q197:Q198"/>
    <mergeCell ref="R197:R198"/>
    <mergeCell ref="X124:Y124"/>
    <mergeCell ref="X125:Y126"/>
    <mergeCell ref="X127:Y128"/>
    <mergeCell ref="X129:Y130"/>
    <mergeCell ref="X131:Y132"/>
    <mergeCell ref="X14:Y14"/>
    <mergeCell ref="X15:Y16"/>
    <mergeCell ref="X17:Y18"/>
    <mergeCell ref="X19:Y20"/>
    <mergeCell ref="X21:Y22"/>
    <mergeCell ref="A190:A199"/>
    <mergeCell ref="W185:X185"/>
    <mergeCell ref="Z185:AA185"/>
    <mergeCell ref="E186:M186"/>
    <mergeCell ref="N186:Q186"/>
    <mergeCell ref="S186:V186"/>
    <mergeCell ref="W186:X186"/>
    <mergeCell ref="Z186:AA186"/>
    <mergeCell ref="E184:M184"/>
    <mergeCell ref="N184:Q184"/>
    <mergeCell ref="S184:V184"/>
    <mergeCell ref="E185:M185"/>
    <mergeCell ref="N185:Q185"/>
    <mergeCell ref="S185:V185"/>
    <mergeCell ref="W182:X182"/>
    <mergeCell ref="Z182:AA182"/>
    <mergeCell ref="E183:M183"/>
    <mergeCell ref="N183:Q183"/>
    <mergeCell ref="S183:V183"/>
    <mergeCell ref="W183:X183"/>
    <mergeCell ref="Z183:AA183"/>
    <mergeCell ref="U199:U20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opLeftCell="A4" workbookViewId="0">
      <selection activeCell="I21" sqref="I21"/>
    </sheetView>
  </sheetViews>
  <sheetFormatPr baseColWidth="10" defaultColWidth="10.7109375" defaultRowHeight="15" x14ac:dyDescent="0.25"/>
  <cols>
    <col min="1" max="1" width="11.42578125" customWidth="1"/>
    <col min="3" max="3" width="33" customWidth="1"/>
    <col min="4" max="4" width="6.7109375" customWidth="1"/>
    <col min="6" max="6" width="26.85546875" customWidth="1"/>
    <col min="7" max="7" width="7.42578125" customWidth="1"/>
    <col min="9" max="9" width="31.85546875" customWidth="1"/>
  </cols>
  <sheetData>
    <row r="1" spans="1:9" x14ac:dyDescent="0.25">
      <c r="A1" s="11"/>
      <c r="B1" s="2"/>
    </row>
    <row r="2" spans="1:9" ht="26.25" x14ac:dyDescent="0.25">
      <c r="A2" s="11"/>
      <c r="B2" s="147" t="s">
        <v>44</v>
      </c>
      <c r="C2" s="147"/>
      <c r="D2" s="147"/>
      <c r="E2" s="147"/>
      <c r="F2" s="147"/>
      <c r="G2" s="147"/>
      <c r="H2" s="147"/>
      <c r="I2" s="147"/>
    </row>
    <row r="3" spans="1:9" ht="12" customHeight="1" x14ac:dyDescent="0.25">
      <c r="A3" s="12"/>
      <c r="B3" s="146"/>
      <c r="C3" s="146"/>
      <c r="E3" s="146"/>
      <c r="F3" s="146"/>
    </row>
    <row r="4" spans="1:9" x14ac:dyDescent="0.25">
      <c r="A4" s="10"/>
      <c r="B4" s="7" t="s">
        <v>0</v>
      </c>
      <c r="C4" s="7" t="s">
        <v>34</v>
      </c>
      <c r="D4" s="1"/>
      <c r="E4" s="7" t="s">
        <v>0</v>
      </c>
      <c r="F4" s="7" t="s">
        <v>35</v>
      </c>
      <c r="G4" s="1"/>
      <c r="H4" s="7" t="s">
        <v>0</v>
      </c>
      <c r="I4" s="7" t="s">
        <v>36</v>
      </c>
    </row>
    <row r="5" spans="1:9" x14ac:dyDescent="0.25">
      <c r="A5" s="10"/>
      <c r="B5" s="3">
        <v>1</v>
      </c>
      <c r="C5" s="67" t="s">
        <v>17</v>
      </c>
      <c r="E5" s="3">
        <v>5</v>
      </c>
      <c r="F5" s="4" t="s">
        <v>20</v>
      </c>
      <c r="H5" s="3">
        <v>9</v>
      </c>
      <c r="I5" s="4" t="s">
        <v>80</v>
      </c>
    </row>
    <row r="6" spans="1:9" x14ac:dyDescent="0.25">
      <c r="A6" s="10"/>
      <c r="B6" s="3">
        <v>2</v>
      </c>
      <c r="C6" s="4" t="s">
        <v>79</v>
      </c>
      <c r="E6" s="3">
        <v>6</v>
      </c>
      <c r="F6" s="4" t="s">
        <v>31</v>
      </c>
      <c r="H6" s="3">
        <v>10</v>
      </c>
      <c r="I6" s="4" t="s">
        <v>24</v>
      </c>
    </row>
    <row r="7" spans="1:9" x14ac:dyDescent="0.25">
      <c r="A7" s="10"/>
      <c r="B7" s="3">
        <v>3</v>
      </c>
      <c r="C7" s="5" t="s">
        <v>43</v>
      </c>
      <c r="E7" s="3">
        <v>7</v>
      </c>
      <c r="F7" s="4" t="s">
        <v>4</v>
      </c>
      <c r="H7" s="3">
        <v>11</v>
      </c>
      <c r="I7" s="4" t="s">
        <v>3</v>
      </c>
    </row>
    <row r="8" spans="1:9" x14ac:dyDescent="0.25">
      <c r="A8" s="10"/>
      <c r="B8" s="3">
        <v>4</v>
      </c>
      <c r="C8" s="4" t="s">
        <v>16</v>
      </c>
      <c r="E8" s="3">
        <v>8</v>
      </c>
      <c r="F8" s="4" t="s">
        <v>15</v>
      </c>
      <c r="H8" s="3">
        <v>12</v>
      </c>
      <c r="I8" s="6" t="s">
        <v>1</v>
      </c>
    </row>
    <row r="9" spans="1:9" x14ac:dyDescent="0.25">
      <c r="B9" s="2"/>
      <c r="E9" s="2"/>
    </row>
    <row r="10" spans="1:9" x14ac:dyDescent="0.25">
      <c r="B10" s="2"/>
      <c r="E10" s="2"/>
    </row>
    <row r="11" spans="1:9" s="1" customFormat="1" x14ac:dyDescent="0.25">
      <c r="A11" s="10"/>
      <c r="B11" s="7" t="s">
        <v>0</v>
      </c>
      <c r="C11" s="7" t="s">
        <v>37</v>
      </c>
      <c r="E11" s="7" t="s">
        <v>0</v>
      </c>
      <c r="F11" s="7" t="s">
        <v>38</v>
      </c>
      <c r="H11" s="7" t="s">
        <v>0</v>
      </c>
      <c r="I11" s="7" t="s">
        <v>39</v>
      </c>
    </row>
    <row r="12" spans="1:9" x14ac:dyDescent="0.25">
      <c r="A12" s="10"/>
      <c r="B12" s="3">
        <v>13</v>
      </c>
      <c r="C12" s="4" t="s">
        <v>25</v>
      </c>
      <c r="E12" s="3">
        <v>17</v>
      </c>
      <c r="F12" s="4" t="s">
        <v>6</v>
      </c>
      <c r="H12" s="3">
        <v>21</v>
      </c>
      <c r="I12" s="4" t="s">
        <v>12</v>
      </c>
    </row>
    <row r="13" spans="1:9" x14ac:dyDescent="0.25">
      <c r="A13" s="10"/>
      <c r="B13" s="3">
        <v>14</v>
      </c>
      <c r="C13" s="4" t="s">
        <v>23</v>
      </c>
      <c r="E13" s="3">
        <v>18</v>
      </c>
      <c r="F13" s="4" t="s">
        <v>29</v>
      </c>
      <c r="H13" s="3">
        <v>22</v>
      </c>
      <c r="I13" s="4" t="s">
        <v>28</v>
      </c>
    </row>
    <row r="14" spans="1:9" x14ac:dyDescent="0.25">
      <c r="A14" s="10"/>
      <c r="B14" s="3">
        <v>15</v>
      </c>
      <c r="C14" s="4" t="s">
        <v>13</v>
      </c>
      <c r="E14" s="3">
        <v>19</v>
      </c>
      <c r="F14" s="4" t="s">
        <v>18</v>
      </c>
      <c r="H14" s="3">
        <v>23</v>
      </c>
      <c r="I14" s="4" t="s">
        <v>32</v>
      </c>
    </row>
    <row r="15" spans="1:9" x14ac:dyDescent="0.25">
      <c r="A15" s="10"/>
      <c r="B15" s="3">
        <v>16</v>
      </c>
      <c r="C15" s="4" t="s">
        <v>10</v>
      </c>
      <c r="E15" s="3">
        <v>20</v>
      </c>
      <c r="F15" s="4" t="s">
        <v>22</v>
      </c>
      <c r="H15" s="3">
        <v>24</v>
      </c>
      <c r="I15" s="4" t="s">
        <v>5</v>
      </c>
    </row>
    <row r="16" spans="1:9" x14ac:dyDescent="0.25">
      <c r="B16" s="2"/>
      <c r="E16" s="2"/>
    </row>
    <row r="17" spans="1:9" s="1" customFormat="1" x14ac:dyDescent="0.25">
      <c r="A17" s="10"/>
      <c r="B17" s="7" t="s">
        <v>0</v>
      </c>
      <c r="C17" s="7" t="s">
        <v>40</v>
      </c>
      <c r="E17" s="7" t="s">
        <v>0</v>
      </c>
      <c r="F17" s="7" t="s">
        <v>41</v>
      </c>
      <c r="H17" s="7" t="s">
        <v>0</v>
      </c>
      <c r="I17" s="7" t="s">
        <v>42</v>
      </c>
    </row>
    <row r="18" spans="1:9" x14ac:dyDescent="0.25">
      <c r="A18" s="10"/>
      <c r="B18" s="3">
        <v>25</v>
      </c>
      <c r="C18" s="9" t="s">
        <v>26</v>
      </c>
      <c r="E18" s="3">
        <v>29</v>
      </c>
      <c r="F18" s="4" t="s">
        <v>8</v>
      </c>
      <c r="H18" s="3">
        <v>33</v>
      </c>
      <c r="I18" s="4" t="s">
        <v>27</v>
      </c>
    </row>
    <row r="19" spans="1:9" x14ac:dyDescent="0.25">
      <c r="A19" s="10"/>
      <c r="B19" s="3">
        <v>26</v>
      </c>
      <c r="C19" s="4" t="s">
        <v>77</v>
      </c>
      <c r="E19" s="3">
        <v>30</v>
      </c>
      <c r="F19" s="4" t="s">
        <v>14</v>
      </c>
      <c r="H19" s="3">
        <v>34</v>
      </c>
      <c r="I19" s="4" t="s">
        <v>33</v>
      </c>
    </row>
    <row r="20" spans="1:9" x14ac:dyDescent="0.25">
      <c r="A20" s="10"/>
      <c r="B20" s="3">
        <v>27</v>
      </c>
      <c r="C20" s="4" t="s">
        <v>30</v>
      </c>
      <c r="E20" s="3">
        <v>31</v>
      </c>
      <c r="F20" s="4" t="s">
        <v>11</v>
      </c>
      <c r="H20" s="3">
        <v>35</v>
      </c>
      <c r="I20" s="4" t="s">
        <v>7</v>
      </c>
    </row>
    <row r="21" spans="1:9" x14ac:dyDescent="0.25">
      <c r="A21" s="10"/>
      <c r="B21" s="3">
        <v>28</v>
      </c>
      <c r="C21" s="4" t="s">
        <v>9</v>
      </c>
      <c r="E21" s="3">
        <v>32</v>
      </c>
      <c r="F21" s="4" t="s">
        <v>21</v>
      </c>
      <c r="H21" s="3">
        <v>36</v>
      </c>
      <c r="I21" s="4" t="s">
        <v>2</v>
      </c>
    </row>
    <row r="22" spans="1:9" x14ac:dyDescent="0.25">
      <c r="B22" s="2"/>
      <c r="E22" s="2"/>
      <c r="H22" s="3">
        <v>37</v>
      </c>
      <c r="I22" s="4" t="s">
        <v>19</v>
      </c>
    </row>
    <row r="23" spans="1:9" x14ac:dyDescent="0.25">
      <c r="B23" s="2"/>
      <c r="E23" s="2"/>
    </row>
    <row r="24" spans="1:9" x14ac:dyDescent="0.25">
      <c r="B24" s="2"/>
      <c r="E24" s="2"/>
    </row>
    <row r="25" spans="1:9" x14ac:dyDescent="0.25">
      <c r="B25" s="2"/>
      <c r="E25" s="2"/>
    </row>
    <row r="26" spans="1:9" x14ac:dyDescent="0.25">
      <c r="B26" s="2"/>
      <c r="E26" s="2"/>
    </row>
    <row r="27" spans="1:9" x14ac:dyDescent="0.25">
      <c r="B27" s="2"/>
      <c r="E27" s="2"/>
    </row>
    <row r="28" spans="1:9" x14ac:dyDescent="0.25">
      <c r="B28" s="2"/>
      <c r="E28" s="2"/>
    </row>
    <row r="29" spans="1:9" x14ac:dyDescent="0.25">
      <c r="A29" s="8"/>
      <c r="B29" s="2"/>
      <c r="E29" s="2"/>
    </row>
    <row r="30" spans="1:9" x14ac:dyDescent="0.25">
      <c r="B30" s="2"/>
      <c r="E30" s="2"/>
    </row>
    <row r="31" spans="1:9" x14ac:dyDescent="0.25">
      <c r="B31" s="2"/>
      <c r="E31" s="2"/>
    </row>
    <row r="32" spans="1:9" x14ac:dyDescent="0.25">
      <c r="B32" s="2"/>
      <c r="E32" s="2"/>
    </row>
    <row r="33" spans="2:5" x14ac:dyDescent="0.25">
      <c r="B33" s="2"/>
      <c r="E33" s="2"/>
    </row>
    <row r="34" spans="2:5" x14ac:dyDescent="0.25">
      <c r="B34" s="2"/>
      <c r="E34" s="2"/>
    </row>
    <row r="35" spans="2:5" x14ac:dyDescent="0.25">
      <c r="B35" s="2"/>
      <c r="E35" s="2"/>
    </row>
    <row r="36" spans="2:5" x14ac:dyDescent="0.25">
      <c r="B36" s="2"/>
      <c r="E36" s="2"/>
    </row>
    <row r="37" spans="2:5" x14ac:dyDescent="0.25">
      <c r="B37" s="2"/>
      <c r="E37" s="2"/>
    </row>
    <row r="38" spans="2:5" x14ac:dyDescent="0.25">
      <c r="B38" s="2"/>
    </row>
  </sheetData>
  <sheetProtection algorithmName="SHA-512" hashValue="hDr5FKU2R4mOcoU8nnCa0AhRsaBkjwtDek/qqavmmKL1PFURt3cJESBckDqeYOCkk2oSfqO2HCPL1fuUw/symg==" saltValue="CaWk7va51CpUcK0qBG3Rpg==" spinCount="100000" sheet="1" objects="1" scenarios="1"/>
  <mergeCells count="3">
    <mergeCell ref="B3:C3"/>
    <mergeCell ref="E3:F3"/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E130-1DCE-4481-8798-BE09630AF0E3}">
  <dimension ref="A3:AA98"/>
  <sheetViews>
    <sheetView showGridLines="0" tabSelected="1" topLeftCell="C85" zoomScale="95" zoomScaleNormal="95" workbookViewId="0">
      <selection activeCell="S107" sqref="S107"/>
    </sheetView>
  </sheetViews>
  <sheetFormatPr baseColWidth="10" defaultColWidth="10.85546875" defaultRowHeight="15" x14ac:dyDescent="0.3"/>
  <cols>
    <col min="1" max="1" width="10.28515625" style="13" customWidth="1"/>
    <col min="2" max="2" width="31" style="13" customWidth="1"/>
    <col min="3" max="3" width="5.7109375" style="13" customWidth="1"/>
    <col min="4" max="4" width="2.5703125" style="13" customWidth="1"/>
    <col min="5" max="5" width="4.42578125" style="13" customWidth="1"/>
    <col min="6" max="6" width="2.7109375" style="13" customWidth="1"/>
    <col min="7" max="7" width="4.5703125" style="13" customWidth="1"/>
    <col min="8" max="8" width="2.5703125" style="13" customWidth="1"/>
    <col min="9" max="9" width="4" style="13" customWidth="1"/>
    <col min="10" max="10" width="2.85546875" style="13" customWidth="1"/>
    <col min="11" max="11" width="4.85546875" style="13" customWidth="1"/>
    <col min="12" max="12" width="2.42578125" style="13" customWidth="1"/>
    <col min="13" max="13" width="4.85546875" style="13" customWidth="1"/>
    <col min="14" max="14" width="2.7109375" style="13" customWidth="1"/>
    <col min="15" max="15" width="5.7109375" style="13" customWidth="1"/>
    <col min="16" max="16" width="6.42578125" style="13" customWidth="1"/>
    <col min="17" max="19" width="5.7109375" style="13" customWidth="1"/>
    <col min="20" max="20" width="5.7109375" style="14" customWidth="1"/>
    <col min="21" max="22" width="5.7109375" style="13" customWidth="1"/>
    <col min="23" max="23" width="5.7109375" style="15" customWidth="1"/>
    <col min="24" max="24" width="6.28515625" style="13" customWidth="1"/>
    <col min="25" max="25" width="5.7109375" style="13" customWidth="1"/>
    <col min="26" max="26" width="5.7109375" style="15" customWidth="1"/>
    <col min="27" max="27" width="6.28515625" style="13" customWidth="1"/>
    <col min="28" max="31" width="11.42578125" style="13" customWidth="1"/>
    <col min="32" max="16384" width="10.85546875" style="13"/>
  </cols>
  <sheetData>
    <row r="3" spans="1:27" x14ac:dyDescent="0.3">
      <c r="M3" s="144"/>
      <c r="N3" s="144"/>
      <c r="O3" s="144"/>
    </row>
    <row r="4" spans="1:27" x14ac:dyDescent="0.3">
      <c r="M4" s="144"/>
      <c r="N4" s="144"/>
      <c r="O4" s="144"/>
    </row>
    <row r="5" spans="1:27" x14ac:dyDescent="0.3">
      <c r="M5" s="144"/>
      <c r="N5" s="144"/>
      <c r="O5" s="144"/>
    </row>
    <row r="9" spans="1:27" ht="15" customHeight="1" x14ac:dyDescent="0.3">
      <c r="B9" s="16" t="s">
        <v>90</v>
      </c>
      <c r="AA9" s="16" t="s">
        <v>91</v>
      </c>
    </row>
    <row r="10" spans="1:27" ht="21.75" customHeight="1" x14ac:dyDescent="0.3">
      <c r="A10" s="145" t="s">
        <v>78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7"/>
      <c r="Y10" s="17"/>
      <c r="Z10" s="18"/>
      <c r="AA10" s="17"/>
    </row>
    <row r="11" spans="1:27" ht="16.5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1"/>
      <c r="AA11" s="20"/>
    </row>
    <row r="12" spans="1:27" ht="15" customHeight="1" x14ac:dyDescent="0.3">
      <c r="A12" s="133" t="s">
        <v>89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22"/>
      <c r="Y12" s="22"/>
      <c r="Z12" s="18"/>
      <c r="AA12" s="22"/>
    </row>
    <row r="13" spans="1:27" ht="15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3"/>
      <c r="V13" s="23"/>
      <c r="W13" s="25"/>
      <c r="X13" s="26"/>
      <c r="Y13" s="26"/>
      <c r="Z13" s="25"/>
      <c r="AA13" s="26"/>
    </row>
    <row r="14" spans="1:27" ht="15" customHeight="1" x14ac:dyDescent="0.3">
      <c r="A14" s="134" t="s">
        <v>34</v>
      </c>
      <c r="B14" s="79" t="s">
        <v>46</v>
      </c>
      <c r="C14" s="80"/>
      <c r="D14" s="79">
        <v>1</v>
      </c>
      <c r="E14" s="80"/>
      <c r="F14" s="79">
        <v>2</v>
      </c>
      <c r="G14" s="80"/>
      <c r="H14" s="79">
        <v>3</v>
      </c>
      <c r="I14" s="80"/>
      <c r="J14" s="79">
        <v>4</v>
      </c>
      <c r="K14" s="80"/>
      <c r="L14" s="79">
        <v>5</v>
      </c>
      <c r="M14" s="80"/>
      <c r="N14" s="136"/>
      <c r="O14" s="27" t="s">
        <v>47</v>
      </c>
      <c r="P14" s="27" t="s">
        <v>48</v>
      </c>
      <c r="Q14" s="27" t="s">
        <v>49</v>
      </c>
      <c r="R14" s="27" t="s">
        <v>50</v>
      </c>
      <c r="S14" s="28" t="s">
        <v>51</v>
      </c>
      <c r="T14" s="27" t="s">
        <v>69</v>
      </c>
      <c r="U14" s="27" t="s">
        <v>70</v>
      </c>
      <c r="V14" s="27" t="s">
        <v>54</v>
      </c>
      <c r="W14" s="29" t="s">
        <v>55</v>
      </c>
      <c r="X14" s="71" t="s">
        <v>56</v>
      </c>
      <c r="Y14" s="72"/>
      <c r="Z14" s="73"/>
    </row>
    <row r="15" spans="1:27" ht="15" customHeight="1" x14ac:dyDescent="0.3">
      <c r="A15" s="135"/>
      <c r="B15" s="125" t="str">
        <f>'GRUPOS 2DA FASE '!E5</f>
        <v xml:space="preserve">Loteria de Cundinamarca </v>
      </c>
      <c r="C15" s="126"/>
      <c r="D15" s="119"/>
      <c r="E15" s="120"/>
      <c r="F15" s="123"/>
      <c r="G15" s="30"/>
      <c r="H15" s="123"/>
      <c r="I15" s="31"/>
      <c r="J15" s="123"/>
      <c r="K15" s="31"/>
      <c r="L15" s="123"/>
      <c r="M15" s="32"/>
      <c r="N15" s="137"/>
      <c r="O15" s="107">
        <f>SUM(P15:S16)</f>
        <v>0</v>
      </c>
      <c r="P15" s="107">
        <f>IF(F15=2,"1")+IF(H15=2,"1")+IF(J15=2,"1")</f>
        <v>0</v>
      </c>
      <c r="Q15" s="107">
        <f>IF(F15=1,"1")+IF(H15=1,"1")+IF(J15=1,"1")</f>
        <v>0</v>
      </c>
      <c r="R15" s="114">
        <v>0</v>
      </c>
      <c r="S15" s="107">
        <v>0</v>
      </c>
      <c r="T15" s="106">
        <f>SUM(G15,I15,K15,M15)</f>
        <v>0</v>
      </c>
      <c r="U15" s="106">
        <f>SUM(G16,I16,K16,M16)</f>
        <v>0</v>
      </c>
      <c r="V15" s="106">
        <f>+T15-U15</f>
        <v>0</v>
      </c>
      <c r="W15" s="108">
        <f>SUM(D15,F15,H15,J15)</f>
        <v>0</v>
      </c>
      <c r="X15" s="150"/>
      <c r="Y15" s="148"/>
      <c r="Z15" s="149"/>
    </row>
    <row r="16" spans="1:27" ht="15" customHeight="1" x14ac:dyDescent="0.3">
      <c r="A16" s="135"/>
      <c r="B16" s="127"/>
      <c r="C16" s="128"/>
      <c r="D16" s="121"/>
      <c r="E16" s="122"/>
      <c r="F16" s="124"/>
      <c r="G16" s="30"/>
      <c r="H16" s="124"/>
      <c r="I16" s="31"/>
      <c r="J16" s="124"/>
      <c r="K16" s="31"/>
      <c r="L16" s="124"/>
      <c r="M16" s="32"/>
      <c r="N16" s="137"/>
      <c r="O16" s="107"/>
      <c r="P16" s="107"/>
      <c r="Q16" s="107"/>
      <c r="R16" s="115"/>
      <c r="S16" s="107"/>
      <c r="T16" s="107"/>
      <c r="U16" s="107"/>
      <c r="V16" s="107"/>
      <c r="W16" s="108"/>
      <c r="X16" s="150"/>
      <c r="Y16" s="148"/>
      <c r="Z16" s="149"/>
    </row>
    <row r="17" spans="1:27" ht="15" customHeight="1" x14ac:dyDescent="0.3">
      <c r="A17" s="135"/>
      <c r="B17" s="125" t="str">
        <f>'GRUPOS 2DA FASE '!E6</f>
        <v>Contraloria de Cundinamarca</v>
      </c>
      <c r="C17" s="126"/>
      <c r="D17" s="123"/>
      <c r="E17" s="31"/>
      <c r="F17" s="129"/>
      <c r="G17" s="130"/>
      <c r="H17" s="123"/>
      <c r="I17" s="31"/>
      <c r="J17" s="123"/>
      <c r="K17" s="31"/>
      <c r="L17" s="123"/>
      <c r="M17" s="32"/>
      <c r="N17" s="137"/>
      <c r="O17" s="107">
        <f t="shared" ref="O17" si="0">SUM(P17:S18)</f>
        <v>0</v>
      </c>
      <c r="P17" s="107">
        <f>IF(D17=2,"1")+IF(H17=2,"1")+IF(J17=2,"1")</f>
        <v>0</v>
      </c>
      <c r="Q17" s="107">
        <f>IF(D17=1,"1")+IF(H17=1,"1")+IF(J17=1,"1")</f>
        <v>0</v>
      </c>
      <c r="R17" s="114">
        <v>0</v>
      </c>
      <c r="S17" s="107">
        <v>0</v>
      </c>
      <c r="T17" s="106">
        <f>SUM(E17,I17,K17,M17)</f>
        <v>0</v>
      </c>
      <c r="U17" s="106">
        <f>SUM(E18,I18,K18,M18)</f>
        <v>0</v>
      </c>
      <c r="V17" s="106">
        <f>+T17-U17</f>
        <v>0</v>
      </c>
      <c r="W17" s="108">
        <f t="shared" ref="W17" si="1">SUM(D17,F17,H17,J17)</f>
        <v>0</v>
      </c>
      <c r="X17" s="150"/>
      <c r="Y17" s="148"/>
      <c r="Z17" s="149"/>
    </row>
    <row r="18" spans="1:27" ht="15" customHeight="1" x14ac:dyDescent="0.3">
      <c r="A18" s="135"/>
      <c r="B18" s="127"/>
      <c r="C18" s="128"/>
      <c r="D18" s="124"/>
      <c r="E18" s="31"/>
      <c r="F18" s="131"/>
      <c r="G18" s="132"/>
      <c r="H18" s="124"/>
      <c r="I18" s="31"/>
      <c r="J18" s="124"/>
      <c r="K18" s="31"/>
      <c r="L18" s="124"/>
      <c r="M18" s="32"/>
      <c r="N18" s="137"/>
      <c r="O18" s="107"/>
      <c r="P18" s="107"/>
      <c r="Q18" s="107"/>
      <c r="R18" s="115"/>
      <c r="S18" s="107"/>
      <c r="T18" s="107"/>
      <c r="U18" s="107"/>
      <c r="V18" s="107"/>
      <c r="W18" s="108"/>
      <c r="X18" s="150"/>
      <c r="Y18" s="148"/>
      <c r="Z18" s="149"/>
    </row>
    <row r="19" spans="1:27" ht="15" customHeight="1" x14ac:dyDescent="0.3">
      <c r="A19" s="135"/>
      <c r="B19" s="125" t="str">
        <f>'GRUPOS 2DA FASE '!E7</f>
        <v>HACIENDA</v>
      </c>
      <c r="C19" s="126"/>
      <c r="D19" s="123"/>
      <c r="E19" s="31"/>
      <c r="F19" s="123"/>
      <c r="G19" s="31"/>
      <c r="H19" s="129"/>
      <c r="I19" s="130"/>
      <c r="J19" s="123"/>
      <c r="K19" s="31"/>
      <c r="L19" s="123"/>
      <c r="M19" s="32"/>
      <c r="N19" s="137"/>
      <c r="O19" s="107">
        <f t="shared" ref="O19" si="2">SUM(P19:S20)</f>
        <v>0</v>
      </c>
      <c r="P19" s="107">
        <f>IF(D19=2,"1")+IF(F19=2,"1")+IF(J19=2,"1")</f>
        <v>0</v>
      </c>
      <c r="Q19" s="107">
        <f>IF(D19=1,"1")+IF(F19=1,"1")+IF(J19=1,"1")</f>
        <v>0</v>
      </c>
      <c r="R19" s="114">
        <v>0</v>
      </c>
      <c r="S19" s="107">
        <v>0</v>
      </c>
      <c r="T19" s="106">
        <f>SUM(E19,G19,K19,M19)</f>
        <v>0</v>
      </c>
      <c r="U19" s="106">
        <f>SUM(E20,G20,K20,M20)</f>
        <v>0</v>
      </c>
      <c r="V19" s="107">
        <f>+T19-U19</f>
        <v>0</v>
      </c>
      <c r="W19" s="108">
        <f t="shared" ref="W19" si="3">SUM(D19,F19,H19,J19)</f>
        <v>0</v>
      </c>
      <c r="X19" s="150"/>
      <c r="Y19" s="148"/>
      <c r="Z19" s="149"/>
    </row>
    <row r="20" spans="1:27" ht="15" customHeight="1" x14ac:dyDescent="0.3">
      <c r="A20" s="135"/>
      <c r="B20" s="127"/>
      <c r="C20" s="128"/>
      <c r="D20" s="124"/>
      <c r="E20" s="31"/>
      <c r="F20" s="124"/>
      <c r="G20" s="31"/>
      <c r="H20" s="131"/>
      <c r="I20" s="132"/>
      <c r="J20" s="124"/>
      <c r="K20" s="31"/>
      <c r="L20" s="124"/>
      <c r="M20" s="32"/>
      <c r="N20" s="137"/>
      <c r="O20" s="107"/>
      <c r="P20" s="107"/>
      <c r="Q20" s="107"/>
      <c r="R20" s="115"/>
      <c r="S20" s="107"/>
      <c r="T20" s="107"/>
      <c r="U20" s="107"/>
      <c r="V20" s="107"/>
      <c r="W20" s="108"/>
      <c r="X20" s="150"/>
      <c r="Y20" s="148"/>
      <c r="Z20" s="149"/>
    </row>
    <row r="21" spans="1:27" ht="15" customHeight="1" x14ac:dyDescent="0.3">
      <c r="A21" s="135"/>
      <c r="B21" s="125" t="str">
        <f>'GRUPOS 2DA FASE '!E8</f>
        <v>AGENCIA DE COMERCIALIZACION</v>
      </c>
      <c r="C21" s="126"/>
      <c r="D21" s="123"/>
      <c r="E21" s="31"/>
      <c r="F21" s="123"/>
      <c r="G21" s="31"/>
      <c r="H21" s="123"/>
      <c r="I21" s="31"/>
      <c r="J21" s="129"/>
      <c r="K21" s="130"/>
      <c r="L21" s="123"/>
      <c r="M21" s="32"/>
      <c r="N21" s="137"/>
      <c r="O21" s="107">
        <f t="shared" ref="O21" si="4">SUM(P21:S22)</f>
        <v>0</v>
      </c>
      <c r="P21" s="107">
        <f>IF(D21=2,"1")+IF(F21=2,"1")+IF(H21=2,"1")</f>
        <v>0</v>
      </c>
      <c r="Q21" s="107">
        <f>IF(D21=1,"1")+IF(F21=1,"1")+IF(H21=1,"1")</f>
        <v>0</v>
      </c>
      <c r="R21" s="114">
        <v>0</v>
      </c>
      <c r="S21" s="107">
        <v>0</v>
      </c>
      <c r="T21" s="106">
        <f>E21+G21+I21+M21</f>
        <v>0</v>
      </c>
      <c r="U21" s="106">
        <f>E22+G22+I22+M22</f>
        <v>0</v>
      </c>
      <c r="V21" s="107">
        <f>+T21-U21</f>
        <v>0</v>
      </c>
      <c r="W21" s="108">
        <f t="shared" ref="W21" si="5">SUM(D21,F21,H21,J21)</f>
        <v>0</v>
      </c>
      <c r="X21" s="150"/>
      <c r="Y21" s="148"/>
      <c r="Z21" s="149"/>
    </row>
    <row r="22" spans="1:27" ht="15" customHeight="1" x14ac:dyDescent="0.3">
      <c r="A22" s="135"/>
      <c r="B22" s="127"/>
      <c r="C22" s="128"/>
      <c r="D22" s="124"/>
      <c r="E22" s="31"/>
      <c r="F22" s="124"/>
      <c r="G22" s="31"/>
      <c r="H22" s="124"/>
      <c r="I22" s="31"/>
      <c r="J22" s="131"/>
      <c r="K22" s="132"/>
      <c r="L22" s="124"/>
      <c r="M22" s="32"/>
      <c r="N22" s="137"/>
      <c r="O22" s="107"/>
      <c r="P22" s="107"/>
      <c r="Q22" s="107"/>
      <c r="R22" s="115"/>
      <c r="S22" s="107"/>
      <c r="T22" s="107"/>
      <c r="U22" s="107"/>
      <c r="V22" s="107"/>
      <c r="W22" s="108"/>
      <c r="X22" s="150"/>
      <c r="Y22" s="148"/>
      <c r="Z22" s="149"/>
    </row>
    <row r="23" spans="1:27" ht="14.25" customHeight="1" x14ac:dyDescent="0.3"/>
    <row r="24" spans="1:27" ht="15" customHeight="1" x14ac:dyDescent="0.3">
      <c r="A24" s="33" t="s">
        <v>57</v>
      </c>
      <c r="B24" s="33" t="s">
        <v>58</v>
      </c>
      <c r="C24" s="34"/>
      <c r="D24" s="34"/>
      <c r="E24" s="111" t="s">
        <v>59</v>
      </c>
      <c r="F24" s="112"/>
      <c r="G24" s="112"/>
      <c r="H24" s="112"/>
      <c r="I24" s="112"/>
      <c r="J24" s="112"/>
      <c r="K24" s="112"/>
      <c r="L24" s="112"/>
      <c r="M24" s="113"/>
      <c r="N24" s="101" t="s">
        <v>60</v>
      </c>
      <c r="O24" s="101"/>
      <c r="P24" s="101"/>
      <c r="Q24" s="101"/>
      <c r="R24" s="33"/>
      <c r="S24" s="101" t="s">
        <v>61</v>
      </c>
      <c r="T24" s="101"/>
      <c r="U24" s="101"/>
      <c r="V24" s="101"/>
      <c r="W24" s="35" t="s">
        <v>46</v>
      </c>
      <c r="X24" s="36" t="s">
        <v>62</v>
      </c>
      <c r="Y24" s="36"/>
      <c r="Z24" s="35" t="s">
        <v>46</v>
      </c>
      <c r="AA24" s="36" t="s">
        <v>63</v>
      </c>
    </row>
    <row r="25" spans="1:27" s="41" customFormat="1" ht="15" customHeight="1" x14ac:dyDescent="0.3">
      <c r="A25" s="37" t="s">
        <v>86</v>
      </c>
      <c r="B25" s="38" t="str">
        <f>B15</f>
        <v xml:space="preserve">Loteria de Cundinamarca </v>
      </c>
      <c r="C25" s="39" t="s">
        <v>64</v>
      </c>
      <c r="D25" s="39"/>
      <c r="E25" s="116" t="str">
        <f>B21</f>
        <v>AGENCIA DE COMERCIALIZACION</v>
      </c>
      <c r="F25" s="117"/>
      <c r="G25" s="117"/>
      <c r="H25" s="117"/>
      <c r="I25" s="117"/>
      <c r="J25" s="117"/>
      <c r="K25" s="117"/>
      <c r="L25" s="117"/>
      <c r="M25" s="118"/>
      <c r="N25" s="103" t="s">
        <v>96</v>
      </c>
      <c r="O25" s="104"/>
      <c r="P25" s="104"/>
      <c r="Q25" s="105"/>
      <c r="R25" s="40"/>
      <c r="S25" s="95">
        <v>45124</v>
      </c>
      <c r="T25" s="96"/>
      <c r="U25" s="96"/>
      <c r="V25" s="97"/>
      <c r="W25" s="87"/>
      <c r="X25" s="88"/>
      <c r="Y25" s="33" t="s">
        <v>65</v>
      </c>
      <c r="Z25" s="87"/>
      <c r="AA25" s="88"/>
    </row>
    <row r="26" spans="1:27" s="41" customFormat="1" ht="15" customHeight="1" x14ac:dyDescent="0.3">
      <c r="A26" s="37">
        <v>0.54166666666666663</v>
      </c>
      <c r="B26" s="42" t="str">
        <f>B17</f>
        <v>Contraloria de Cundinamarca</v>
      </c>
      <c r="C26" s="43" t="s">
        <v>64</v>
      </c>
      <c r="D26" s="43"/>
      <c r="E26" s="89" t="str">
        <f>B19</f>
        <v>HACIENDA</v>
      </c>
      <c r="F26" s="90"/>
      <c r="G26" s="90"/>
      <c r="H26" s="90"/>
      <c r="I26" s="90"/>
      <c r="J26" s="90"/>
      <c r="K26" s="90"/>
      <c r="L26" s="90"/>
      <c r="M26" s="91"/>
      <c r="N26" s="103" t="s">
        <v>96</v>
      </c>
      <c r="O26" s="104"/>
      <c r="P26" s="104"/>
      <c r="Q26" s="105"/>
      <c r="R26" s="44"/>
      <c r="S26" s="95">
        <v>45124</v>
      </c>
      <c r="T26" s="96"/>
      <c r="U26" s="96"/>
      <c r="V26" s="97"/>
      <c r="W26" s="87"/>
      <c r="X26" s="88"/>
      <c r="Y26" s="33" t="s">
        <v>65</v>
      </c>
      <c r="Z26" s="87"/>
      <c r="AA26" s="88"/>
    </row>
    <row r="27" spans="1:27" ht="15" customHeight="1" x14ac:dyDescent="0.3">
      <c r="A27" s="33" t="s">
        <v>57</v>
      </c>
      <c r="B27" s="45" t="s">
        <v>58</v>
      </c>
      <c r="C27" s="46"/>
      <c r="D27" s="46"/>
      <c r="E27" s="98" t="s">
        <v>59</v>
      </c>
      <c r="F27" s="99"/>
      <c r="G27" s="99"/>
      <c r="H27" s="99"/>
      <c r="I27" s="99"/>
      <c r="J27" s="99"/>
      <c r="K27" s="99"/>
      <c r="L27" s="99"/>
      <c r="M27" s="100"/>
      <c r="N27" s="101" t="s">
        <v>60</v>
      </c>
      <c r="O27" s="101"/>
      <c r="P27" s="101"/>
      <c r="Q27" s="101"/>
      <c r="R27" s="33"/>
      <c r="S27" s="102" t="s">
        <v>61</v>
      </c>
      <c r="T27" s="102"/>
      <c r="U27" s="102"/>
      <c r="V27" s="102"/>
      <c r="W27" s="35" t="s">
        <v>46</v>
      </c>
      <c r="X27" s="36" t="s">
        <v>62</v>
      </c>
      <c r="Y27" s="36"/>
      <c r="Z27" s="35" t="s">
        <v>46</v>
      </c>
      <c r="AA27" s="36" t="s">
        <v>63</v>
      </c>
    </row>
    <row r="28" spans="1:27" s="41" customFormat="1" x14ac:dyDescent="0.3">
      <c r="A28" s="37">
        <v>0.625</v>
      </c>
      <c r="B28" s="70" t="str">
        <f>B21</f>
        <v>AGENCIA DE COMERCIALIZACION</v>
      </c>
      <c r="C28" s="43" t="s">
        <v>64</v>
      </c>
      <c r="D28" s="43"/>
      <c r="E28" s="89" t="str">
        <f>B19</f>
        <v>HACIENDA</v>
      </c>
      <c r="F28" s="90"/>
      <c r="G28" s="90"/>
      <c r="H28" s="90"/>
      <c r="I28" s="90"/>
      <c r="J28" s="90"/>
      <c r="K28" s="90"/>
      <c r="L28" s="90"/>
      <c r="M28" s="91"/>
      <c r="N28" s="103" t="s">
        <v>97</v>
      </c>
      <c r="O28" s="104"/>
      <c r="P28" s="104"/>
      <c r="Q28" s="105"/>
      <c r="R28" s="44"/>
      <c r="S28" s="95">
        <v>45124</v>
      </c>
      <c r="T28" s="96"/>
      <c r="U28" s="96"/>
      <c r="V28" s="97"/>
      <c r="W28" s="87"/>
      <c r="X28" s="88"/>
      <c r="Y28" s="33" t="s">
        <v>65</v>
      </c>
      <c r="Z28" s="87"/>
      <c r="AA28" s="88"/>
    </row>
    <row r="29" spans="1:27" s="41" customFormat="1" ht="15" customHeight="1" x14ac:dyDescent="0.3">
      <c r="A29" s="37">
        <v>0.66666666666666663</v>
      </c>
      <c r="B29" s="42" t="str">
        <f>B15</f>
        <v xml:space="preserve">Loteria de Cundinamarca </v>
      </c>
      <c r="C29" s="43" t="s">
        <v>64</v>
      </c>
      <c r="D29" s="43"/>
      <c r="E29" s="89" t="str">
        <f>B17</f>
        <v>Contraloria de Cundinamarca</v>
      </c>
      <c r="F29" s="90"/>
      <c r="G29" s="90"/>
      <c r="H29" s="90"/>
      <c r="I29" s="90"/>
      <c r="J29" s="90"/>
      <c r="K29" s="90"/>
      <c r="L29" s="90"/>
      <c r="M29" s="91"/>
      <c r="N29" s="103" t="s">
        <v>97</v>
      </c>
      <c r="O29" s="104"/>
      <c r="P29" s="104"/>
      <c r="Q29" s="105"/>
      <c r="R29" s="44"/>
      <c r="S29" s="95">
        <v>45124</v>
      </c>
      <c r="T29" s="96"/>
      <c r="U29" s="96"/>
      <c r="V29" s="97"/>
      <c r="W29" s="87"/>
      <c r="X29" s="88"/>
      <c r="Y29" s="33" t="s">
        <v>65</v>
      </c>
      <c r="Z29" s="87"/>
      <c r="AA29" s="88"/>
    </row>
    <row r="30" spans="1:27" ht="15" customHeight="1" x14ac:dyDescent="0.3">
      <c r="A30" s="33" t="s">
        <v>57</v>
      </c>
      <c r="B30" s="45" t="s">
        <v>58</v>
      </c>
      <c r="C30" s="46"/>
      <c r="D30" s="46"/>
      <c r="E30" s="98" t="s">
        <v>59</v>
      </c>
      <c r="F30" s="99"/>
      <c r="G30" s="99"/>
      <c r="H30" s="99"/>
      <c r="I30" s="99"/>
      <c r="J30" s="99"/>
      <c r="K30" s="99"/>
      <c r="L30" s="99"/>
      <c r="M30" s="100"/>
      <c r="N30" s="101" t="s">
        <v>60</v>
      </c>
      <c r="O30" s="101"/>
      <c r="P30" s="101"/>
      <c r="Q30" s="101"/>
      <c r="R30" s="33"/>
      <c r="S30" s="102" t="s">
        <v>61</v>
      </c>
      <c r="T30" s="102"/>
      <c r="U30" s="102"/>
      <c r="V30" s="102"/>
      <c r="W30" s="35" t="s">
        <v>46</v>
      </c>
      <c r="X30" s="36" t="s">
        <v>62</v>
      </c>
      <c r="Y30" s="36"/>
      <c r="Z30" s="35" t="s">
        <v>46</v>
      </c>
      <c r="AA30" s="36" t="s">
        <v>63</v>
      </c>
    </row>
    <row r="31" spans="1:27" s="41" customFormat="1" ht="15" customHeight="1" x14ac:dyDescent="0.3">
      <c r="A31" s="37">
        <v>0.75</v>
      </c>
      <c r="B31" s="42" t="str">
        <f>B17</f>
        <v>Contraloria de Cundinamarca</v>
      </c>
      <c r="C31" s="43" t="s">
        <v>64</v>
      </c>
      <c r="D31" s="43"/>
      <c r="E31" s="89" t="str">
        <f>B21</f>
        <v>AGENCIA DE COMERCIALIZACION</v>
      </c>
      <c r="F31" s="90"/>
      <c r="G31" s="90"/>
      <c r="H31" s="90"/>
      <c r="I31" s="90"/>
      <c r="J31" s="90"/>
      <c r="K31" s="90"/>
      <c r="L31" s="90"/>
      <c r="M31" s="91"/>
      <c r="N31" s="103" t="s">
        <v>98</v>
      </c>
      <c r="O31" s="104"/>
      <c r="P31" s="104"/>
      <c r="Q31" s="105"/>
      <c r="R31" s="44"/>
      <c r="S31" s="95">
        <v>45124</v>
      </c>
      <c r="T31" s="96"/>
      <c r="U31" s="96"/>
      <c r="V31" s="97"/>
      <c r="W31" s="87"/>
      <c r="X31" s="88"/>
      <c r="Y31" s="33" t="s">
        <v>65</v>
      </c>
      <c r="Z31" s="87"/>
      <c r="AA31" s="88"/>
    </row>
    <row r="32" spans="1:27" s="41" customFormat="1" ht="21.75" customHeight="1" x14ac:dyDescent="0.3">
      <c r="A32" s="37">
        <v>0.95833333333333337</v>
      </c>
      <c r="B32" s="42" t="str">
        <f>B19</f>
        <v>HACIENDA</v>
      </c>
      <c r="C32" s="43" t="s">
        <v>64</v>
      </c>
      <c r="D32" s="43"/>
      <c r="E32" s="89" t="str">
        <f>B15</f>
        <v xml:space="preserve">Loteria de Cundinamarca </v>
      </c>
      <c r="F32" s="90"/>
      <c r="G32" s="90"/>
      <c r="H32" s="90"/>
      <c r="I32" s="90"/>
      <c r="J32" s="90"/>
      <c r="K32" s="90"/>
      <c r="L32" s="90"/>
      <c r="M32" s="91"/>
      <c r="N32" s="92" t="s">
        <v>97</v>
      </c>
      <c r="O32" s="93"/>
      <c r="P32" s="93"/>
      <c r="Q32" s="94"/>
      <c r="R32" s="47"/>
      <c r="S32" s="95">
        <v>45124</v>
      </c>
      <c r="T32" s="96"/>
      <c r="U32" s="96"/>
      <c r="V32" s="97"/>
      <c r="W32" s="87"/>
      <c r="X32" s="88"/>
      <c r="Y32" s="33" t="s">
        <v>65</v>
      </c>
      <c r="Z32" s="87"/>
      <c r="AA32" s="88"/>
    </row>
    <row r="33" spans="1:27" ht="15" customHeight="1" x14ac:dyDescent="0.3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8"/>
      <c r="O33" s="48"/>
      <c r="P33" s="48"/>
      <c r="Q33" s="48"/>
      <c r="R33" s="48"/>
      <c r="S33" s="50"/>
      <c r="T33" s="50"/>
      <c r="U33" s="50"/>
      <c r="V33" s="50"/>
      <c r="W33" s="51"/>
      <c r="X33" s="48"/>
      <c r="Y33" s="69"/>
      <c r="Z33" s="51"/>
      <c r="AA33" s="48"/>
    </row>
    <row r="34" spans="1:27" ht="15" customHeight="1" x14ac:dyDescent="0.3">
      <c r="A34" s="133" t="s">
        <v>92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22"/>
      <c r="Y34" s="22"/>
      <c r="Z34" s="18"/>
      <c r="AA34" s="22"/>
    </row>
    <row r="35" spans="1:27" ht="15" customHeight="1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3"/>
      <c r="V35" s="23"/>
      <c r="W35" s="25"/>
      <c r="X35" s="26"/>
      <c r="Y35" s="26"/>
      <c r="Z35" s="25"/>
      <c r="AA35" s="26"/>
    </row>
    <row r="36" spans="1:27" ht="15" customHeight="1" x14ac:dyDescent="0.3">
      <c r="A36" s="134" t="s">
        <v>35</v>
      </c>
      <c r="B36" s="79" t="s">
        <v>46</v>
      </c>
      <c r="C36" s="80"/>
      <c r="D36" s="79">
        <v>1</v>
      </c>
      <c r="E36" s="80"/>
      <c r="F36" s="79">
        <v>2</v>
      </c>
      <c r="G36" s="80"/>
      <c r="H36" s="79">
        <v>3</v>
      </c>
      <c r="I36" s="80"/>
      <c r="J36" s="79">
        <v>4</v>
      </c>
      <c r="K36" s="80"/>
      <c r="L36" s="79">
        <v>5</v>
      </c>
      <c r="M36" s="80"/>
      <c r="N36" s="136"/>
      <c r="O36" s="27" t="s">
        <v>47</v>
      </c>
      <c r="P36" s="27" t="s">
        <v>48</v>
      </c>
      <c r="Q36" s="27" t="s">
        <v>49</v>
      </c>
      <c r="R36" s="27" t="s">
        <v>50</v>
      </c>
      <c r="S36" s="28" t="s">
        <v>51</v>
      </c>
      <c r="T36" s="27" t="s">
        <v>69</v>
      </c>
      <c r="U36" s="27" t="s">
        <v>70</v>
      </c>
      <c r="V36" s="27" t="s">
        <v>54</v>
      </c>
      <c r="W36" s="29" t="s">
        <v>55</v>
      </c>
      <c r="X36" s="71" t="s">
        <v>56</v>
      </c>
      <c r="Y36" s="72"/>
      <c r="Z36" s="73"/>
    </row>
    <row r="37" spans="1:27" ht="15" customHeight="1" x14ac:dyDescent="0.3">
      <c r="A37" s="135"/>
      <c r="B37" s="125" t="str">
        <f>'GRUPOS 2DA FASE '!H5</f>
        <v>Unidad Pensiones</v>
      </c>
      <c r="C37" s="126"/>
      <c r="D37" s="119"/>
      <c r="E37" s="120"/>
      <c r="F37" s="123"/>
      <c r="G37" s="30"/>
      <c r="H37" s="123"/>
      <c r="I37" s="31"/>
      <c r="J37" s="123"/>
      <c r="K37" s="31"/>
      <c r="L37" s="123"/>
      <c r="M37" s="32"/>
      <c r="N37" s="137"/>
      <c r="O37" s="107">
        <f>SUM(P37:S38)</f>
        <v>0</v>
      </c>
      <c r="P37" s="107">
        <f>IF(F37=2,"1")+IF(H37=2,"1")+IF(J37=2,"1")</f>
        <v>0</v>
      </c>
      <c r="Q37" s="107">
        <f>IF(F37=1,"1")+IF(H37=1,"1")+IF(J37=1,"1")</f>
        <v>0</v>
      </c>
      <c r="R37" s="114">
        <v>0</v>
      </c>
      <c r="S37" s="107">
        <v>0</v>
      </c>
      <c r="T37" s="106">
        <f>SUM(G37,I37,K37,M37)</f>
        <v>0</v>
      </c>
      <c r="U37" s="106">
        <f>SUM(G38,I38,K38,M38)</f>
        <v>0</v>
      </c>
      <c r="V37" s="106">
        <f>+T37-U37</f>
        <v>0</v>
      </c>
      <c r="W37" s="108">
        <f>SUM(D37,F37,H37,J37)</f>
        <v>0</v>
      </c>
      <c r="X37" s="150"/>
      <c r="Y37" s="148"/>
      <c r="Z37" s="149"/>
    </row>
    <row r="38" spans="1:27" ht="15" customHeight="1" x14ac:dyDescent="0.3">
      <c r="A38" s="135"/>
      <c r="B38" s="127"/>
      <c r="C38" s="128"/>
      <c r="D38" s="121"/>
      <c r="E38" s="122"/>
      <c r="F38" s="124"/>
      <c r="G38" s="30"/>
      <c r="H38" s="124"/>
      <c r="I38" s="31"/>
      <c r="J38" s="124"/>
      <c r="K38" s="31"/>
      <c r="L38" s="124"/>
      <c r="M38" s="32"/>
      <c r="N38" s="137"/>
      <c r="O38" s="107"/>
      <c r="P38" s="107"/>
      <c r="Q38" s="107"/>
      <c r="R38" s="115"/>
      <c r="S38" s="107"/>
      <c r="T38" s="107"/>
      <c r="U38" s="107"/>
      <c r="V38" s="107"/>
      <c r="W38" s="108"/>
      <c r="X38" s="150"/>
      <c r="Y38" s="148"/>
      <c r="Z38" s="149"/>
    </row>
    <row r="39" spans="1:27" ht="15" customHeight="1" x14ac:dyDescent="0.3">
      <c r="A39" s="135"/>
      <c r="B39" s="125" t="str">
        <f>'GRUPOS 2DA FASE '!H6</f>
        <v>General</v>
      </c>
      <c r="C39" s="126"/>
      <c r="D39" s="123"/>
      <c r="E39" s="31"/>
      <c r="F39" s="129"/>
      <c r="G39" s="130"/>
      <c r="H39" s="123"/>
      <c r="I39" s="31"/>
      <c r="J39" s="123"/>
      <c r="K39" s="31"/>
      <c r="L39" s="123"/>
      <c r="M39" s="32"/>
      <c r="N39" s="137"/>
      <c r="O39" s="107">
        <f t="shared" ref="O39" si="6">SUM(P39:S40)</f>
        <v>0</v>
      </c>
      <c r="P39" s="107">
        <f>IF(D39=2,"1")+IF(H39=2,"1")+IF(J39=2,"1")</f>
        <v>0</v>
      </c>
      <c r="Q39" s="107">
        <f>IF(D39=1,"1")+IF(H39=1,"1")+IF(J39=1,"1")</f>
        <v>0</v>
      </c>
      <c r="R39" s="114">
        <v>0</v>
      </c>
      <c r="S39" s="107">
        <v>0</v>
      </c>
      <c r="T39" s="106">
        <f>SUM(E39,I39,K39,M39)</f>
        <v>0</v>
      </c>
      <c r="U39" s="106">
        <f>SUM(E40,I40,K40,M40)</f>
        <v>0</v>
      </c>
      <c r="V39" s="106">
        <f>+T39-U39</f>
        <v>0</v>
      </c>
      <c r="W39" s="108">
        <f t="shared" ref="W39" si="7">SUM(D39,F39,H39,J39)</f>
        <v>0</v>
      </c>
      <c r="X39" s="150"/>
      <c r="Y39" s="148"/>
      <c r="Z39" s="149"/>
    </row>
    <row r="40" spans="1:27" ht="15" customHeight="1" x14ac:dyDescent="0.3">
      <c r="A40" s="135"/>
      <c r="B40" s="127"/>
      <c r="C40" s="128"/>
      <c r="D40" s="124"/>
      <c r="E40" s="31"/>
      <c r="F40" s="131"/>
      <c r="G40" s="132"/>
      <c r="H40" s="124"/>
      <c r="I40" s="31"/>
      <c r="J40" s="124"/>
      <c r="K40" s="31"/>
      <c r="L40" s="124"/>
      <c r="M40" s="32"/>
      <c r="N40" s="137"/>
      <c r="O40" s="107"/>
      <c r="P40" s="107"/>
      <c r="Q40" s="107"/>
      <c r="R40" s="115"/>
      <c r="S40" s="107"/>
      <c r="T40" s="107"/>
      <c r="U40" s="107"/>
      <c r="V40" s="107"/>
      <c r="W40" s="108"/>
      <c r="X40" s="150"/>
      <c r="Y40" s="148"/>
      <c r="Z40" s="149"/>
    </row>
    <row r="41" spans="1:27" ht="15" customHeight="1" x14ac:dyDescent="0.3">
      <c r="A41" s="135"/>
      <c r="B41" s="125" t="str">
        <f>'GRUPOS 2DA FASE '!H7</f>
        <v>BENEFICENCIA</v>
      </c>
      <c r="C41" s="126"/>
      <c r="D41" s="123"/>
      <c r="E41" s="31"/>
      <c r="F41" s="123"/>
      <c r="G41" s="31"/>
      <c r="H41" s="129"/>
      <c r="I41" s="130"/>
      <c r="J41" s="123"/>
      <c r="K41" s="31"/>
      <c r="L41" s="123"/>
      <c r="M41" s="32"/>
      <c r="N41" s="137"/>
      <c r="O41" s="107">
        <f t="shared" ref="O41" si="8">SUM(P41:S42)</f>
        <v>0</v>
      </c>
      <c r="P41" s="107">
        <f>IF(D41=2,"1")+IF(F41=2,"1")+IF(J41=2,"1")</f>
        <v>0</v>
      </c>
      <c r="Q41" s="107">
        <f>IF(D41=1,"1")+IF(F41=1,"1")+IF(J41=1,"1")</f>
        <v>0</v>
      </c>
      <c r="R41" s="114">
        <v>0</v>
      </c>
      <c r="S41" s="107">
        <v>0</v>
      </c>
      <c r="T41" s="106">
        <f>SUM(E41,G41,K41,M41)</f>
        <v>0</v>
      </c>
      <c r="U41" s="106">
        <f>SUM(E42,G42,K42,M42)</f>
        <v>0</v>
      </c>
      <c r="V41" s="107">
        <f>+T41-U41</f>
        <v>0</v>
      </c>
      <c r="W41" s="108">
        <f t="shared" ref="W41" si="9">SUM(D41,F41,H41,J41)</f>
        <v>0</v>
      </c>
      <c r="X41" s="150"/>
      <c r="Y41" s="148"/>
      <c r="Z41" s="149"/>
    </row>
    <row r="42" spans="1:27" ht="15" customHeight="1" x14ac:dyDescent="0.3">
      <c r="A42" s="135"/>
      <c r="B42" s="127"/>
      <c r="C42" s="128"/>
      <c r="D42" s="124"/>
      <c r="E42" s="31"/>
      <c r="F42" s="124"/>
      <c r="G42" s="31"/>
      <c r="H42" s="131"/>
      <c r="I42" s="132"/>
      <c r="J42" s="124"/>
      <c r="K42" s="31"/>
      <c r="L42" s="124"/>
      <c r="M42" s="32"/>
      <c r="N42" s="137"/>
      <c r="O42" s="107"/>
      <c r="P42" s="107"/>
      <c r="Q42" s="107"/>
      <c r="R42" s="115"/>
      <c r="S42" s="107"/>
      <c r="T42" s="107"/>
      <c r="U42" s="107"/>
      <c r="V42" s="107"/>
      <c r="W42" s="108"/>
      <c r="X42" s="150"/>
      <c r="Y42" s="148"/>
      <c r="Z42" s="149"/>
    </row>
    <row r="43" spans="1:27" ht="15" customHeight="1" x14ac:dyDescent="0.3">
      <c r="A43" s="135"/>
      <c r="B43" s="125" t="str">
        <f>'GRUPOS 2DA FASE '!H8</f>
        <v>TIC</v>
      </c>
      <c r="C43" s="126"/>
      <c r="D43" s="123"/>
      <c r="E43" s="31"/>
      <c r="F43" s="123"/>
      <c r="G43" s="31"/>
      <c r="H43" s="123"/>
      <c r="I43" s="31"/>
      <c r="J43" s="129"/>
      <c r="K43" s="130"/>
      <c r="L43" s="123"/>
      <c r="M43" s="32"/>
      <c r="N43" s="137"/>
      <c r="O43" s="107">
        <f t="shared" ref="O43" si="10">SUM(P43:S44)</f>
        <v>0</v>
      </c>
      <c r="P43" s="107">
        <f>IF(D43=2,"1")+IF(F43=2,"1")+IF(H43=2,"1")</f>
        <v>0</v>
      </c>
      <c r="Q43" s="107">
        <f>IF(D43=1,"1")+IF(F43=1,"1")+IF(H43=1,"1")</f>
        <v>0</v>
      </c>
      <c r="R43" s="114">
        <v>0</v>
      </c>
      <c r="S43" s="107">
        <v>0</v>
      </c>
      <c r="T43" s="106">
        <f>E43+G43+I43+M43</f>
        <v>0</v>
      </c>
      <c r="U43" s="106">
        <f>E44+G44+I44+M44</f>
        <v>0</v>
      </c>
      <c r="V43" s="107">
        <f>+T43-U43</f>
        <v>0</v>
      </c>
      <c r="W43" s="108">
        <f t="shared" ref="W43" si="11">SUM(D43,F43,H43,J43)</f>
        <v>0</v>
      </c>
      <c r="X43" s="150"/>
      <c r="Y43" s="148"/>
      <c r="Z43" s="149"/>
    </row>
    <row r="44" spans="1:27" ht="15" customHeight="1" x14ac:dyDescent="0.3">
      <c r="A44" s="135"/>
      <c r="B44" s="127"/>
      <c r="C44" s="128"/>
      <c r="D44" s="124"/>
      <c r="E44" s="31"/>
      <c r="F44" s="124"/>
      <c r="G44" s="31"/>
      <c r="H44" s="124"/>
      <c r="I44" s="31"/>
      <c r="J44" s="131"/>
      <c r="K44" s="132"/>
      <c r="L44" s="124"/>
      <c r="M44" s="32"/>
      <c r="N44" s="137"/>
      <c r="O44" s="107"/>
      <c r="P44" s="107"/>
      <c r="Q44" s="107"/>
      <c r="R44" s="115"/>
      <c r="S44" s="107"/>
      <c r="T44" s="107"/>
      <c r="U44" s="107"/>
      <c r="V44" s="107"/>
      <c r="W44" s="108"/>
      <c r="X44" s="150"/>
      <c r="Y44" s="148"/>
      <c r="Z44" s="149"/>
    </row>
    <row r="45" spans="1:27" ht="14.25" customHeight="1" x14ac:dyDescent="0.3"/>
    <row r="46" spans="1:27" ht="15" customHeight="1" x14ac:dyDescent="0.3">
      <c r="A46" s="33" t="s">
        <v>57</v>
      </c>
      <c r="B46" s="33" t="s">
        <v>58</v>
      </c>
      <c r="C46" s="34"/>
      <c r="D46" s="34"/>
      <c r="E46" s="111" t="s">
        <v>59</v>
      </c>
      <c r="F46" s="112"/>
      <c r="G46" s="112"/>
      <c r="H46" s="112"/>
      <c r="I46" s="112"/>
      <c r="J46" s="112"/>
      <c r="K46" s="112"/>
      <c r="L46" s="112"/>
      <c r="M46" s="113"/>
      <c r="N46" s="101" t="s">
        <v>60</v>
      </c>
      <c r="O46" s="101"/>
      <c r="P46" s="101"/>
      <c r="Q46" s="101"/>
      <c r="R46" s="33"/>
      <c r="S46" s="101" t="s">
        <v>61</v>
      </c>
      <c r="T46" s="101"/>
      <c r="U46" s="101"/>
      <c r="V46" s="101"/>
      <c r="W46" s="35" t="s">
        <v>46</v>
      </c>
      <c r="X46" s="36" t="s">
        <v>62</v>
      </c>
      <c r="Y46" s="36"/>
      <c r="Z46" s="35" t="s">
        <v>46</v>
      </c>
      <c r="AA46" s="36" t="s">
        <v>63</v>
      </c>
    </row>
    <row r="47" spans="1:27" s="41" customFormat="1" ht="15" customHeight="1" x14ac:dyDescent="0.3">
      <c r="A47" s="37" t="s">
        <v>86</v>
      </c>
      <c r="B47" s="38" t="str">
        <f>B37</f>
        <v>Unidad Pensiones</v>
      </c>
      <c r="C47" s="39" t="s">
        <v>64</v>
      </c>
      <c r="D47" s="39"/>
      <c r="E47" s="116" t="str">
        <f>B43</f>
        <v>TIC</v>
      </c>
      <c r="F47" s="117"/>
      <c r="G47" s="117"/>
      <c r="H47" s="117"/>
      <c r="I47" s="117"/>
      <c r="J47" s="117"/>
      <c r="K47" s="117"/>
      <c r="L47" s="117"/>
      <c r="M47" s="118"/>
      <c r="N47" s="103" t="s">
        <v>98</v>
      </c>
      <c r="O47" s="104"/>
      <c r="P47" s="104"/>
      <c r="Q47" s="105"/>
      <c r="R47" s="40"/>
      <c r="S47" s="95">
        <v>45124</v>
      </c>
      <c r="T47" s="96"/>
      <c r="U47" s="96"/>
      <c r="V47" s="97"/>
      <c r="W47" s="87"/>
      <c r="X47" s="88"/>
      <c r="Y47" s="33" t="s">
        <v>65</v>
      </c>
      <c r="Z47" s="87"/>
      <c r="AA47" s="88"/>
    </row>
    <row r="48" spans="1:27" s="41" customFormat="1" ht="15" customHeight="1" x14ac:dyDescent="0.3">
      <c r="A48" s="37">
        <v>0.54166666666666663</v>
      </c>
      <c r="B48" s="42" t="str">
        <f>B39</f>
        <v>General</v>
      </c>
      <c r="C48" s="43" t="s">
        <v>64</v>
      </c>
      <c r="D48" s="43"/>
      <c r="E48" s="89" t="str">
        <f>B41</f>
        <v>BENEFICENCIA</v>
      </c>
      <c r="F48" s="90"/>
      <c r="G48" s="90"/>
      <c r="H48" s="90"/>
      <c r="I48" s="90"/>
      <c r="J48" s="90"/>
      <c r="K48" s="90"/>
      <c r="L48" s="90"/>
      <c r="M48" s="91"/>
      <c r="N48" s="103" t="s">
        <v>98</v>
      </c>
      <c r="O48" s="104"/>
      <c r="P48" s="104"/>
      <c r="Q48" s="105"/>
      <c r="R48" s="44"/>
      <c r="S48" s="95">
        <v>45124</v>
      </c>
      <c r="T48" s="96"/>
      <c r="U48" s="96"/>
      <c r="V48" s="97"/>
      <c r="W48" s="87"/>
      <c r="X48" s="88"/>
      <c r="Y48" s="33" t="s">
        <v>65</v>
      </c>
      <c r="Z48" s="87"/>
      <c r="AA48" s="88"/>
    </row>
    <row r="49" spans="1:27" ht="15" customHeight="1" x14ac:dyDescent="0.3">
      <c r="A49" s="33" t="s">
        <v>57</v>
      </c>
      <c r="B49" s="45" t="s">
        <v>58</v>
      </c>
      <c r="C49" s="46"/>
      <c r="D49" s="46"/>
      <c r="E49" s="98" t="s">
        <v>59</v>
      </c>
      <c r="F49" s="99"/>
      <c r="G49" s="99"/>
      <c r="H49" s="99"/>
      <c r="I49" s="99"/>
      <c r="J49" s="99"/>
      <c r="K49" s="99"/>
      <c r="L49" s="99"/>
      <c r="M49" s="100"/>
      <c r="N49" s="101" t="s">
        <v>60</v>
      </c>
      <c r="O49" s="101"/>
      <c r="P49" s="101"/>
      <c r="Q49" s="101"/>
      <c r="R49" s="33"/>
      <c r="S49" s="102" t="s">
        <v>61</v>
      </c>
      <c r="T49" s="102"/>
      <c r="U49" s="102"/>
      <c r="V49" s="102"/>
      <c r="W49" s="35" t="s">
        <v>46</v>
      </c>
      <c r="X49" s="36" t="s">
        <v>62</v>
      </c>
      <c r="Y49" s="36"/>
      <c r="Z49" s="35" t="s">
        <v>46</v>
      </c>
      <c r="AA49" s="36" t="s">
        <v>63</v>
      </c>
    </row>
    <row r="50" spans="1:27" s="41" customFormat="1" x14ac:dyDescent="0.3">
      <c r="A50" s="37">
        <v>0.58333333333333337</v>
      </c>
      <c r="B50" s="70" t="str">
        <f>B43</f>
        <v>TIC</v>
      </c>
      <c r="C50" s="43" t="s">
        <v>64</v>
      </c>
      <c r="D50" s="43"/>
      <c r="E50" s="89" t="str">
        <f>B41</f>
        <v>BENEFICENCIA</v>
      </c>
      <c r="F50" s="90"/>
      <c r="G50" s="90"/>
      <c r="H50" s="90"/>
      <c r="I50" s="90"/>
      <c r="J50" s="90"/>
      <c r="K50" s="90"/>
      <c r="L50" s="90"/>
      <c r="M50" s="91"/>
      <c r="N50" s="103" t="s">
        <v>97</v>
      </c>
      <c r="O50" s="104"/>
      <c r="P50" s="104"/>
      <c r="Q50" s="105"/>
      <c r="R50" s="44"/>
      <c r="S50" s="95">
        <v>45124</v>
      </c>
      <c r="T50" s="96"/>
      <c r="U50" s="96"/>
      <c r="V50" s="97"/>
      <c r="W50" s="87"/>
      <c r="X50" s="88"/>
      <c r="Y50" s="33" t="s">
        <v>65</v>
      </c>
      <c r="Z50" s="87"/>
      <c r="AA50" s="88"/>
    </row>
    <row r="51" spans="1:27" s="41" customFormat="1" ht="15" customHeight="1" x14ac:dyDescent="0.3">
      <c r="A51" s="37">
        <v>0.75</v>
      </c>
      <c r="B51" s="42" t="str">
        <f>B37</f>
        <v>Unidad Pensiones</v>
      </c>
      <c r="C51" s="43" t="s">
        <v>64</v>
      </c>
      <c r="D51" s="43"/>
      <c r="E51" s="89" t="str">
        <f>B39</f>
        <v>General</v>
      </c>
      <c r="F51" s="90"/>
      <c r="G51" s="90"/>
      <c r="H51" s="90"/>
      <c r="I51" s="90"/>
      <c r="J51" s="90"/>
      <c r="K51" s="90"/>
      <c r="L51" s="90"/>
      <c r="M51" s="91"/>
      <c r="N51" s="103" t="s">
        <v>96</v>
      </c>
      <c r="O51" s="104"/>
      <c r="P51" s="104"/>
      <c r="Q51" s="105"/>
      <c r="R51" s="44"/>
      <c r="S51" s="95">
        <v>45124</v>
      </c>
      <c r="T51" s="96"/>
      <c r="U51" s="96"/>
      <c r="V51" s="97"/>
      <c r="W51" s="87"/>
      <c r="X51" s="88"/>
      <c r="Y51" s="33" t="s">
        <v>65</v>
      </c>
      <c r="Z51" s="87"/>
      <c r="AA51" s="88"/>
    </row>
    <row r="52" spans="1:27" ht="15" customHeight="1" x14ac:dyDescent="0.3">
      <c r="A52" s="33" t="s">
        <v>57</v>
      </c>
      <c r="B52" s="45" t="s">
        <v>58</v>
      </c>
      <c r="C52" s="46"/>
      <c r="D52" s="46"/>
      <c r="E52" s="98" t="s">
        <v>59</v>
      </c>
      <c r="F52" s="99"/>
      <c r="G52" s="99"/>
      <c r="H52" s="99"/>
      <c r="I52" s="99"/>
      <c r="J52" s="99"/>
      <c r="K52" s="99"/>
      <c r="L52" s="99"/>
      <c r="M52" s="100"/>
      <c r="N52" s="101" t="s">
        <v>60</v>
      </c>
      <c r="O52" s="101"/>
      <c r="P52" s="101"/>
      <c r="Q52" s="101"/>
      <c r="R52" s="33"/>
      <c r="S52" s="102" t="s">
        <v>61</v>
      </c>
      <c r="T52" s="102"/>
      <c r="U52" s="102"/>
      <c r="V52" s="102"/>
      <c r="W52" s="35" t="s">
        <v>46</v>
      </c>
      <c r="X52" s="36" t="s">
        <v>62</v>
      </c>
      <c r="Y52" s="36"/>
      <c r="Z52" s="35" t="s">
        <v>46</v>
      </c>
      <c r="AA52" s="36" t="s">
        <v>63</v>
      </c>
    </row>
    <row r="53" spans="1:27" s="41" customFormat="1" ht="15" customHeight="1" x14ac:dyDescent="0.3">
      <c r="A53" s="37">
        <v>0.66666666666666663</v>
      </c>
      <c r="B53" s="42" t="str">
        <f>B39</f>
        <v>General</v>
      </c>
      <c r="C53" s="43" t="s">
        <v>64</v>
      </c>
      <c r="D53" s="43"/>
      <c r="E53" s="89" t="str">
        <f>B43</f>
        <v>TIC</v>
      </c>
      <c r="F53" s="90"/>
      <c r="G53" s="90"/>
      <c r="H53" s="90"/>
      <c r="I53" s="90"/>
      <c r="J53" s="90"/>
      <c r="K53" s="90"/>
      <c r="L53" s="90"/>
      <c r="M53" s="91"/>
      <c r="N53" s="103" t="s">
        <v>98</v>
      </c>
      <c r="O53" s="104"/>
      <c r="P53" s="104"/>
      <c r="Q53" s="105"/>
      <c r="R53" s="44"/>
      <c r="S53" s="95">
        <v>45124</v>
      </c>
      <c r="T53" s="96"/>
      <c r="U53" s="96"/>
      <c r="V53" s="97"/>
      <c r="W53" s="87"/>
      <c r="X53" s="88"/>
      <c r="Y53" s="33" t="s">
        <v>65</v>
      </c>
      <c r="Z53" s="87"/>
      <c r="AA53" s="88"/>
    </row>
    <row r="54" spans="1:27" s="41" customFormat="1" ht="21.75" customHeight="1" x14ac:dyDescent="0.3">
      <c r="A54" s="37">
        <v>0.70833333333333337</v>
      </c>
      <c r="B54" s="42" t="str">
        <f>B41</f>
        <v>BENEFICENCIA</v>
      </c>
      <c r="C54" s="43" t="s">
        <v>64</v>
      </c>
      <c r="D54" s="43"/>
      <c r="E54" s="89" t="str">
        <f>B37</f>
        <v>Unidad Pensiones</v>
      </c>
      <c r="F54" s="90"/>
      <c r="G54" s="90"/>
      <c r="H54" s="90"/>
      <c r="I54" s="90"/>
      <c r="J54" s="90"/>
      <c r="K54" s="90"/>
      <c r="L54" s="90"/>
      <c r="M54" s="91"/>
      <c r="N54" s="92" t="s">
        <v>98</v>
      </c>
      <c r="O54" s="93"/>
      <c r="P54" s="93"/>
      <c r="Q54" s="94"/>
      <c r="R54" s="47"/>
      <c r="S54" s="95">
        <v>45124</v>
      </c>
      <c r="T54" s="96"/>
      <c r="U54" s="96"/>
      <c r="V54" s="97"/>
      <c r="W54" s="87"/>
      <c r="X54" s="88"/>
      <c r="Y54" s="33" t="s">
        <v>65</v>
      </c>
      <c r="Z54" s="87"/>
      <c r="AA54" s="88"/>
    </row>
    <row r="56" spans="1:27" ht="15" customHeight="1" x14ac:dyDescent="0.3">
      <c r="A56" s="133" t="s">
        <v>93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22"/>
      <c r="Y56" s="22"/>
      <c r="Z56" s="18"/>
      <c r="AA56" s="22"/>
    </row>
    <row r="58" spans="1:27" ht="15" customHeight="1" x14ac:dyDescent="0.3">
      <c r="A58" s="134" t="s">
        <v>36</v>
      </c>
      <c r="B58" s="79" t="s">
        <v>46</v>
      </c>
      <c r="C58" s="80"/>
      <c r="D58" s="79">
        <v>1</v>
      </c>
      <c r="E58" s="80"/>
      <c r="F58" s="79">
        <v>2</v>
      </c>
      <c r="G58" s="80"/>
      <c r="H58" s="79">
        <v>3</v>
      </c>
      <c r="I58" s="80"/>
      <c r="J58" s="79">
        <v>4</v>
      </c>
      <c r="K58" s="80"/>
      <c r="L58" s="79">
        <v>5</v>
      </c>
      <c r="M58" s="80"/>
      <c r="N58" s="136"/>
      <c r="O58" s="27" t="s">
        <v>47</v>
      </c>
      <c r="P58" s="27" t="s">
        <v>48</v>
      </c>
      <c r="Q58" s="27" t="s">
        <v>49</v>
      </c>
      <c r="R58" s="27" t="s">
        <v>50</v>
      </c>
      <c r="S58" s="28" t="s">
        <v>51</v>
      </c>
      <c r="T58" s="27" t="s">
        <v>69</v>
      </c>
      <c r="U58" s="27" t="s">
        <v>70</v>
      </c>
      <c r="V58" s="27" t="s">
        <v>54</v>
      </c>
      <c r="W58" s="29" t="s">
        <v>55</v>
      </c>
      <c r="X58" s="71" t="s">
        <v>56</v>
      </c>
      <c r="Y58" s="72"/>
      <c r="Z58" s="73"/>
    </row>
    <row r="59" spans="1:27" ht="15" customHeight="1" x14ac:dyDescent="0.3">
      <c r="A59" s="135"/>
      <c r="B59" s="125" t="str">
        <f>'GRUPOS 2DA FASE '!K5</f>
        <v>Oficina Control Interno</v>
      </c>
      <c r="C59" s="126"/>
      <c r="D59" s="119"/>
      <c r="E59" s="120"/>
      <c r="F59" s="123"/>
      <c r="G59" s="30"/>
      <c r="H59" s="123"/>
      <c r="I59" s="31"/>
      <c r="J59" s="123"/>
      <c r="K59" s="31"/>
      <c r="L59" s="123"/>
      <c r="M59" s="32"/>
      <c r="N59" s="137"/>
      <c r="O59" s="107">
        <f>SUM(P59:S60)</f>
        <v>0</v>
      </c>
      <c r="P59" s="107">
        <f>IF(F59=2,"1")+IF(H59=2,"1")+IF(J59=2,"1")</f>
        <v>0</v>
      </c>
      <c r="Q59" s="107">
        <f>IF(F59=1,"1")+IF(H59=1,"1")+IF(J59=1,"1")</f>
        <v>0</v>
      </c>
      <c r="R59" s="114">
        <v>0</v>
      </c>
      <c r="S59" s="107">
        <v>0</v>
      </c>
      <c r="T59" s="106">
        <f>SUM(G59,I59,K59,M59)</f>
        <v>0</v>
      </c>
      <c r="U59" s="106">
        <f>SUM(G60,I60,K60,M60)</f>
        <v>0</v>
      </c>
      <c r="V59" s="106">
        <f>+T59-U59</f>
        <v>0</v>
      </c>
      <c r="W59" s="108">
        <f>SUM(D59,F59,H59,J59)</f>
        <v>0</v>
      </c>
      <c r="X59" s="150"/>
      <c r="Y59" s="148"/>
      <c r="Z59" s="149"/>
    </row>
    <row r="60" spans="1:27" ht="15" customHeight="1" x14ac:dyDescent="0.3">
      <c r="A60" s="135"/>
      <c r="B60" s="127"/>
      <c r="C60" s="128"/>
      <c r="D60" s="121"/>
      <c r="E60" s="122"/>
      <c r="F60" s="124"/>
      <c r="G60" s="30"/>
      <c r="H60" s="124"/>
      <c r="I60" s="31"/>
      <c r="J60" s="124"/>
      <c r="K60" s="31"/>
      <c r="L60" s="124"/>
      <c r="M60" s="32"/>
      <c r="N60" s="137"/>
      <c r="O60" s="107"/>
      <c r="P60" s="107"/>
      <c r="Q60" s="107"/>
      <c r="R60" s="115"/>
      <c r="S60" s="107"/>
      <c r="T60" s="107"/>
      <c r="U60" s="107"/>
      <c r="V60" s="107"/>
      <c r="W60" s="108"/>
      <c r="X60" s="150"/>
      <c r="Y60" s="148"/>
      <c r="Z60" s="149"/>
    </row>
    <row r="61" spans="1:27" ht="15" customHeight="1" x14ac:dyDescent="0.3">
      <c r="A61" s="135"/>
      <c r="B61" s="125" t="str">
        <f>'GRUPOS 2DA FASE '!K6</f>
        <v>SALUD</v>
      </c>
      <c r="C61" s="126"/>
      <c r="D61" s="123"/>
      <c r="E61" s="31"/>
      <c r="F61" s="129"/>
      <c r="G61" s="130"/>
      <c r="H61" s="123"/>
      <c r="I61" s="31"/>
      <c r="J61" s="123"/>
      <c r="K61" s="31"/>
      <c r="L61" s="123"/>
      <c r="M61" s="32"/>
      <c r="N61" s="137"/>
      <c r="O61" s="107">
        <f t="shared" ref="O61" si="12">SUM(P61:S62)</f>
        <v>0</v>
      </c>
      <c r="P61" s="107">
        <f>IF(D61=2,"1")+IF(H61=2,"1")+IF(J61=2,"1")</f>
        <v>0</v>
      </c>
      <c r="Q61" s="107">
        <f>IF(D61=1,"1")+IF(H61=1,"1")+IF(J61=1,"1")</f>
        <v>0</v>
      </c>
      <c r="R61" s="114">
        <v>0</v>
      </c>
      <c r="S61" s="107">
        <v>0</v>
      </c>
      <c r="T61" s="106">
        <f>SUM(E61,I61,K61,M61)</f>
        <v>0</v>
      </c>
      <c r="U61" s="106">
        <f>SUM(E62,I62,K62,M62)</f>
        <v>0</v>
      </c>
      <c r="V61" s="106">
        <f>+T61-U61</f>
        <v>0</v>
      </c>
      <c r="W61" s="108">
        <f t="shared" ref="W61" si="13">SUM(D61,F61,H61,J61)</f>
        <v>0</v>
      </c>
      <c r="X61" s="150"/>
      <c r="Y61" s="148"/>
      <c r="Z61" s="149"/>
    </row>
    <row r="62" spans="1:27" ht="15" customHeight="1" x14ac:dyDescent="0.3">
      <c r="A62" s="135"/>
      <c r="B62" s="127"/>
      <c r="C62" s="128"/>
      <c r="D62" s="124"/>
      <c r="E62" s="31"/>
      <c r="F62" s="131"/>
      <c r="G62" s="132"/>
      <c r="H62" s="124"/>
      <c r="I62" s="31"/>
      <c r="J62" s="124"/>
      <c r="K62" s="31"/>
      <c r="L62" s="124"/>
      <c r="M62" s="32"/>
      <c r="N62" s="137"/>
      <c r="O62" s="107"/>
      <c r="P62" s="107"/>
      <c r="Q62" s="107"/>
      <c r="R62" s="115"/>
      <c r="S62" s="107"/>
      <c r="T62" s="107"/>
      <c r="U62" s="107"/>
      <c r="V62" s="107"/>
      <c r="W62" s="108"/>
      <c r="X62" s="150"/>
      <c r="Y62" s="148"/>
      <c r="Z62" s="149"/>
    </row>
    <row r="63" spans="1:27" ht="15" customHeight="1" x14ac:dyDescent="0.3">
      <c r="A63" s="135"/>
      <c r="B63" s="125" t="str">
        <f>'GRUPOS 2DA FASE '!K7</f>
        <v>TRANSPORTE Y MOVILIDAD</v>
      </c>
      <c r="C63" s="126"/>
      <c r="D63" s="123"/>
      <c r="E63" s="31"/>
      <c r="F63" s="123"/>
      <c r="G63" s="31"/>
      <c r="H63" s="129"/>
      <c r="I63" s="130"/>
      <c r="J63" s="123"/>
      <c r="K63" s="31"/>
      <c r="L63" s="123"/>
      <c r="M63" s="32"/>
      <c r="N63" s="137"/>
      <c r="O63" s="107">
        <f t="shared" ref="O63" si="14">SUM(P63:S64)</f>
        <v>0</v>
      </c>
      <c r="P63" s="107">
        <f>IF(D63=2,"1")+IF(F63=2,"1")+IF(J63=2,"1")</f>
        <v>0</v>
      </c>
      <c r="Q63" s="107">
        <f>IF(D63=1,"1")+IF(F63=1,"1")+IF(J63=1,"1")</f>
        <v>0</v>
      </c>
      <c r="R63" s="114">
        <v>0</v>
      </c>
      <c r="S63" s="107">
        <v>0</v>
      </c>
      <c r="T63" s="106">
        <f>SUM(E63,G63,K63,M63)</f>
        <v>0</v>
      </c>
      <c r="U63" s="106">
        <f>SUM(E64,G64,K64,M64)</f>
        <v>0</v>
      </c>
      <c r="V63" s="107">
        <f>+T63-U63</f>
        <v>0</v>
      </c>
      <c r="W63" s="108">
        <f t="shared" ref="W63" si="15">SUM(D63,F63,H63,J63)</f>
        <v>0</v>
      </c>
      <c r="X63" s="150"/>
      <c r="Y63" s="148"/>
      <c r="Z63" s="149"/>
    </row>
    <row r="64" spans="1:27" ht="15" customHeight="1" x14ac:dyDescent="0.3">
      <c r="A64" s="135"/>
      <c r="B64" s="127"/>
      <c r="C64" s="128"/>
      <c r="D64" s="124"/>
      <c r="E64" s="31"/>
      <c r="F64" s="124"/>
      <c r="G64" s="31"/>
      <c r="H64" s="131"/>
      <c r="I64" s="132"/>
      <c r="J64" s="124"/>
      <c r="K64" s="31"/>
      <c r="L64" s="124"/>
      <c r="M64" s="32"/>
      <c r="N64" s="137"/>
      <c r="O64" s="107"/>
      <c r="P64" s="107"/>
      <c r="Q64" s="107"/>
      <c r="R64" s="115"/>
      <c r="S64" s="107"/>
      <c r="T64" s="107"/>
      <c r="U64" s="107"/>
      <c r="V64" s="107"/>
      <c r="W64" s="108"/>
      <c r="X64" s="150"/>
      <c r="Y64" s="148"/>
      <c r="Z64" s="149"/>
    </row>
    <row r="65" spans="1:27" ht="15" customHeight="1" x14ac:dyDescent="0.3">
      <c r="A65" s="135"/>
      <c r="B65" s="125" t="str">
        <f>'GRUPOS 2DA FASE '!K8</f>
        <v>Desarrollo e Inclusión Social</v>
      </c>
      <c r="C65" s="126"/>
      <c r="D65" s="123"/>
      <c r="E65" s="31"/>
      <c r="F65" s="123"/>
      <c r="G65" s="31"/>
      <c r="H65" s="123"/>
      <c r="I65" s="31"/>
      <c r="J65" s="129"/>
      <c r="K65" s="130"/>
      <c r="L65" s="123"/>
      <c r="M65" s="32"/>
      <c r="N65" s="137"/>
      <c r="O65" s="107">
        <f t="shared" ref="O65" si="16">SUM(P65:S66)</f>
        <v>0</v>
      </c>
      <c r="P65" s="107">
        <f>IF(D65=2,"1")+IF(F65=2,"1")+IF(H65=2,"1")</f>
        <v>0</v>
      </c>
      <c r="Q65" s="107">
        <f>IF(D65=1,"1")+IF(F65=1,"1")+IF(H65=1,"1")</f>
        <v>0</v>
      </c>
      <c r="R65" s="114">
        <v>0</v>
      </c>
      <c r="S65" s="107">
        <v>0</v>
      </c>
      <c r="T65" s="106">
        <f>E65+G65+I65+M65</f>
        <v>0</v>
      </c>
      <c r="U65" s="106">
        <f>E66+G66+I66+M66</f>
        <v>0</v>
      </c>
      <c r="V65" s="107">
        <f>+T65-U65</f>
        <v>0</v>
      </c>
      <c r="W65" s="108">
        <f t="shared" ref="W65" si="17">SUM(D65,F65,H65,J65)</f>
        <v>0</v>
      </c>
      <c r="X65" s="150"/>
      <c r="Y65" s="148"/>
      <c r="Z65" s="149"/>
    </row>
    <row r="66" spans="1:27" ht="15" customHeight="1" x14ac:dyDescent="0.3">
      <c r="A66" s="135"/>
      <c r="B66" s="127"/>
      <c r="C66" s="128"/>
      <c r="D66" s="124"/>
      <c r="E66" s="31"/>
      <c r="F66" s="124"/>
      <c r="G66" s="31"/>
      <c r="H66" s="124"/>
      <c r="I66" s="31"/>
      <c r="J66" s="131"/>
      <c r="K66" s="132"/>
      <c r="L66" s="124"/>
      <c r="M66" s="32"/>
      <c r="N66" s="137"/>
      <c r="O66" s="107"/>
      <c r="P66" s="107"/>
      <c r="Q66" s="107"/>
      <c r="R66" s="115"/>
      <c r="S66" s="107"/>
      <c r="T66" s="107"/>
      <c r="U66" s="107"/>
      <c r="V66" s="107"/>
      <c r="W66" s="108"/>
      <c r="X66" s="150"/>
      <c r="Y66" s="148"/>
      <c r="Z66" s="149"/>
    </row>
    <row r="67" spans="1:27" ht="14.25" customHeight="1" x14ac:dyDescent="0.3"/>
    <row r="68" spans="1:27" ht="15" customHeight="1" x14ac:dyDescent="0.3">
      <c r="A68" s="33" t="s">
        <v>57</v>
      </c>
      <c r="B68" s="33" t="s">
        <v>58</v>
      </c>
      <c r="C68" s="34"/>
      <c r="D68" s="34"/>
      <c r="E68" s="111" t="s">
        <v>59</v>
      </c>
      <c r="F68" s="112"/>
      <c r="G68" s="112"/>
      <c r="H68" s="112"/>
      <c r="I68" s="112"/>
      <c r="J68" s="112"/>
      <c r="K68" s="112"/>
      <c r="L68" s="112"/>
      <c r="M68" s="113"/>
      <c r="N68" s="101" t="s">
        <v>60</v>
      </c>
      <c r="O68" s="101"/>
      <c r="P68" s="101"/>
      <c r="Q68" s="101"/>
      <c r="R68" s="33"/>
      <c r="S68" s="101" t="s">
        <v>61</v>
      </c>
      <c r="T68" s="101"/>
      <c r="U68" s="101"/>
      <c r="V68" s="101"/>
      <c r="W68" s="35" t="s">
        <v>46</v>
      </c>
      <c r="X68" s="36" t="s">
        <v>62</v>
      </c>
      <c r="Y68" s="36"/>
      <c r="Z68" s="35" t="s">
        <v>46</v>
      </c>
      <c r="AA68" s="36" t="s">
        <v>63</v>
      </c>
    </row>
    <row r="69" spans="1:27" s="41" customFormat="1" ht="15" customHeight="1" x14ac:dyDescent="0.3">
      <c r="A69" s="37">
        <v>0.58333333333333337</v>
      </c>
      <c r="B69" s="38" t="str">
        <f>B59</f>
        <v>Oficina Control Interno</v>
      </c>
      <c r="C69" s="39" t="s">
        <v>64</v>
      </c>
      <c r="D69" s="39"/>
      <c r="E69" s="116" t="str">
        <f>B65</f>
        <v>Desarrollo e Inclusión Social</v>
      </c>
      <c r="F69" s="117"/>
      <c r="G69" s="117"/>
      <c r="H69" s="117"/>
      <c r="I69" s="117"/>
      <c r="J69" s="117"/>
      <c r="K69" s="117"/>
      <c r="L69" s="117"/>
      <c r="M69" s="118"/>
      <c r="N69" s="103" t="s">
        <v>96</v>
      </c>
      <c r="O69" s="104"/>
      <c r="P69" s="104"/>
      <c r="Q69" s="105"/>
      <c r="R69" s="40"/>
      <c r="S69" s="95">
        <v>45124</v>
      </c>
      <c r="T69" s="96"/>
      <c r="U69" s="96"/>
      <c r="V69" s="97"/>
      <c r="W69" s="87"/>
      <c r="X69" s="88"/>
      <c r="Y69" s="33" t="s">
        <v>65</v>
      </c>
      <c r="Z69" s="87"/>
      <c r="AA69" s="88"/>
    </row>
    <row r="70" spans="1:27" s="41" customFormat="1" ht="15" customHeight="1" x14ac:dyDescent="0.3">
      <c r="A70" s="37">
        <v>0.58333333333333337</v>
      </c>
      <c r="B70" s="42" t="str">
        <f>B61</f>
        <v>SALUD</v>
      </c>
      <c r="C70" s="43" t="s">
        <v>64</v>
      </c>
      <c r="D70" s="43"/>
      <c r="E70" s="89" t="str">
        <f>B63</f>
        <v>TRANSPORTE Y MOVILIDAD</v>
      </c>
      <c r="F70" s="90"/>
      <c r="G70" s="90"/>
      <c r="H70" s="90"/>
      <c r="I70" s="90"/>
      <c r="J70" s="90"/>
      <c r="K70" s="90"/>
      <c r="L70" s="90"/>
      <c r="M70" s="91"/>
      <c r="N70" s="103" t="s">
        <v>98</v>
      </c>
      <c r="O70" s="104"/>
      <c r="P70" s="104"/>
      <c r="Q70" s="105"/>
      <c r="R70" s="44"/>
      <c r="S70" s="95">
        <v>45124</v>
      </c>
      <c r="T70" s="96"/>
      <c r="U70" s="96"/>
      <c r="V70" s="97"/>
      <c r="W70" s="87"/>
      <c r="X70" s="88"/>
      <c r="Y70" s="33" t="s">
        <v>65</v>
      </c>
      <c r="Z70" s="87"/>
      <c r="AA70" s="88"/>
    </row>
    <row r="71" spans="1:27" ht="15" customHeight="1" x14ac:dyDescent="0.3">
      <c r="A71" s="33" t="s">
        <v>57</v>
      </c>
      <c r="B71" s="45" t="s">
        <v>58</v>
      </c>
      <c r="C71" s="46"/>
      <c r="D71" s="46"/>
      <c r="E71" s="98" t="s">
        <v>59</v>
      </c>
      <c r="F71" s="99"/>
      <c r="G71" s="99"/>
      <c r="H71" s="99"/>
      <c r="I71" s="99"/>
      <c r="J71" s="99"/>
      <c r="K71" s="99"/>
      <c r="L71" s="99"/>
      <c r="M71" s="100"/>
      <c r="N71" s="101" t="s">
        <v>60</v>
      </c>
      <c r="O71" s="101"/>
      <c r="P71" s="101"/>
      <c r="Q71" s="101"/>
      <c r="R71" s="33"/>
      <c r="S71" s="102" t="s">
        <v>61</v>
      </c>
      <c r="T71" s="102"/>
      <c r="U71" s="102"/>
      <c r="V71" s="102"/>
      <c r="W71" s="35" t="s">
        <v>46</v>
      </c>
      <c r="X71" s="36" t="s">
        <v>62</v>
      </c>
      <c r="Y71" s="36"/>
      <c r="Z71" s="35" t="s">
        <v>46</v>
      </c>
      <c r="AA71" s="36" t="s">
        <v>63</v>
      </c>
    </row>
    <row r="72" spans="1:27" s="41" customFormat="1" x14ac:dyDescent="0.3">
      <c r="A72" s="37">
        <v>0.66666666666666663</v>
      </c>
      <c r="B72" s="70" t="str">
        <f>B65</f>
        <v>Desarrollo e Inclusión Social</v>
      </c>
      <c r="C72" s="43" t="s">
        <v>64</v>
      </c>
      <c r="D72" s="43"/>
      <c r="E72" s="89" t="str">
        <f>B63</f>
        <v>TRANSPORTE Y MOVILIDAD</v>
      </c>
      <c r="F72" s="90"/>
      <c r="G72" s="90"/>
      <c r="H72" s="90"/>
      <c r="I72" s="90"/>
      <c r="J72" s="90"/>
      <c r="K72" s="90"/>
      <c r="L72" s="90"/>
      <c r="M72" s="91"/>
      <c r="N72" s="103" t="s">
        <v>96</v>
      </c>
      <c r="O72" s="104"/>
      <c r="P72" s="104"/>
      <c r="Q72" s="105"/>
      <c r="R72" s="44"/>
      <c r="S72" s="95">
        <v>45124</v>
      </c>
      <c r="T72" s="96"/>
      <c r="U72" s="96"/>
      <c r="V72" s="97"/>
      <c r="W72" s="87"/>
      <c r="X72" s="88"/>
      <c r="Y72" s="33" t="s">
        <v>65</v>
      </c>
      <c r="Z72" s="87"/>
      <c r="AA72" s="88"/>
    </row>
    <row r="73" spans="1:27" s="41" customFormat="1" ht="15" customHeight="1" x14ac:dyDescent="0.3">
      <c r="A73" s="37">
        <v>0.70833333333333337</v>
      </c>
      <c r="B73" s="42" t="str">
        <f>B59</f>
        <v>Oficina Control Interno</v>
      </c>
      <c r="C73" s="43" t="s">
        <v>64</v>
      </c>
      <c r="D73" s="43"/>
      <c r="E73" s="89" t="str">
        <f>B61</f>
        <v>SALUD</v>
      </c>
      <c r="F73" s="90"/>
      <c r="G73" s="90"/>
      <c r="H73" s="90"/>
      <c r="I73" s="90"/>
      <c r="J73" s="90"/>
      <c r="K73" s="90"/>
      <c r="L73" s="90"/>
      <c r="M73" s="91"/>
      <c r="N73" s="103" t="s">
        <v>96</v>
      </c>
      <c r="O73" s="104"/>
      <c r="P73" s="104"/>
      <c r="Q73" s="105"/>
      <c r="R73" s="44"/>
      <c r="S73" s="95">
        <v>45124</v>
      </c>
      <c r="T73" s="96"/>
      <c r="U73" s="96"/>
      <c r="V73" s="97"/>
      <c r="W73" s="87"/>
      <c r="X73" s="88"/>
      <c r="Y73" s="33" t="s">
        <v>65</v>
      </c>
      <c r="Z73" s="87"/>
      <c r="AA73" s="88"/>
    </row>
    <row r="74" spans="1:27" ht="15" customHeight="1" x14ac:dyDescent="0.3">
      <c r="A74" s="33" t="s">
        <v>57</v>
      </c>
      <c r="B74" s="45" t="s">
        <v>58</v>
      </c>
      <c r="C74" s="46"/>
      <c r="D74" s="46"/>
      <c r="E74" s="98" t="s">
        <v>59</v>
      </c>
      <c r="F74" s="99"/>
      <c r="G74" s="99"/>
      <c r="H74" s="99"/>
      <c r="I74" s="99"/>
      <c r="J74" s="99"/>
      <c r="K74" s="99"/>
      <c r="L74" s="99"/>
      <c r="M74" s="100"/>
      <c r="N74" s="101" t="s">
        <v>60</v>
      </c>
      <c r="O74" s="101"/>
      <c r="P74" s="101"/>
      <c r="Q74" s="101"/>
      <c r="R74" s="33"/>
      <c r="S74" s="102" t="s">
        <v>61</v>
      </c>
      <c r="T74" s="102"/>
      <c r="U74" s="102"/>
      <c r="V74" s="102"/>
      <c r="W74" s="35" t="s">
        <v>46</v>
      </c>
      <c r="X74" s="36" t="s">
        <v>62</v>
      </c>
      <c r="Y74" s="36"/>
      <c r="Z74" s="35" t="s">
        <v>46</v>
      </c>
      <c r="AA74" s="36" t="s">
        <v>63</v>
      </c>
    </row>
    <row r="75" spans="1:27" s="41" customFormat="1" ht="15" customHeight="1" x14ac:dyDescent="0.3">
      <c r="A75" s="37" t="s">
        <v>99</v>
      </c>
      <c r="B75" s="42" t="str">
        <f>B61</f>
        <v>SALUD</v>
      </c>
      <c r="C75" s="43" t="s">
        <v>64</v>
      </c>
      <c r="D75" s="43"/>
      <c r="E75" s="89" t="str">
        <f>B65</f>
        <v>Desarrollo e Inclusión Social</v>
      </c>
      <c r="F75" s="90"/>
      <c r="G75" s="90"/>
      <c r="H75" s="90"/>
      <c r="I75" s="90"/>
      <c r="J75" s="90"/>
      <c r="K75" s="90"/>
      <c r="L75" s="90"/>
      <c r="M75" s="91"/>
      <c r="N75" s="103" t="s">
        <v>96</v>
      </c>
      <c r="O75" s="104"/>
      <c r="P75" s="104"/>
      <c r="Q75" s="105"/>
      <c r="R75" s="44"/>
      <c r="S75" s="95">
        <v>45124</v>
      </c>
      <c r="T75" s="96"/>
      <c r="U75" s="96"/>
      <c r="V75" s="97"/>
      <c r="W75" s="87"/>
      <c r="X75" s="88"/>
      <c r="Y75" s="33" t="s">
        <v>65</v>
      </c>
      <c r="Z75" s="87"/>
      <c r="AA75" s="88"/>
    </row>
    <row r="76" spans="1:27" s="41" customFormat="1" ht="21.75" customHeight="1" x14ac:dyDescent="0.3">
      <c r="A76" s="37">
        <v>0.45833333333333331</v>
      </c>
      <c r="B76" s="42" t="str">
        <f>B63</f>
        <v>TRANSPORTE Y MOVILIDAD</v>
      </c>
      <c r="C76" s="43" t="s">
        <v>64</v>
      </c>
      <c r="D76" s="43"/>
      <c r="E76" s="89" t="str">
        <f>B59</f>
        <v>Oficina Control Interno</v>
      </c>
      <c r="F76" s="90"/>
      <c r="G76" s="90"/>
      <c r="H76" s="90"/>
      <c r="I76" s="90"/>
      <c r="J76" s="90"/>
      <c r="K76" s="90"/>
      <c r="L76" s="90"/>
      <c r="M76" s="91"/>
      <c r="N76" s="92" t="s">
        <v>98</v>
      </c>
      <c r="O76" s="93"/>
      <c r="P76" s="93"/>
      <c r="Q76" s="94"/>
      <c r="R76" s="47"/>
      <c r="S76" s="95">
        <v>45124</v>
      </c>
      <c r="T76" s="96"/>
      <c r="U76" s="96"/>
      <c r="V76" s="97"/>
      <c r="W76" s="87"/>
      <c r="X76" s="88"/>
      <c r="Y76" s="33" t="s">
        <v>65</v>
      </c>
      <c r="Z76" s="87"/>
      <c r="AA76" s="88"/>
    </row>
    <row r="78" spans="1:27" ht="15" customHeight="1" x14ac:dyDescent="0.3">
      <c r="A78" s="133" t="s">
        <v>94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22"/>
      <c r="Y78" s="22"/>
      <c r="Z78" s="18"/>
      <c r="AA78" s="22"/>
    </row>
    <row r="80" spans="1:27" ht="15" customHeight="1" x14ac:dyDescent="0.3">
      <c r="A80" s="134" t="s">
        <v>37</v>
      </c>
      <c r="B80" s="79" t="s">
        <v>46</v>
      </c>
      <c r="C80" s="80"/>
      <c r="D80" s="79">
        <v>1</v>
      </c>
      <c r="E80" s="80"/>
      <c r="F80" s="79">
        <v>2</v>
      </c>
      <c r="G80" s="80"/>
      <c r="H80" s="79">
        <v>3</v>
      </c>
      <c r="I80" s="80"/>
      <c r="J80" s="79">
        <v>4</v>
      </c>
      <c r="K80" s="80"/>
      <c r="L80" s="79">
        <v>5</v>
      </c>
      <c r="M80" s="80"/>
      <c r="N80" s="136"/>
      <c r="O80" s="27" t="s">
        <v>47</v>
      </c>
      <c r="P80" s="27" t="s">
        <v>48</v>
      </c>
      <c r="Q80" s="27" t="s">
        <v>49</v>
      </c>
      <c r="R80" s="27" t="s">
        <v>50</v>
      </c>
      <c r="S80" s="28" t="s">
        <v>51</v>
      </c>
      <c r="T80" s="27" t="s">
        <v>69</v>
      </c>
      <c r="U80" s="27" t="s">
        <v>70</v>
      </c>
      <c r="V80" s="27" t="s">
        <v>54</v>
      </c>
      <c r="W80" s="29" t="s">
        <v>55</v>
      </c>
      <c r="X80" s="71" t="s">
        <v>56</v>
      </c>
      <c r="Y80" s="72"/>
      <c r="Z80" s="73"/>
    </row>
    <row r="81" spans="1:27" ht="15" customHeight="1" x14ac:dyDescent="0.3">
      <c r="A81" s="135"/>
      <c r="B81" s="125" t="str">
        <f>'GRUPOS 2DA FASE '!E12</f>
        <v>INDEPORTES</v>
      </c>
      <c r="C81" s="126"/>
      <c r="D81" s="119"/>
      <c r="E81" s="120"/>
      <c r="F81" s="123"/>
      <c r="G81" s="30"/>
      <c r="H81" s="123"/>
      <c r="I81" s="31"/>
      <c r="J81" s="123"/>
      <c r="K81" s="31"/>
      <c r="L81" s="123"/>
      <c r="M81" s="32"/>
      <c r="N81" s="137"/>
      <c r="O81" s="107">
        <f>SUM(P81:S82)</f>
        <v>0</v>
      </c>
      <c r="P81" s="107">
        <f>IF(F81=2,"1")+IF(H81=2,"1")+IF(J81=2,"1")</f>
        <v>0</v>
      </c>
      <c r="Q81" s="107">
        <f>IF(F81=1,"1")+IF(H81=1,"1")+IF(J81=1,"1")</f>
        <v>0</v>
      </c>
      <c r="R81" s="114">
        <v>0</v>
      </c>
      <c r="S81" s="107">
        <v>0</v>
      </c>
      <c r="T81" s="106">
        <f>SUM(G81,I81,K81,M81)</f>
        <v>0</v>
      </c>
      <c r="U81" s="106">
        <f>SUM(G82,I82,K82,M82)</f>
        <v>0</v>
      </c>
      <c r="V81" s="106">
        <f>+T81-U81</f>
        <v>0</v>
      </c>
      <c r="W81" s="108">
        <f>SUM(D81,F81,H81,J81)</f>
        <v>0</v>
      </c>
      <c r="X81" s="150"/>
      <c r="Y81" s="148"/>
      <c r="Z81" s="149"/>
    </row>
    <row r="82" spans="1:27" ht="15" customHeight="1" x14ac:dyDescent="0.3">
      <c r="A82" s="135"/>
      <c r="B82" s="127"/>
      <c r="C82" s="128"/>
      <c r="D82" s="121"/>
      <c r="E82" s="122"/>
      <c r="F82" s="124"/>
      <c r="G82" s="30"/>
      <c r="H82" s="124"/>
      <c r="I82" s="31"/>
      <c r="J82" s="124"/>
      <c r="K82" s="31"/>
      <c r="L82" s="124"/>
      <c r="M82" s="32"/>
      <c r="N82" s="137"/>
      <c r="O82" s="107"/>
      <c r="P82" s="107"/>
      <c r="Q82" s="107"/>
      <c r="R82" s="115"/>
      <c r="S82" s="107"/>
      <c r="T82" s="107"/>
      <c r="U82" s="107"/>
      <c r="V82" s="107"/>
      <c r="W82" s="108"/>
      <c r="X82" s="150"/>
      <c r="Y82" s="148"/>
      <c r="Z82" s="149"/>
    </row>
    <row r="83" spans="1:27" ht="15" customHeight="1" x14ac:dyDescent="0.3">
      <c r="A83" s="135"/>
      <c r="B83" s="125" t="str">
        <f>'GRUPOS 2DA FASE '!E13</f>
        <v>HABITAT Y VIVIENDA</v>
      </c>
      <c r="C83" s="126"/>
      <c r="D83" s="123"/>
      <c r="E83" s="31"/>
      <c r="F83" s="129"/>
      <c r="G83" s="130"/>
      <c r="H83" s="123"/>
      <c r="I83" s="31"/>
      <c r="J83" s="123"/>
      <c r="K83" s="31"/>
      <c r="L83" s="123"/>
      <c r="M83" s="32"/>
      <c r="N83" s="137"/>
      <c r="O83" s="107">
        <f t="shared" ref="O83" si="18">SUM(P83:S84)</f>
        <v>0</v>
      </c>
      <c r="P83" s="107">
        <f>IF(D83=2,"1")+IF(H83=2,"1")+IF(J83=2,"1")</f>
        <v>0</v>
      </c>
      <c r="Q83" s="107">
        <f>IF(D83=1,"1")+IF(H83=1,"1")+IF(J83=1,"1")</f>
        <v>0</v>
      </c>
      <c r="R83" s="114">
        <v>0</v>
      </c>
      <c r="S83" s="107">
        <v>0</v>
      </c>
      <c r="T83" s="106">
        <f>SUM(E83,I83,K83,M83)</f>
        <v>0</v>
      </c>
      <c r="U83" s="106">
        <f>SUM(E84,I84,K84,M84)</f>
        <v>0</v>
      </c>
      <c r="V83" s="106">
        <f>+T83-U83</f>
        <v>0</v>
      </c>
      <c r="W83" s="108">
        <f t="shared" ref="W83" si="19">SUM(D83,F83,H83,J83)</f>
        <v>0</v>
      </c>
      <c r="X83" s="150"/>
      <c r="Y83" s="148"/>
      <c r="Z83" s="149"/>
    </row>
    <row r="84" spans="1:27" ht="15" customHeight="1" x14ac:dyDescent="0.3">
      <c r="A84" s="135"/>
      <c r="B84" s="127"/>
      <c r="C84" s="128"/>
      <c r="D84" s="124"/>
      <c r="E84" s="31"/>
      <c r="F84" s="131"/>
      <c r="G84" s="132"/>
      <c r="H84" s="124"/>
      <c r="I84" s="31"/>
      <c r="J84" s="124"/>
      <c r="K84" s="31"/>
      <c r="L84" s="124"/>
      <c r="M84" s="32"/>
      <c r="N84" s="137"/>
      <c r="O84" s="107"/>
      <c r="P84" s="107"/>
      <c r="Q84" s="107"/>
      <c r="R84" s="115"/>
      <c r="S84" s="107"/>
      <c r="T84" s="107"/>
      <c r="U84" s="107"/>
      <c r="V84" s="107"/>
      <c r="W84" s="108"/>
      <c r="X84" s="150"/>
      <c r="Y84" s="148"/>
      <c r="Z84" s="149"/>
    </row>
    <row r="85" spans="1:27" ht="15" customHeight="1" x14ac:dyDescent="0.3">
      <c r="A85" s="135"/>
      <c r="B85" s="125" t="str">
        <f>'GRUPOS 2DA FASE '!E14</f>
        <v xml:space="preserve">Agencia Catastral </v>
      </c>
      <c r="C85" s="126"/>
      <c r="D85" s="123"/>
      <c r="E85" s="31"/>
      <c r="F85" s="123"/>
      <c r="G85" s="31"/>
      <c r="H85" s="129"/>
      <c r="I85" s="130"/>
      <c r="J85" s="123"/>
      <c r="K85" s="31"/>
      <c r="L85" s="123"/>
      <c r="M85" s="32"/>
      <c r="N85" s="137"/>
      <c r="O85" s="107">
        <f t="shared" ref="O85" si="20">SUM(P85:S86)</f>
        <v>0</v>
      </c>
      <c r="P85" s="107">
        <f>IF(D85=2,"1")+IF(F85=2,"1")+IF(J85=2,"1")</f>
        <v>0</v>
      </c>
      <c r="Q85" s="107">
        <f>IF(D85=1,"1")+IF(F85=1,"1")+IF(J85=1,"1")</f>
        <v>0</v>
      </c>
      <c r="R85" s="114">
        <v>0</v>
      </c>
      <c r="S85" s="107">
        <v>0</v>
      </c>
      <c r="T85" s="106">
        <f>SUM(E85,G85,K85,M85)</f>
        <v>0</v>
      </c>
      <c r="U85" s="106">
        <f>SUM(E86,G86,K86,M86)</f>
        <v>0</v>
      </c>
      <c r="V85" s="107">
        <f>+T85-U85</f>
        <v>0</v>
      </c>
      <c r="W85" s="108">
        <f t="shared" ref="W85" si="21">SUM(D85,F85,H85,J85)</f>
        <v>0</v>
      </c>
      <c r="X85" s="150"/>
      <c r="Y85" s="148"/>
      <c r="Z85" s="149"/>
    </row>
    <row r="86" spans="1:27" ht="15" customHeight="1" x14ac:dyDescent="0.3">
      <c r="A86" s="135"/>
      <c r="B86" s="127"/>
      <c r="C86" s="128"/>
      <c r="D86" s="124"/>
      <c r="E86" s="31"/>
      <c r="F86" s="124"/>
      <c r="G86" s="31"/>
      <c r="H86" s="131"/>
      <c r="I86" s="132"/>
      <c r="J86" s="124"/>
      <c r="K86" s="31"/>
      <c r="L86" s="124"/>
      <c r="M86" s="32"/>
      <c r="N86" s="137"/>
      <c r="O86" s="107"/>
      <c r="P86" s="107"/>
      <c r="Q86" s="107"/>
      <c r="R86" s="115"/>
      <c r="S86" s="107"/>
      <c r="T86" s="107"/>
      <c r="U86" s="107"/>
      <c r="V86" s="107"/>
      <c r="W86" s="108"/>
      <c r="X86" s="150"/>
      <c r="Y86" s="148"/>
      <c r="Z86" s="149"/>
    </row>
    <row r="87" spans="1:27" ht="15" customHeight="1" x14ac:dyDescent="0.3">
      <c r="A87" s="135"/>
      <c r="B87" s="125" t="str">
        <f>'GRUPOS 2DA FASE '!E15</f>
        <v xml:space="preserve">AGENCIA PUBLICA DE EMPLEO </v>
      </c>
      <c r="C87" s="126"/>
      <c r="D87" s="123"/>
      <c r="E87" s="31"/>
      <c r="F87" s="123"/>
      <c r="G87" s="31"/>
      <c r="H87" s="123"/>
      <c r="I87" s="31"/>
      <c r="J87" s="129"/>
      <c r="K87" s="130"/>
      <c r="L87" s="123"/>
      <c r="M87" s="32"/>
      <c r="N87" s="137"/>
      <c r="O87" s="107">
        <f t="shared" ref="O87" si="22">SUM(P87:S88)</f>
        <v>0</v>
      </c>
      <c r="P87" s="107">
        <f>IF(D87=2,"1")+IF(F87=2,"1")+IF(H87=2,"1")</f>
        <v>0</v>
      </c>
      <c r="Q87" s="107">
        <f>IF(D87=1,"1")+IF(F87=1,"1")+IF(H87=1,"1")</f>
        <v>0</v>
      </c>
      <c r="R87" s="114">
        <v>0</v>
      </c>
      <c r="S87" s="107">
        <v>0</v>
      </c>
      <c r="T87" s="106">
        <f>E87+G87+I87+M87</f>
        <v>0</v>
      </c>
      <c r="U87" s="106">
        <f>E88+G88+I88+M88</f>
        <v>0</v>
      </c>
      <c r="V87" s="107">
        <f>+T87-U87</f>
        <v>0</v>
      </c>
      <c r="W87" s="108">
        <f t="shared" ref="W87" si="23">SUM(D87,F87,H87,J87)</f>
        <v>0</v>
      </c>
      <c r="X87" s="150"/>
      <c r="Y87" s="148"/>
      <c r="Z87" s="149"/>
    </row>
    <row r="88" spans="1:27" ht="15" customHeight="1" x14ac:dyDescent="0.3">
      <c r="A88" s="135"/>
      <c r="B88" s="127"/>
      <c r="C88" s="128"/>
      <c r="D88" s="124"/>
      <c r="E88" s="31"/>
      <c r="F88" s="124"/>
      <c r="G88" s="31"/>
      <c r="H88" s="124"/>
      <c r="I88" s="31"/>
      <c r="J88" s="131"/>
      <c r="K88" s="132"/>
      <c r="L88" s="124"/>
      <c r="M88" s="32"/>
      <c r="N88" s="137"/>
      <c r="O88" s="107"/>
      <c r="P88" s="107"/>
      <c r="Q88" s="107"/>
      <c r="R88" s="115"/>
      <c r="S88" s="107"/>
      <c r="T88" s="107"/>
      <c r="U88" s="107"/>
      <c r="V88" s="107"/>
      <c r="W88" s="108"/>
      <c r="X88" s="150"/>
      <c r="Y88" s="148"/>
      <c r="Z88" s="149"/>
    </row>
    <row r="89" spans="1:27" ht="14.25" customHeight="1" x14ac:dyDescent="0.3"/>
    <row r="90" spans="1:27" ht="15" customHeight="1" x14ac:dyDescent="0.3">
      <c r="A90" s="33" t="s">
        <v>57</v>
      </c>
      <c r="B90" s="33" t="s">
        <v>58</v>
      </c>
      <c r="C90" s="34"/>
      <c r="D90" s="34"/>
      <c r="E90" s="111" t="s">
        <v>59</v>
      </c>
      <c r="F90" s="112"/>
      <c r="G90" s="112"/>
      <c r="H90" s="112"/>
      <c r="I90" s="112"/>
      <c r="J90" s="112"/>
      <c r="K90" s="112"/>
      <c r="L90" s="112"/>
      <c r="M90" s="113"/>
      <c r="N90" s="101" t="s">
        <v>60</v>
      </c>
      <c r="O90" s="101"/>
      <c r="P90" s="101"/>
      <c r="Q90" s="101"/>
      <c r="R90" s="33"/>
      <c r="S90" s="101" t="s">
        <v>61</v>
      </c>
      <c r="T90" s="101"/>
      <c r="U90" s="101"/>
      <c r="V90" s="101"/>
      <c r="W90" s="35" t="s">
        <v>46</v>
      </c>
      <c r="X90" s="36" t="s">
        <v>62</v>
      </c>
      <c r="Y90" s="36"/>
      <c r="Z90" s="35" t="s">
        <v>46</v>
      </c>
      <c r="AA90" s="36" t="s">
        <v>63</v>
      </c>
    </row>
    <row r="91" spans="1:27" s="41" customFormat="1" ht="15" customHeight="1" x14ac:dyDescent="0.3">
      <c r="A91" s="37" t="s">
        <v>86</v>
      </c>
      <c r="B91" s="38" t="str">
        <f>B81</f>
        <v>INDEPORTES</v>
      </c>
      <c r="C91" s="39" t="s">
        <v>64</v>
      </c>
      <c r="D91" s="39"/>
      <c r="E91" s="116" t="str">
        <f>B87</f>
        <v xml:space="preserve">AGENCIA PUBLICA DE EMPLEO </v>
      </c>
      <c r="F91" s="117"/>
      <c r="G91" s="117"/>
      <c r="H91" s="117"/>
      <c r="I91" s="117"/>
      <c r="J91" s="117"/>
      <c r="K91" s="117"/>
      <c r="L91" s="117"/>
      <c r="M91" s="118"/>
      <c r="N91" s="103" t="s">
        <v>97</v>
      </c>
      <c r="O91" s="104"/>
      <c r="P91" s="104"/>
      <c r="Q91" s="105"/>
      <c r="R91" s="40"/>
      <c r="S91" s="95">
        <v>45124</v>
      </c>
      <c r="T91" s="96"/>
      <c r="U91" s="96"/>
      <c r="V91" s="97"/>
      <c r="W91" s="87"/>
      <c r="X91" s="88"/>
      <c r="Y91" s="33" t="s">
        <v>65</v>
      </c>
      <c r="Z91" s="87"/>
      <c r="AA91" s="88"/>
    </row>
    <row r="92" spans="1:27" s="41" customFormat="1" ht="15" customHeight="1" x14ac:dyDescent="0.3">
      <c r="A92" s="37">
        <v>0.54166666666666663</v>
      </c>
      <c r="B92" s="42" t="str">
        <f>B83</f>
        <v>HABITAT Y VIVIENDA</v>
      </c>
      <c r="C92" s="43" t="s">
        <v>64</v>
      </c>
      <c r="D92" s="43"/>
      <c r="E92" s="89" t="str">
        <f>B85</f>
        <v xml:space="preserve">Agencia Catastral </v>
      </c>
      <c r="F92" s="90"/>
      <c r="G92" s="90"/>
      <c r="H92" s="90"/>
      <c r="I92" s="90"/>
      <c r="J92" s="90"/>
      <c r="K92" s="90"/>
      <c r="L92" s="90"/>
      <c r="M92" s="91"/>
      <c r="N92" s="103" t="s">
        <v>97</v>
      </c>
      <c r="O92" s="104"/>
      <c r="P92" s="104"/>
      <c r="Q92" s="105"/>
      <c r="R92" s="44"/>
      <c r="S92" s="95">
        <v>45124</v>
      </c>
      <c r="T92" s="96"/>
      <c r="U92" s="96"/>
      <c r="V92" s="97"/>
      <c r="W92" s="87"/>
      <c r="X92" s="88"/>
      <c r="Y92" s="33" t="s">
        <v>65</v>
      </c>
      <c r="Z92" s="87"/>
      <c r="AA92" s="88"/>
    </row>
    <row r="93" spans="1:27" ht="15" customHeight="1" x14ac:dyDescent="0.3">
      <c r="A93" s="33" t="s">
        <v>57</v>
      </c>
      <c r="B93" s="45" t="s">
        <v>58</v>
      </c>
      <c r="C93" s="46"/>
      <c r="D93" s="46"/>
      <c r="E93" s="98" t="s">
        <v>59</v>
      </c>
      <c r="F93" s="99"/>
      <c r="G93" s="99"/>
      <c r="H93" s="99"/>
      <c r="I93" s="99"/>
      <c r="J93" s="99"/>
      <c r="K93" s="99"/>
      <c r="L93" s="99"/>
      <c r="M93" s="100"/>
      <c r="N93" s="101" t="s">
        <v>60</v>
      </c>
      <c r="O93" s="101"/>
      <c r="P93" s="101"/>
      <c r="Q93" s="101"/>
      <c r="R93" s="33"/>
      <c r="S93" s="102" t="s">
        <v>61</v>
      </c>
      <c r="T93" s="102"/>
      <c r="U93" s="102"/>
      <c r="V93" s="102"/>
      <c r="W93" s="35" t="s">
        <v>46</v>
      </c>
      <c r="X93" s="36" t="s">
        <v>62</v>
      </c>
      <c r="Y93" s="36"/>
      <c r="Z93" s="35" t="s">
        <v>46</v>
      </c>
      <c r="AA93" s="36" t="s">
        <v>63</v>
      </c>
    </row>
    <row r="94" spans="1:27" s="41" customFormat="1" x14ac:dyDescent="0.3">
      <c r="A94" s="37">
        <v>0.70833333333333337</v>
      </c>
      <c r="B94" s="70" t="str">
        <f>B87</f>
        <v xml:space="preserve">AGENCIA PUBLICA DE EMPLEO </v>
      </c>
      <c r="C94" s="43" t="s">
        <v>64</v>
      </c>
      <c r="D94" s="43"/>
      <c r="E94" s="89" t="str">
        <f>B85</f>
        <v xml:space="preserve">Agencia Catastral </v>
      </c>
      <c r="F94" s="90"/>
      <c r="G94" s="90"/>
      <c r="H94" s="90"/>
      <c r="I94" s="90"/>
      <c r="J94" s="90"/>
      <c r="K94" s="90"/>
      <c r="L94" s="90"/>
      <c r="M94" s="91"/>
      <c r="N94" s="103" t="s">
        <v>97</v>
      </c>
      <c r="O94" s="104"/>
      <c r="P94" s="104"/>
      <c r="Q94" s="105"/>
      <c r="R94" s="44"/>
      <c r="S94" s="95">
        <v>45124</v>
      </c>
      <c r="T94" s="96"/>
      <c r="U94" s="96"/>
      <c r="V94" s="97"/>
      <c r="W94" s="87"/>
      <c r="X94" s="88"/>
      <c r="Y94" s="33" t="s">
        <v>65</v>
      </c>
      <c r="Z94" s="87"/>
      <c r="AA94" s="88"/>
    </row>
    <row r="95" spans="1:27" s="41" customFormat="1" ht="15" customHeight="1" x14ac:dyDescent="0.3">
      <c r="A95" s="37">
        <v>0.75</v>
      </c>
      <c r="B95" s="42" t="str">
        <f>B81</f>
        <v>INDEPORTES</v>
      </c>
      <c r="C95" s="43" t="s">
        <v>64</v>
      </c>
      <c r="D95" s="43"/>
      <c r="E95" s="89" t="str">
        <f>B83</f>
        <v>HABITAT Y VIVIENDA</v>
      </c>
      <c r="F95" s="90"/>
      <c r="G95" s="90"/>
      <c r="H95" s="90"/>
      <c r="I95" s="90"/>
      <c r="J95" s="90"/>
      <c r="K95" s="90"/>
      <c r="L95" s="90"/>
      <c r="M95" s="91"/>
      <c r="N95" s="103" t="s">
        <v>97</v>
      </c>
      <c r="O95" s="104"/>
      <c r="P95" s="104"/>
      <c r="Q95" s="105"/>
      <c r="R95" s="44"/>
      <c r="S95" s="95">
        <v>45124</v>
      </c>
      <c r="T95" s="96"/>
      <c r="U95" s="96"/>
      <c r="V95" s="97"/>
      <c r="W95" s="87"/>
      <c r="X95" s="88"/>
      <c r="Y95" s="33" t="s">
        <v>65</v>
      </c>
      <c r="Z95" s="87"/>
      <c r="AA95" s="88"/>
    </row>
    <row r="96" spans="1:27" ht="15" customHeight="1" x14ac:dyDescent="0.3">
      <c r="A96" s="33" t="s">
        <v>57</v>
      </c>
      <c r="B96" s="45" t="s">
        <v>58</v>
      </c>
      <c r="C96" s="46"/>
      <c r="D96" s="46"/>
      <c r="E96" s="98" t="s">
        <v>59</v>
      </c>
      <c r="F96" s="99"/>
      <c r="G96" s="99"/>
      <c r="H96" s="99"/>
      <c r="I96" s="99"/>
      <c r="J96" s="99"/>
      <c r="K96" s="99"/>
      <c r="L96" s="99"/>
      <c r="M96" s="100"/>
      <c r="N96" s="101" t="s">
        <v>60</v>
      </c>
      <c r="O96" s="101"/>
      <c r="P96" s="101"/>
      <c r="Q96" s="101"/>
      <c r="R96" s="33"/>
      <c r="S96" s="102" t="s">
        <v>61</v>
      </c>
      <c r="T96" s="102"/>
      <c r="U96" s="102"/>
      <c r="V96" s="102"/>
      <c r="W96" s="35" t="s">
        <v>46</v>
      </c>
      <c r="X96" s="36" t="s">
        <v>62</v>
      </c>
      <c r="Y96" s="36"/>
      <c r="Z96" s="35" t="s">
        <v>46</v>
      </c>
      <c r="AA96" s="36" t="s">
        <v>63</v>
      </c>
    </row>
    <row r="97" spans="1:27" s="41" customFormat="1" ht="15" customHeight="1" x14ac:dyDescent="0.3">
      <c r="A97" s="37">
        <v>0.625</v>
      </c>
      <c r="B97" s="42" t="str">
        <f>B83</f>
        <v>HABITAT Y VIVIENDA</v>
      </c>
      <c r="C97" s="43" t="s">
        <v>64</v>
      </c>
      <c r="D97" s="43"/>
      <c r="E97" s="89" t="str">
        <f>B87</f>
        <v xml:space="preserve">AGENCIA PUBLICA DE EMPLEO </v>
      </c>
      <c r="F97" s="90"/>
      <c r="G97" s="90"/>
      <c r="H97" s="90"/>
      <c r="I97" s="90"/>
      <c r="J97" s="90"/>
      <c r="K97" s="90"/>
      <c r="L97" s="90"/>
      <c r="M97" s="91"/>
      <c r="N97" s="103" t="s">
        <v>96</v>
      </c>
      <c r="O97" s="104"/>
      <c r="P97" s="104"/>
      <c r="Q97" s="105"/>
      <c r="R97" s="44"/>
      <c r="S97" s="95">
        <v>45124</v>
      </c>
      <c r="T97" s="96"/>
      <c r="U97" s="96"/>
      <c r="V97" s="97"/>
      <c r="W97" s="87"/>
      <c r="X97" s="88"/>
      <c r="Y97" s="33" t="s">
        <v>65</v>
      </c>
      <c r="Z97" s="87"/>
      <c r="AA97" s="88"/>
    </row>
    <row r="98" spans="1:27" s="41" customFormat="1" ht="21.75" customHeight="1" x14ac:dyDescent="0.3">
      <c r="A98" s="37">
        <v>0.625</v>
      </c>
      <c r="B98" s="42" t="str">
        <f>B85</f>
        <v xml:space="preserve">Agencia Catastral </v>
      </c>
      <c r="C98" s="43" t="s">
        <v>64</v>
      </c>
      <c r="D98" s="43"/>
      <c r="E98" s="89" t="str">
        <f>B81</f>
        <v>INDEPORTES</v>
      </c>
      <c r="F98" s="90"/>
      <c r="G98" s="90"/>
      <c r="H98" s="90"/>
      <c r="I98" s="90"/>
      <c r="J98" s="90"/>
      <c r="K98" s="90"/>
      <c r="L98" s="90"/>
      <c r="M98" s="91"/>
      <c r="N98" s="92" t="s">
        <v>98</v>
      </c>
      <c r="O98" s="93"/>
      <c r="P98" s="93"/>
      <c r="Q98" s="94"/>
      <c r="R98" s="47"/>
      <c r="S98" s="95">
        <v>45124</v>
      </c>
      <c r="T98" s="96"/>
      <c r="U98" s="96"/>
      <c r="V98" s="97"/>
      <c r="W98" s="87"/>
      <c r="X98" s="88"/>
      <c r="Y98" s="33" t="s">
        <v>65</v>
      </c>
      <c r="Z98" s="87"/>
      <c r="AA98" s="88"/>
    </row>
  </sheetData>
  <sheetProtection algorithmName="SHA-512" hashValue="5Jl6Mnm87wEaDxGXmMDl5TNJIr+1flF2Ze3qq2ZylAgRd4/a383Rm+oC9icSbRH+OFvK3Oi6YwOSgKZYY2R/lg==" saltValue="F+08y6oHcslxFo0pLidfoQ==" spinCount="100000" sheet="1" objects="1" scenarios="1"/>
  <mergeCells count="484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U19:U20"/>
    <mergeCell ref="V19:V20"/>
    <mergeCell ref="Z15:Z16"/>
    <mergeCell ref="B17:C18"/>
    <mergeCell ref="D17:D18"/>
    <mergeCell ref="F17:G18"/>
    <mergeCell ref="H17:H18"/>
    <mergeCell ref="J17:J18"/>
    <mergeCell ref="O15:O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Z17:Z18"/>
    <mergeCell ref="L17:L18"/>
    <mergeCell ref="O17:O18"/>
    <mergeCell ref="P17:P18"/>
    <mergeCell ref="Q17:Q18"/>
    <mergeCell ref="R17:R18"/>
    <mergeCell ref="S17:S18"/>
    <mergeCell ref="X15:X16"/>
    <mergeCell ref="Z19:Z20"/>
    <mergeCell ref="B21:C22"/>
    <mergeCell ref="D21:D22"/>
    <mergeCell ref="F21:F22"/>
    <mergeCell ref="H21:H22"/>
    <mergeCell ref="J21:K22"/>
    <mergeCell ref="O19:O20"/>
    <mergeCell ref="P19:P20"/>
    <mergeCell ref="Q19:Q20"/>
    <mergeCell ref="R19:R20"/>
    <mergeCell ref="S19:S20"/>
    <mergeCell ref="T19:T20"/>
    <mergeCell ref="B19:C20"/>
    <mergeCell ref="D19:D20"/>
    <mergeCell ref="F19:F20"/>
    <mergeCell ref="H19:I20"/>
    <mergeCell ref="J19:J20"/>
    <mergeCell ref="L19:L20"/>
    <mergeCell ref="W21:W22"/>
    <mergeCell ref="Z21:Z22"/>
    <mergeCell ref="X21:X22"/>
    <mergeCell ref="Y21:Y22"/>
    <mergeCell ref="L21:L22"/>
    <mergeCell ref="Z25:AA25"/>
    <mergeCell ref="E26:M26"/>
    <mergeCell ref="N26:Q26"/>
    <mergeCell ref="S26:V26"/>
    <mergeCell ref="W26:X26"/>
    <mergeCell ref="Z26:AA26"/>
    <mergeCell ref="O21:O22"/>
    <mergeCell ref="P21:P22"/>
    <mergeCell ref="Q21:Q22"/>
    <mergeCell ref="R21:R22"/>
    <mergeCell ref="S21:S22"/>
    <mergeCell ref="E24:M24"/>
    <mergeCell ref="N24:Q24"/>
    <mergeCell ref="S24:V24"/>
    <mergeCell ref="E25:M25"/>
    <mergeCell ref="N25:Q25"/>
    <mergeCell ref="S25:V25"/>
    <mergeCell ref="T21:T22"/>
    <mergeCell ref="U21:U22"/>
    <mergeCell ref="V21:V22"/>
    <mergeCell ref="Z28:AA28"/>
    <mergeCell ref="E29:M29"/>
    <mergeCell ref="N29:Q29"/>
    <mergeCell ref="S29:V29"/>
    <mergeCell ref="W29:X29"/>
    <mergeCell ref="Z29:AA29"/>
    <mergeCell ref="E27:M27"/>
    <mergeCell ref="N27:Q27"/>
    <mergeCell ref="S27:V27"/>
    <mergeCell ref="E28:M28"/>
    <mergeCell ref="N28:Q28"/>
    <mergeCell ref="S28:V28"/>
    <mergeCell ref="Z31:AA31"/>
    <mergeCell ref="E32:M32"/>
    <mergeCell ref="N32:Q32"/>
    <mergeCell ref="S32:V32"/>
    <mergeCell ref="W32:X32"/>
    <mergeCell ref="Z32:AA32"/>
    <mergeCell ref="A36:A44"/>
    <mergeCell ref="B36:C36"/>
    <mergeCell ref="D36:E36"/>
    <mergeCell ref="F36:G36"/>
    <mergeCell ref="H36:I36"/>
    <mergeCell ref="J36:K36"/>
    <mergeCell ref="B43:C44"/>
    <mergeCell ref="D43:D44"/>
    <mergeCell ref="P41:P42"/>
    <mergeCell ref="Q41:Q42"/>
    <mergeCell ref="R41:R42"/>
    <mergeCell ref="S41:S42"/>
    <mergeCell ref="L36:M36"/>
    <mergeCell ref="B37:C38"/>
    <mergeCell ref="E31:M31"/>
    <mergeCell ref="N31:Q31"/>
    <mergeCell ref="S31:V31"/>
    <mergeCell ref="P37:P38"/>
    <mergeCell ref="Q37:Q38"/>
    <mergeCell ref="R37:R38"/>
    <mergeCell ref="S37:S38"/>
    <mergeCell ref="T37:T38"/>
    <mergeCell ref="U37:U38"/>
    <mergeCell ref="D37:E38"/>
    <mergeCell ref="F37:F38"/>
    <mergeCell ref="H37:H38"/>
    <mergeCell ref="J37:J38"/>
    <mergeCell ref="L37:L38"/>
    <mergeCell ref="O37:O38"/>
    <mergeCell ref="E46:M46"/>
    <mergeCell ref="N46:Q46"/>
    <mergeCell ref="S46:V46"/>
    <mergeCell ref="P43:P44"/>
    <mergeCell ref="Q43:Q44"/>
    <mergeCell ref="R43:R44"/>
    <mergeCell ref="S43:S44"/>
    <mergeCell ref="T43:T44"/>
    <mergeCell ref="U43:U44"/>
    <mergeCell ref="F43:F44"/>
    <mergeCell ref="H43:H44"/>
    <mergeCell ref="J43:K44"/>
    <mergeCell ref="L43:L44"/>
    <mergeCell ref="O43:O44"/>
    <mergeCell ref="N36:N44"/>
    <mergeCell ref="R39:R40"/>
    <mergeCell ref="S39:S40"/>
    <mergeCell ref="T39:T40"/>
    <mergeCell ref="U39:U40"/>
    <mergeCell ref="V37:V38"/>
    <mergeCell ref="F39:G40"/>
    <mergeCell ref="H39:H40"/>
    <mergeCell ref="J39:J40"/>
    <mergeCell ref="L39:L40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Z48:AA48"/>
    <mergeCell ref="W50:X50"/>
    <mergeCell ref="Z50:AA50"/>
    <mergeCell ref="E51:M51"/>
    <mergeCell ref="N51:Q51"/>
    <mergeCell ref="S51:V51"/>
    <mergeCell ref="W51:X51"/>
    <mergeCell ref="Z51:AA51"/>
    <mergeCell ref="E49:M49"/>
    <mergeCell ref="N49:Q49"/>
    <mergeCell ref="S49:V49"/>
    <mergeCell ref="E50:M50"/>
    <mergeCell ref="N50:Q50"/>
    <mergeCell ref="S50:V50"/>
    <mergeCell ref="W53:X53"/>
    <mergeCell ref="Z53:AA53"/>
    <mergeCell ref="E54:M54"/>
    <mergeCell ref="N54:Q54"/>
    <mergeCell ref="S54:V54"/>
    <mergeCell ref="W54:X54"/>
    <mergeCell ref="Z54:AA54"/>
    <mergeCell ref="E52:M52"/>
    <mergeCell ref="N52:Q52"/>
    <mergeCell ref="S52:V52"/>
    <mergeCell ref="E53:M53"/>
    <mergeCell ref="N53:Q53"/>
    <mergeCell ref="S53:V53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B59:C60"/>
    <mergeCell ref="V59:V60"/>
    <mergeCell ref="W59:W60"/>
    <mergeCell ref="B63:C64"/>
    <mergeCell ref="D63:D64"/>
    <mergeCell ref="F63:F64"/>
    <mergeCell ref="H63:I64"/>
    <mergeCell ref="J63:J64"/>
    <mergeCell ref="L63:L64"/>
    <mergeCell ref="O63:O64"/>
    <mergeCell ref="Q61:Q62"/>
    <mergeCell ref="R61:R62"/>
    <mergeCell ref="S61:S62"/>
    <mergeCell ref="T61:T62"/>
    <mergeCell ref="U61:U62"/>
    <mergeCell ref="X59:X60"/>
    <mergeCell ref="B61:C62"/>
    <mergeCell ref="D61:D62"/>
    <mergeCell ref="F61:G62"/>
    <mergeCell ref="H61:H62"/>
    <mergeCell ref="J61:J62"/>
    <mergeCell ref="L61:L62"/>
    <mergeCell ref="O61:O62"/>
    <mergeCell ref="P59:P60"/>
    <mergeCell ref="Q59:Q60"/>
    <mergeCell ref="R59:R60"/>
    <mergeCell ref="S59:S60"/>
    <mergeCell ref="T59:T60"/>
    <mergeCell ref="U59:U60"/>
    <mergeCell ref="D59:E60"/>
    <mergeCell ref="F59:F60"/>
    <mergeCell ref="H59:H60"/>
    <mergeCell ref="J59:J60"/>
    <mergeCell ref="L59:L60"/>
    <mergeCell ref="O59:O60"/>
    <mergeCell ref="V61:V62"/>
    <mergeCell ref="W61:W62"/>
    <mergeCell ref="X61:X62"/>
    <mergeCell ref="P61:P62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5:O66"/>
    <mergeCell ref="P63:P64"/>
    <mergeCell ref="Q63:Q64"/>
    <mergeCell ref="R63:R64"/>
    <mergeCell ref="S63:S64"/>
    <mergeCell ref="T63:T64"/>
    <mergeCell ref="U63:U64"/>
    <mergeCell ref="V65:V66"/>
    <mergeCell ref="W65:W66"/>
    <mergeCell ref="X65:X66"/>
    <mergeCell ref="E68:M68"/>
    <mergeCell ref="N68:Q68"/>
    <mergeCell ref="S68:V68"/>
    <mergeCell ref="P65:P66"/>
    <mergeCell ref="Q65:Q66"/>
    <mergeCell ref="R65:R66"/>
    <mergeCell ref="S65:S66"/>
    <mergeCell ref="T65:T66"/>
    <mergeCell ref="U65:U66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Z70:AA70"/>
    <mergeCell ref="W72:X72"/>
    <mergeCell ref="Z72:AA72"/>
    <mergeCell ref="E73:M73"/>
    <mergeCell ref="N73:Q73"/>
    <mergeCell ref="S73:V73"/>
    <mergeCell ref="W73:X73"/>
    <mergeCell ref="Z73:AA73"/>
    <mergeCell ref="E71:M71"/>
    <mergeCell ref="N71:Q71"/>
    <mergeCell ref="S71:V71"/>
    <mergeCell ref="E72:M72"/>
    <mergeCell ref="N72:Q72"/>
    <mergeCell ref="S72:V72"/>
    <mergeCell ref="A78:W78"/>
    <mergeCell ref="W75:X75"/>
    <mergeCell ref="Z75:AA75"/>
    <mergeCell ref="E76:M76"/>
    <mergeCell ref="N76:Q76"/>
    <mergeCell ref="S76:V76"/>
    <mergeCell ref="W76:X76"/>
    <mergeCell ref="Z76:AA76"/>
    <mergeCell ref="E74:M74"/>
    <mergeCell ref="N74:Q74"/>
    <mergeCell ref="S74:V74"/>
    <mergeCell ref="E75:M75"/>
    <mergeCell ref="N75:Q75"/>
    <mergeCell ref="S75:V75"/>
    <mergeCell ref="V81:V82"/>
    <mergeCell ref="W81:W82"/>
    <mergeCell ref="X81:X82"/>
    <mergeCell ref="B83:C84"/>
    <mergeCell ref="D83:D84"/>
    <mergeCell ref="F83:G84"/>
    <mergeCell ref="H83:H84"/>
    <mergeCell ref="J83:J84"/>
    <mergeCell ref="L83:L84"/>
    <mergeCell ref="O83:O84"/>
    <mergeCell ref="P81:P82"/>
    <mergeCell ref="Q81:Q82"/>
    <mergeCell ref="R81:R82"/>
    <mergeCell ref="S81:S82"/>
    <mergeCell ref="T81:T82"/>
    <mergeCell ref="U81:U82"/>
    <mergeCell ref="D81:E82"/>
    <mergeCell ref="F81:F82"/>
    <mergeCell ref="H81:H82"/>
    <mergeCell ref="J81:J82"/>
    <mergeCell ref="L81:L82"/>
    <mergeCell ref="O81:O82"/>
    <mergeCell ref="V83:V84"/>
    <mergeCell ref="W83:W84"/>
    <mergeCell ref="O85:O86"/>
    <mergeCell ref="P83:P84"/>
    <mergeCell ref="Q83:Q84"/>
    <mergeCell ref="R83:R84"/>
    <mergeCell ref="S83:S84"/>
    <mergeCell ref="T83:T84"/>
    <mergeCell ref="U83:U84"/>
    <mergeCell ref="V85:V86"/>
    <mergeCell ref="W85:W86"/>
    <mergeCell ref="P85:P86"/>
    <mergeCell ref="Q85:Q86"/>
    <mergeCell ref="R85:R86"/>
    <mergeCell ref="S85:S86"/>
    <mergeCell ref="T85:T86"/>
    <mergeCell ref="U85:U86"/>
    <mergeCell ref="E92:M92"/>
    <mergeCell ref="N92:Q92"/>
    <mergeCell ref="S92:V92"/>
    <mergeCell ref="W94:X94"/>
    <mergeCell ref="Z92:AA92"/>
    <mergeCell ref="Z94:AA94"/>
    <mergeCell ref="W92:X92"/>
    <mergeCell ref="V87:V88"/>
    <mergeCell ref="W87:W88"/>
    <mergeCell ref="X87:X88"/>
    <mergeCell ref="O87:O88"/>
    <mergeCell ref="P87:P88"/>
    <mergeCell ref="Q87:Q88"/>
    <mergeCell ref="R87:R88"/>
    <mergeCell ref="S87:S88"/>
    <mergeCell ref="T87:T88"/>
    <mergeCell ref="U87:U88"/>
    <mergeCell ref="N98:Q98"/>
    <mergeCell ref="S98:V98"/>
    <mergeCell ref="E98:M98"/>
    <mergeCell ref="E93:M93"/>
    <mergeCell ref="N93:Q93"/>
    <mergeCell ref="S93:V93"/>
    <mergeCell ref="E94:M94"/>
    <mergeCell ref="N94:Q94"/>
    <mergeCell ref="S94:V94"/>
    <mergeCell ref="Y15:Y16"/>
    <mergeCell ref="X17:X18"/>
    <mergeCell ref="Y17:Y18"/>
    <mergeCell ref="X19:X20"/>
    <mergeCell ref="Y19:Y20"/>
    <mergeCell ref="V43:V44"/>
    <mergeCell ref="W43:W44"/>
    <mergeCell ref="X43:X44"/>
    <mergeCell ref="V41:V42"/>
    <mergeCell ref="W41:W42"/>
    <mergeCell ref="X41:X42"/>
    <mergeCell ref="Y37:Y38"/>
    <mergeCell ref="W37:W38"/>
    <mergeCell ref="X37:X38"/>
    <mergeCell ref="A34:W34"/>
    <mergeCell ref="W31:X31"/>
    <mergeCell ref="E30:M30"/>
    <mergeCell ref="N30:Q30"/>
    <mergeCell ref="S30:V30"/>
    <mergeCell ref="W28:X28"/>
    <mergeCell ref="W25:X25"/>
    <mergeCell ref="W19:W20"/>
    <mergeCell ref="Z37:Z38"/>
    <mergeCell ref="Y39:Y40"/>
    <mergeCell ref="Z39:Z40"/>
    <mergeCell ref="Y41:Y42"/>
    <mergeCell ref="Z41:Z42"/>
    <mergeCell ref="Y43:Y44"/>
    <mergeCell ref="T41:T42"/>
    <mergeCell ref="U41:U42"/>
    <mergeCell ref="V39:V40"/>
    <mergeCell ref="W39:W40"/>
    <mergeCell ref="X39:X40"/>
    <mergeCell ref="B41:C42"/>
    <mergeCell ref="D41:D42"/>
    <mergeCell ref="F41:F42"/>
    <mergeCell ref="H41:I42"/>
    <mergeCell ref="J41:J42"/>
    <mergeCell ref="L41:L42"/>
    <mergeCell ref="O41:O42"/>
    <mergeCell ref="P39:P40"/>
    <mergeCell ref="Q39:Q40"/>
    <mergeCell ref="B39:C40"/>
    <mergeCell ref="D39:D40"/>
    <mergeCell ref="O39:O40"/>
    <mergeCell ref="Y65:Y66"/>
    <mergeCell ref="Z65:Z66"/>
    <mergeCell ref="Z43:Z44"/>
    <mergeCell ref="Y59:Y60"/>
    <mergeCell ref="Z59:Z60"/>
    <mergeCell ref="Y61:Y62"/>
    <mergeCell ref="Z61:Z62"/>
    <mergeCell ref="Y63:Y64"/>
    <mergeCell ref="Z63:Z64"/>
    <mergeCell ref="B81:C82"/>
    <mergeCell ref="B87:C88"/>
    <mergeCell ref="D87:D88"/>
    <mergeCell ref="F87:F88"/>
    <mergeCell ref="H87:H88"/>
    <mergeCell ref="J87:K88"/>
    <mergeCell ref="L87:L88"/>
    <mergeCell ref="B80:C80"/>
    <mergeCell ref="D80:E80"/>
    <mergeCell ref="F80:G80"/>
    <mergeCell ref="H80:I80"/>
    <mergeCell ref="J80:K80"/>
    <mergeCell ref="B85:C86"/>
    <mergeCell ref="D85:D86"/>
    <mergeCell ref="F85:F86"/>
    <mergeCell ref="H85:I86"/>
    <mergeCell ref="J85:J86"/>
    <mergeCell ref="L85:L86"/>
    <mergeCell ref="E90:M90"/>
    <mergeCell ref="N90:Q90"/>
    <mergeCell ref="S90:V90"/>
    <mergeCell ref="A80:A88"/>
    <mergeCell ref="E97:M97"/>
    <mergeCell ref="N97:Q97"/>
    <mergeCell ref="S97:V97"/>
    <mergeCell ref="W97:X97"/>
    <mergeCell ref="Z97:AA97"/>
    <mergeCell ref="E95:M95"/>
    <mergeCell ref="N95:Q95"/>
    <mergeCell ref="S95:V95"/>
    <mergeCell ref="E96:M96"/>
    <mergeCell ref="N96:Q96"/>
    <mergeCell ref="S96:V96"/>
    <mergeCell ref="E91:M91"/>
    <mergeCell ref="N91:Q91"/>
    <mergeCell ref="S91:V91"/>
    <mergeCell ref="W91:X91"/>
    <mergeCell ref="Z91:AA91"/>
    <mergeCell ref="W95:X95"/>
    <mergeCell ref="Z95:AA95"/>
    <mergeCell ref="L80:M80"/>
    <mergeCell ref="N80:N88"/>
    <mergeCell ref="W98:X98"/>
    <mergeCell ref="Z98:AA98"/>
    <mergeCell ref="Y81:Y82"/>
    <mergeCell ref="Z81:Z82"/>
    <mergeCell ref="Y83:Y84"/>
    <mergeCell ref="Z83:Z84"/>
    <mergeCell ref="Y85:Y86"/>
    <mergeCell ref="Z85:Z86"/>
    <mergeCell ref="Y87:Y88"/>
    <mergeCell ref="Z87:Z88"/>
    <mergeCell ref="X83:X84"/>
    <mergeCell ref="X85:X8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C845-AA5E-4B17-849B-CCCADCE781EB}">
  <dimension ref="A1:K37"/>
  <sheetViews>
    <sheetView workbookViewId="0">
      <selection activeCell="G20" sqref="G20"/>
    </sheetView>
  </sheetViews>
  <sheetFormatPr baseColWidth="10" defaultColWidth="10.7109375" defaultRowHeight="15" x14ac:dyDescent="0.25"/>
  <cols>
    <col min="1" max="1" width="5.5703125" customWidth="1"/>
    <col min="2" max="2" width="32" customWidth="1"/>
    <col min="3" max="3" width="5.28515625" customWidth="1"/>
    <col min="5" max="5" width="34.5703125" customWidth="1"/>
    <col min="6" max="6" width="5" customWidth="1"/>
    <col min="8" max="8" width="34.28515625" customWidth="1"/>
    <col min="9" max="9" width="5" customWidth="1"/>
    <col min="11" max="11" width="31.85546875" customWidth="1"/>
  </cols>
  <sheetData>
    <row r="1" spans="1:11" x14ac:dyDescent="0.25">
      <c r="C1" s="11"/>
      <c r="D1" s="2"/>
    </row>
    <row r="2" spans="1:11" ht="26.25" x14ac:dyDescent="0.25">
      <c r="C2" s="11"/>
      <c r="D2" s="147" t="s">
        <v>44</v>
      </c>
      <c r="E2" s="147"/>
      <c r="F2" s="147"/>
      <c r="G2" s="147"/>
      <c r="H2" s="147"/>
      <c r="I2" s="147"/>
      <c r="J2" s="147"/>
      <c r="K2" s="147"/>
    </row>
    <row r="3" spans="1:11" ht="12" customHeight="1" x14ac:dyDescent="0.25">
      <c r="A3" s="74" t="s">
        <v>0</v>
      </c>
      <c r="B3" s="74" t="s">
        <v>95</v>
      </c>
      <c r="C3" s="12"/>
      <c r="D3" s="146"/>
      <c r="E3" s="146"/>
      <c r="G3" s="146"/>
      <c r="H3" s="146"/>
    </row>
    <row r="4" spans="1:11" x14ac:dyDescent="0.25">
      <c r="A4">
        <v>1</v>
      </c>
      <c r="B4" t="s">
        <v>79</v>
      </c>
      <c r="C4" s="10"/>
      <c r="D4" s="7" t="s">
        <v>0</v>
      </c>
      <c r="E4" s="7" t="s">
        <v>34</v>
      </c>
      <c r="F4" s="1"/>
      <c r="G4" s="7" t="s">
        <v>0</v>
      </c>
      <c r="H4" s="7" t="s">
        <v>35</v>
      </c>
      <c r="I4" s="1"/>
      <c r="J4" s="7" t="s">
        <v>0</v>
      </c>
      <c r="K4" s="7" t="s">
        <v>36</v>
      </c>
    </row>
    <row r="5" spans="1:11" x14ac:dyDescent="0.25">
      <c r="A5">
        <v>2</v>
      </c>
      <c r="B5" t="s">
        <v>17</v>
      </c>
      <c r="C5" s="10"/>
      <c r="D5" s="3">
        <v>1</v>
      </c>
      <c r="E5" s="67" t="s">
        <v>8</v>
      </c>
      <c r="G5" s="3">
        <v>5</v>
      </c>
      <c r="H5" s="4" t="s">
        <v>79</v>
      </c>
      <c r="J5" s="3">
        <v>9</v>
      </c>
      <c r="K5" s="4" t="s">
        <v>14</v>
      </c>
    </row>
    <row r="6" spans="1:11" x14ac:dyDescent="0.25">
      <c r="A6">
        <v>3</v>
      </c>
      <c r="B6" t="s">
        <v>4</v>
      </c>
      <c r="C6" s="10"/>
      <c r="D6" s="3">
        <v>2</v>
      </c>
      <c r="E6" s="4" t="s">
        <v>4</v>
      </c>
      <c r="G6" s="3">
        <v>6</v>
      </c>
      <c r="H6" s="4" t="s">
        <v>28</v>
      </c>
      <c r="J6" s="3">
        <v>10</v>
      </c>
      <c r="K6" s="4" t="s">
        <v>3</v>
      </c>
    </row>
    <row r="7" spans="1:11" x14ac:dyDescent="0.25">
      <c r="A7">
        <v>4</v>
      </c>
      <c r="B7" t="s">
        <v>20</v>
      </c>
      <c r="C7" s="10"/>
      <c r="D7" s="3">
        <v>3</v>
      </c>
      <c r="E7" s="5" t="s">
        <v>25</v>
      </c>
      <c r="G7" s="3">
        <v>7</v>
      </c>
      <c r="H7" s="4" t="s">
        <v>20</v>
      </c>
      <c r="J7" s="3">
        <v>11</v>
      </c>
      <c r="K7" s="4" t="s">
        <v>27</v>
      </c>
    </row>
    <row r="8" spans="1:11" x14ac:dyDescent="0.25">
      <c r="A8">
        <v>5</v>
      </c>
      <c r="B8" t="s">
        <v>3</v>
      </c>
      <c r="C8" s="10"/>
      <c r="D8" s="3">
        <v>4</v>
      </c>
      <c r="E8" s="4" t="s">
        <v>17</v>
      </c>
      <c r="G8" s="3">
        <v>8</v>
      </c>
      <c r="H8" s="4" t="s">
        <v>10</v>
      </c>
      <c r="J8" s="3">
        <v>12</v>
      </c>
      <c r="K8" s="6" t="s">
        <v>6</v>
      </c>
    </row>
    <row r="9" spans="1:11" x14ac:dyDescent="0.25">
      <c r="A9">
        <v>6</v>
      </c>
      <c r="B9" t="s">
        <v>80</v>
      </c>
      <c r="D9" s="2"/>
      <c r="G9" s="2"/>
    </row>
    <row r="10" spans="1:11" x14ac:dyDescent="0.25">
      <c r="A10">
        <v>7</v>
      </c>
      <c r="B10" t="s">
        <v>25</v>
      </c>
      <c r="D10" s="2"/>
      <c r="G10" s="2"/>
    </row>
    <row r="11" spans="1:11" s="1" customFormat="1" x14ac:dyDescent="0.25">
      <c r="A11">
        <v>8</v>
      </c>
      <c r="B11" s="75" t="s">
        <v>10</v>
      </c>
      <c r="C11" s="10"/>
      <c r="D11" s="7" t="s">
        <v>0</v>
      </c>
      <c r="E11" s="7" t="s">
        <v>37</v>
      </c>
    </row>
    <row r="12" spans="1:11" x14ac:dyDescent="0.25">
      <c r="A12">
        <v>9</v>
      </c>
      <c r="B12" t="s">
        <v>6</v>
      </c>
      <c r="C12" s="10"/>
      <c r="D12" s="3">
        <v>13</v>
      </c>
      <c r="E12" s="67" t="s">
        <v>32</v>
      </c>
      <c r="G12" s="2"/>
      <c r="H12" s="76"/>
      <c r="J12" s="2"/>
    </row>
    <row r="13" spans="1:11" x14ac:dyDescent="0.25">
      <c r="A13">
        <v>10</v>
      </c>
      <c r="B13" t="s">
        <v>29</v>
      </c>
      <c r="C13" s="10"/>
      <c r="D13" s="3">
        <v>14</v>
      </c>
      <c r="E13" s="4" t="s">
        <v>29</v>
      </c>
      <c r="G13" s="2"/>
      <c r="J13" s="2"/>
    </row>
    <row r="14" spans="1:11" x14ac:dyDescent="0.25">
      <c r="A14">
        <v>11</v>
      </c>
      <c r="B14" t="s">
        <v>28</v>
      </c>
      <c r="C14" s="10"/>
      <c r="D14" s="3">
        <v>15</v>
      </c>
      <c r="E14" s="4" t="s">
        <v>80</v>
      </c>
      <c r="G14" s="2"/>
      <c r="J14" s="2"/>
    </row>
    <row r="15" spans="1:11" x14ac:dyDescent="0.25">
      <c r="A15">
        <v>12</v>
      </c>
      <c r="B15" t="s">
        <v>32</v>
      </c>
      <c r="D15" s="3">
        <v>16</v>
      </c>
      <c r="E15" s="67" t="s">
        <v>2</v>
      </c>
      <c r="G15" s="2"/>
    </row>
    <row r="16" spans="1:11" s="1" customFormat="1" x14ac:dyDescent="0.25">
      <c r="A16">
        <v>13</v>
      </c>
      <c r="B16" t="s">
        <v>14</v>
      </c>
      <c r="C16"/>
      <c r="D16" s="77"/>
      <c r="E16" s="78"/>
    </row>
    <row r="17" spans="1:10" x14ac:dyDescent="0.25">
      <c r="A17">
        <v>14</v>
      </c>
      <c r="B17" t="s">
        <v>8</v>
      </c>
      <c r="D17" s="2"/>
      <c r="G17" s="2"/>
      <c r="J17" s="2"/>
    </row>
    <row r="18" spans="1:10" x14ac:dyDescent="0.25">
      <c r="A18">
        <v>15</v>
      </c>
      <c r="B18" t="s">
        <v>27</v>
      </c>
      <c r="D18" s="2"/>
      <c r="G18" s="2"/>
      <c r="J18" s="2"/>
    </row>
    <row r="19" spans="1:10" x14ac:dyDescent="0.25">
      <c r="A19">
        <v>16</v>
      </c>
      <c r="B19" t="s">
        <v>2</v>
      </c>
      <c r="D19" s="2"/>
      <c r="G19" s="2"/>
      <c r="J19" s="2"/>
    </row>
    <row r="20" spans="1:10" x14ac:dyDescent="0.25">
      <c r="D20" s="2"/>
      <c r="G20" s="2"/>
      <c r="J20" s="2"/>
    </row>
    <row r="21" spans="1:10" x14ac:dyDescent="0.25">
      <c r="D21" s="2"/>
      <c r="G21" s="2"/>
      <c r="J21" s="2"/>
    </row>
    <row r="22" spans="1:10" x14ac:dyDescent="0.25">
      <c r="D22" s="2"/>
      <c r="G22" s="2"/>
    </row>
    <row r="23" spans="1:10" x14ac:dyDescent="0.25">
      <c r="D23" s="2"/>
      <c r="G23" s="2"/>
    </row>
    <row r="24" spans="1:10" x14ac:dyDescent="0.25">
      <c r="D24" s="2"/>
      <c r="G24" s="2"/>
    </row>
    <row r="25" spans="1:10" x14ac:dyDescent="0.25">
      <c r="D25" s="2"/>
      <c r="G25" s="2"/>
    </row>
    <row r="26" spans="1:10" x14ac:dyDescent="0.25">
      <c r="D26" s="2"/>
      <c r="G26" s="2"/>
    </row>
    <row r="27" spans="1:10" x14ac:dyDescent="0.25">
      <c r="D27" s="2"/>
      <c r="G27" s="2"/>
    </row>
    <row r="28" spans="1:10" x14ac:dyDescent="0.25">
      <c r="C28" s="8"/>
      <c r="D28" s="2"/>
      <c r="G28" s="2"/>
    </row>
    <row r="29" spans="1:10" x14ac:dyDescent="0.25">
      <c r="D29" s="2"/>
      <c r="G29" s="2"/>
    </row>
    <row r="30" spans="1:10" x14ac:dyDescent="0.25">
      <c r="D30" s="2"/>
      <c r="G30" s="2"/>
    </row>
    <row r="31" spans="1:10" x14ac:dyDescent="0.25">
      <c r="D31" s="2"/>
      <c r="G31" s="2"/>
    </row>
    <row r="32" spans="1:10" x14ac:dyDescent="0.25">
      <c r="D32" s="2"/>
      <c r="G32" s="2"/>
    </row>
    <row r="33" spans="4:7" x14ac:dyDescent="0.25">
      <c r="D33" s="2"/>
      <c r="G33" s="2"/>
    </row>
    <row r="34" spans="4:7" x14ac:dyDescent="0.25">
      <c r="D34" s="2"/>
      <c r="G34" s="2"/>
    </row>
    <row r="35" spans="4:7" x14ac:dyDescent="0.25">
      <c r="D35" s="2"/>
      <c r="G35" s="2"/>
    </row>
    <row r="36" spans="4:7" x14ac:dyDescent="0.25">
      <c r="D36" s="2"/>
      <c r="G36" s="2"/>
    </row>
    <row r="37" spans="4:7" x14ac:dyDescent="0.25">
      <c r="D37" s="2"/>
    </row>
  </sheetData>
  <sheetProtection algorithmName="SHA-512" hashValue="NNEUk6XmBPOpWjbmvcMCFmfJQqqsQzCW8s6uS56IgCaznnoGNLeE7e6JXQPVw37PRsCY3qIphv8k0pUCLbrbWg==" saltValue="oKXe/eKKFQg1eDSxrjkklw==" spinCount="100000" sheet="1" objects="1" scenarios="1"/>
  <mergeCells count="3">
    <mergeCell ref="D2:K2"/>
    <mergeCell ref="D3:E3"/>
    <mergeCell ref="G3:H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PROGRAMACION 1ERA FASE </vt:lpstr>
      <vt:lpstr>GRUPOS 1ERA FASE</vt:lpstr>
      <vt:lpstr>PROGRAMACION 2DA FASE  </vt:lpstr>
      <vt:lpstr>GRUPOS 2DA FASE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Laboratorio</cp:lastModifiedBy>
  <dcterms:created xsi:type="dcterms:W3CDTF">2023-04-25T00:09:45Z</dcterms:created>
  <dcterms:modified xsi:type="dcterms:W3CDTF">2023-07-15T21:26:59Z</dcterms:modified>
</cp:coreProperties>
</file>